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hila.sharepoint.com/sites/FPD/Shared Documents/BudgetWork/Analysis/COVID Impact v2/Tax Models/"/>
    </mc:Choice>
  </mc:AlternateContent>
  <xr:revisionPtr revIDLastSave="20" documentId="13_ncr:1_{E86E356D-CB8D-444C-B6B8-2DCFA0190762}" xr6:coauthVersionLast="46" xr6:coauthVersionMax="46" xr10:uidLastSave="{1604A006-D64E-40C8-8F29-B3769C851351}"/>
  <bookViews>
    <workbookView xWindow="0" yWindow="500" windowWidth="28800" windowHeight="16660" firstSheet="1" activeTab="1" xr2:uid="{00A3BC13-0A2A-7E41-B5DE-1C09FE6F3600}"/>
  </bookViews>
  <sheets>
    <sheet name="FY21-FY22 Wage Tax Scenarios" sheetId="35" r:id="rId1"/>
    <sheet name="Scenario Analysis" sheetId="31" r:id="rId2"/>
    <sheet name="CBO Projections" sheetId="27" r:id="rId3"/>
    <sheet name="Wage Tax Actuals" sheetId="34" r:id="rId4"/>
    <sheet name="2020 Analysis w. Updated Data" sheetId="17" r:id="rId5"/>
    <sheet name="Employment Data-&gt;" sheetId="36" r:id="rId6"/>
    <sheet name="Philly MSA Employment" sheetId="12" r:id="rId7"/>
    <sheet name="Unemployment data" sheetId="9" r:id="rId8"/>
    <sheet name="Philly MSA Unemployment Claims" sheetId="1" r:id="rId9"/>
    <sheet name="Industry Crosswalk" sheetId="6" r:id="rId10"/>
  </sheets>
  <definedNames>
    <definedName name="_xlnm.Print_Area" localSheetId="2">'CBO Projections'!$A$14:$AZ$177</definedName>
    <definedName name="_xlnm.Print_Titles" localSheetId="2">'CBO Projections'!$A:$D</definedName>
  </definedNames>
  <calcPr calcId="191028" calcCompleted="0"/>
  <pivotCaches>
    <pivotCache cacheId="1009" r:id="rId11"/>
    <pivotCache cacheId="101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43" i="31" l="1"/>
  <c r="AC92" i="31"/>
  <c r="J97" i="34"/>
  <c r="F55" i="31"/>
  <c r="E45" i="12"/>
  <c r="E55" i="12"/>
  <c r="C4" i="17"/>
  <c r="N43" i="35"/>
  <c r="M43" i="35"/>
  <c r="B42" i="35"/>
  <c r="C42" i="35"/>
  <c r="D42" i="35"/>
  <c r="E42" i="35"/>
  <c r="F42" i="35"/>
  <c r="G42" i="35"/>
  <c r="H42" i="35"/>
  <c r="I42" i="35"/>
  <c r="A42" i="35"/>
  <c r="A44" i="35"/>
  <c r="A45" i="35"/>
  <c r="A46" i="35"/>
  <c r="A47" i="35"/>
  <c r="A48" i="35"/>
  <c r="A49" i="35"/>
  <c r="A50" i="35"/>
  <c r="A51" i="35"/>
  <c r="A52" i="35"/>
  <c r="A53" i="35"/>
  <c r="A43" i="35"/>
  <c r="N25" i="35"/>
  <c r="M25" i="35"/>
  <c r="C24" i="35"/>
  <c r="D24" i="35"/>
  <c r="E24" i="35"/>
  <c r="F24" i="35"/>
  <c r="G24" i="35"/>
  <c r="H24" i="35"/>
  <c r="I24" i="35"/>
  <c r="B24" i="35"/>
  <c r="A26" i="35"/>
  <c r="A27" i="35"/>
  <c r="A28" i="35"/>
  <c r="A29" i="35"/>
  <c r="A30" i="35"/>
  <c r="A31" i="35"/>
  <c r="A32" i="35"/>
  <c r="A33" i="35"/>
  <c r="A34" i="35"/>
  <c r="A25" i="35"/>
  <c r="AG8" i="31"/>
  <c r="Z8" i="31"/>
  <c r="S87" i="31"/>
  <c r="S88" i="31"/>
  <c r="S90" i="31"/>
  <c r="S91" i="31"/>
  <c r="S92" i="31"/>
  <c r="S93" i="31"/>
  <c r="S94" i="31"/>
  <c r="S95" i="31"/>
  <c r="S96" i="31"/>
  <c r="S97" i="31"/>
  <c r="K88" i="31"/>
  <c r="L88" i="31"/>
  <c r="K89" i="31"/>
  <c r="L89" i="31"/>
  <c r="K90" i="31"/>
  <c r="L90" i="31"/>
  <c r="K91" i="31"/>
  <c r="L91" i="31"/>
  <c r="K92" i="31"/>
  <c r="L92" i="31"/>
  <c r="K93" i="31"/>
  <c r="L93" i="31"/>
  <c r="K94" i="31"/>
  <c r="L94" i="31"/>
  <c r="K95" i="31"/>
  <c r="L95" i="31"/>
  <c r="K96" i="31"/>
  <c r="L96" i="31"/>
  <c r="K97" i="31"/>
  <c r="L97" i="31"/>
  <c r="L87" i="31"/>
  <c r="M87" i="31"/>
  <c r="N87" i="31"/>
  <c r="O87" i="31"/>
  <c r="P87" i="31"/>
  <c r="Q87" i="31"/>
  <c r="R87" i="31"/>
  <c r="K87" i="31"/>
  <c r="F127" i="34"/>
  <c r="E127" i="34"/>
  <c r="D127" i="34"/>
  <c r="E123" i="34"/>
  <c r="F123" i="34"/>
  <c r="E124" i="34"/>
  <c r="F124" i="34"/>
  <c r="E125" i="34"/>
  <c r="F125" i="34"/>
  <c r="E126" i="34"/>
  <c r="F126" i="34"/>
  <c r="D124" i="34"/>
  <c r="D125" i="34"/>
  <c r="D126" i="34"/>
  <c r="D123" i="34"/>
  <c r="A124" i="34"/>
  <c r="A125" i="34"/>
  <c r="A126" i="34"/>
  <c r="A123" i="34"/>
  <c r="F118" i="34"/>
  <c r="E118" i="34"/>
  <c r="D118" i="34"/>
  <c r="F115" i="34"/>
  <c r="F116" i="34"/>
  <c r="F117" i="34"/>
  <c r="E115" i="34"/>
  <c r="E116" i="34"/>
  <c r="E117" i="34"/>
  <c r="D117" i="34"/>
  <c r="D109" i="34"/>
  <c r="D110" i="34"/>
  <c r="E109" i="34"/>
  <c r="F109" i="34" s="1"/>
  <c r="E110" i="34"/>
  <c r="F110" i="34" s="1"/>
  <c r="D116" i="34"/>
  <c r="D115" i="34"/>
  <c r="A116" i="34"/>
  <c r="A117" i="34"/>
  <c r="A115" i="34"/>
  <c r="C110" i="34"/>
  <c r="C109" i="34"/>
  <c r="C108" i="34"/>
  <c r="B110" i="34"/>
  <c r="B109" i="34"/>
  <c r="J98" i="34"/>
  <c r="J99" i="34"/>
  <c r="S35" i="31" s="1"/>
  <c r="J100" i="34"/>
  <c r="S36" i="31" s="1"/>
  <c r="J101" i="34"/>
  <c r="J102" i="34"/>
  <c r="J103" i="34"/>
  <c r="S39" i="31" s="1"/>
  <c r="J104" i="34"/>
  <c r="S40" i="31" s="1"/>
  <c r="J105" i="34"/>
  <c r="J96" i="34"/>
  <c r="B108" i="34"/>
  <c r="D108" i="34" s="1"/>
  <c r="E108" i="34" s="1"/>
  <c r="F108" i="34" s="1"/>
  <c r="A110" i="34"/>
  <c r="A109" i="34"/>
  <c r="A108" i="34"/>
  <c r="S33" i="31"/>
  <c r="S89" i="31" s="1"/>
  <c r="S34" i="31"/>
  <c r="S37" i="31"/>
  <c r="S38" i="31"/>
  <c r="S41" i="31"/>
  <c r="S32" i="31"/>
  <c r="B97" i="34"/>
  <c r="C97" i="34"/>
  <c r="D97" i="34"/>
  <c r="E97" i="34"/>
  <c r="F97" i="34"/>
  <c r="G97" i="34"/>
  <c r="H97" i="34"/>
  <c r="I97" i="34"/>
  <c r="B98" i="34"/>
  <c r="C98" i="34"/>
  <c r="D98" i="34"/>
  <c r="E98" i="34"/>
  <c r="F98" i="34"/>
  <c r="G98" i="34"/>
  <c r="H98" i="34"/>
  <c r="I98" i="34"/>
  <c r="B99" i="34"/>
  <c r="C99" i="34"/>
  <c r="D99" i="34"/>
  <c r="E99" i="34"/>
  <c r="F99" i="34"/>
  <c r="G99" i="34"/>
  <c r="H99" i="34"/>
  <c r="I99" i="34"/>
  <c r="B100" i="34"/>
  <c r="C100" i="34"/>
  <c r="D100" i="34"/>
  <c r="E100" i="34"/>
  <c r="F100" i="34"/>
  <c r="G100" i="34"/>
  <c r="H100" i="34"/>
  <c r="I100" i="34"/>
  <c r="B101" i="34"/>
  <c r="C101" i="34"/>
  <c r="D101" i="34"/>
  <c r="E101" i="34"/>
  <c r="F101" i="34"/>
  <c r="G101" i="34"/>
  <c r="H101" i="34"/>
  <c r="I101" i="34"/>
  <c r="B102" i="34"/>
  <c r="C102" i="34"/>
  <c r="D102" i="34"/>
  <c r="E102" i="34"/>
  <c r="F102" i="34"/>
  <c r="G102" i="34"/>
  <c r="H102" i="34"/>
  <c r="I102" i="34"/>
  <c r="B103" i="34"/>
  <c r="C103" i="34"/>
  <c r="D103" i="34"/>
  <c r="E103" i="34"/>
  <c r="F103" i="34"/>
  <c r="G103" i="34"/>
  <c r="H103" i="34"/>
  <c r="I103" i="34"/>
  <c r="B104" i="34"/>
  <c r="C104" i="34"/>
  <c r="D104" i="34"/>
  <c r="E104" i="34"/>
  <c r="F104" i="34"/>
  <c r="G104" i="34"/>
  <c r="H104" i="34"/>
  <c r="I104" i="34"/>
  <c r="B105" i="34"/>
  <c r="C105" i="34"/>
  <c r="D105" i="34"/>
  <c r="E105" i="34"/>
  <c r="F105" i="34"/>
  <c r="G105" i="34"/>
  <c r="H105" i="34"/>
  <c r="I105" i="34"/>
  <c r="C96" i="34"/>
  <c r="D96" i="34"/>
  <c r="E96" i="34"/>
  <c r="F96" i="34"/>
  <c r="G96" i="34"/>
  <c r="H96" i="34"/>
  <c r="I96" i="34"/>
  <c r="B96" i="34"/>
  <c r="B80" i="34"/>
  <c r="B79" i="34"/>
  <c r="B78" i="34"/>
  <c r="B77" i="34"/>
  <c r="B76" i="34"/>
  <c r="B75" i="34"/>
  <c r="B74" i="34"/>
  <c r="B73" i="34"/>
  <c r="B72" i="34"/>
  <c r="B71" i="34"/>
  <c r="B70" i="34"/>
  <c r="B69" i="34"/>
  <c r="B68" i="34"/>
  <c r="B67" i="34"/>
  <c r="B66" i="34"/>
  <c r="B65" i="34"/>
  <c r="B64" i="34"/>
  <c r="B63" i="34"/>
  <c r="B62" i="34"/>
  <c r="B61" i="34"/>
  <c r="B60" i="34"/>
  <c r="B59" i="34"/>
  <c r="L33" i="31"/>
  <c r="L34" i="31"/>
  <c r="L35" i="31"/>
  <c r="L36" i="31"/>
  <c r="L37" i="31"/>
  <c r="L38" i="31"/>
  <c r="L39" i="31"/>
  <c r="L40" i="31"/>
  <c r="L41" i="31"/>
  <c r="L32" i="31"/>
  <c r="L19" i="31"/>
  <c r="L20" i="31"/>
  <c r="L21" i="31"/>
  <c r="L22" i="31"/>
  <c r="L23" i="31"/>
  <c r="L24" i="31"/>
  <c r="L25" i="31"/>
  <c r="L26" i="31"/>
  <c r="L27" i="31"/>
  <c r="L18" i="31"/>
  <c r="Z19" i="31" s="1"/>
  <c r="AB5" i="31"/>
  <c r="AC5" i="31"/>
  <c r="AD5" i="31"/>
  <c r="AE5" i="31"/>
  <c r="AF5" i="31"/>
  <c r="AA5" i="31"/>
  <c r="AA4" i="31"/>
  <c r="AB4" i="31"/>
  <c r="AC4" i="31"/>
  <c r="AD4" i="31"/>
  <c r="AE4" i="31"/>
  <c r="AF4" i="31"/>
  <c r="B5" i="31"/>
  <c r="C5" i="31"/>
  <c r="B6" i="31"/>
  <c r="C6" i="31"/>
  <c r="B7" i="31"/>
  <c r="C7" i="31"/>
  <c r="B8" i="31"/>
  <c r="C8" i="31"/>
  <c r="B9" i="31"/>
  <c r="C9" i="31"/>
  <c r="B10" i="31"/>
  <c r="C10" i="31"/>
  <c r="B11" i="31"/>
  <c r="C11" i="31"/>
  <c r="B12" i="31"/>
  <c r="C12" i="31"/>
  <c r="B13" i="31"/>
  <c r="C13" i="31"/>
  <c r="C4" i="31"/>
  <c r="B4" i="31"/>
  <c r="I42" i="34"/>
  <c r="H42" i="34"/>
  <c r="C58" i="31" s="1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32" i="34"/>
  <c r="D54" i="34"/>
  <c r="E54" i="34"/>
  <c r="C54" i="34"/>
  <c r="D4" i="17" l="1"/>
  <c r="B4" i="17"/>
  <c r="G110" i="34"/>
  <c r="H110" i="34" s="1"/>
  <c r="I110" i="34" s="1"/>
  <c r="J110" i="34" s="1"/>
  <c r="K110" i="34" s="1"/>
  <c r="L110" i="34" s="1"/>
  <c r="G109" i="34"/>
  <c r="H109" i="34" s="1"/>
  <c r="I109" i="34" s="1"/>
  <c r="J109" i="34" s="1"/>
  <c r="K109" i="34" s="1"/>
  <c r="L109" i="34" s="1"/>
  <c r="D111" i="34"/>
  <c r="B19" i="31"/>
  <c r="B20" i="31"/>
  <c r="B21" i="31"/>
  <c r="B22" i="31"/>
  <c r="B23" i="31"/>
  <c r="B24" i="31"/>
  <c r="B25" i="31"/>
  <c r="B26" i="31"/>
  <c r="B27" i="31"/>
  <c r="B18" i="31"/>
  <c r="B25" i="35" s="1"/>
  <c r="B14" i="31"/>
  <c r="E56" i="31"/>
  <c r="B39" i="31" l="1"/>
  <c r="B50" i="35" s="1"/>
  <c r="B32" i="35"/>
  <c r="B35" i="31"/>
  <c r="B46" i="35" s="1"/>
  <c r="B28" i="35"/>
  <c r="B38" i="31"/>
  <c r="B49" i="35" s="1"/>
  <c r="B31" i="35"/>
  <c r="B34" i="31"/>
  <c r="B45" i="35" s="1"/>
  <c r="B27" i="35"/>
  <c r="B33" i="31"/>
  <c r="B44" i="35" s="1"/>
  <c r="B26" i="35"/>
  <c r="B41" i="31"/>
  <c r="B52" i="35" s="1"/>
  <c r="B34" i="35"/>
  <c r="B37" i="31"/>
  <c r="B48" i="35" s="1"/>
  <c r="B30" i="35"/>
  <c r="B40" i="31"/>
  <c r="B51" i="35" s="1"/>
  <c r="B33" i="35"/>
  <c r="B36" i="31"/>
  <c r="B47" i="35" s="1"/>
  <c r="B29" i="35"/>
  <c r="M109" i="34"/>
  <c r="M110" i="34"/>
  <c r="E111" i="34"/>
  <c r="B28" i="31"/>
  <c r="B32" i="31"/>
  <c r="B43" i="35" s="1"/>
  <c r="B35" i="35" l="1"/>
  <c r="F111" i="34"/>
  <c r="G108" i="34"/>
  <c r="B42" i="31"/>
  <c r="B53" i="35" s="1"/>
  <c r="M18" i="31"/>
  <c r="Y54" i="31"/>
  <c r="Y50" i="31"/>
  <c r="Q44" i="31"/>
  <c r="AA46" i="31"/>
  <c r="O27" i="31"/>
  <c r="A25" i="31"/>
  <c r="A39" i="31" s="1"/>
  <c r="A24" i="31"/>
  <c r="A38" i="31" s="1"/>
  <c r="A23" i="31"/>
  <c r="A37" i="31" s="1"/>
  <c r="A21" i="31"/>
  <c r="A35" i="31" s="1"/>
  <c r="A20" i="31"/>
  <c r="A34" i="31" s="1"/>
  <c r="A19" i="31"/>
  <c r="A33" i="31" s="1"/>
  <c r="AD7" i="31"/>
  <c r="AC7" i="31"/>
  <c r="Z7" i="31"/>
  <c r="Z91" i="31"/>
  <c r="AC89" i="31"/>
  <c r="Y88" i="31"/>
  <c r="Z70" i="31"/>
  <c r="Z59" i="31"/>
  <c r="Y58" i="31"/>
  <c r="L74" i="31"/>
  <c r="Z90" i="31" s="1"/>
  <c r="Y69" i="31"/>
  <c r="K83" i="31"/>
  <c r="Y99" i="31" s="1"/>
  <c r="Z48" i="31"/>
  <c r="AB46" i="31"/>
  <c r="Y45" i="31"/>
  <c r="A42" i="31"/>
  <c r="Z56" i="31"/>
  <c r="Y56" i="31"/>
  <c r="Y55" i="31"/>
  <c r="Z54" i="31"/>
  <c r="Z53" i="31"/>
  <c r="Y53" i="31"/>
  <c r="Y52" i="31"/>
  <c r="Y51" i="31"/>
  <c r="Z50" i="31"/>
  <c r="Z49" i="31"/>
  <c r="Y49" i="31"/>
  <c r="Y48" i="31"/>
  <c r="AF32" i="31"/>
  <c r="AE32" i="31"/>
  <c r="AD32" i="31"/>
  <c r="AC32" i="31"/>
  <c r="AB32" i="31"/>
  <c r="AA32" i="31"/>
  <c r="Y47" i="31"/>
  <c r="R44" i="31"/>
  <c r="R74" i="31" s="1"/>
  <c r="AF90" i="31" s="1"/>
  <c r="AD46" i="31"/>
  <c r="O44" i="31"/>
  <c r="N44" i="31"/>
  <c r="Z46" i="31"/>
  <c r="Y46" i="31"/>
  <c r="Y29" i="31"/>
  <c r="Y43" i="31" s="1"/>
  <c r="Z28" i="31"/>
  <c r="Z42" i="31" s="1"/>
  <c r="Y28" i="31"/>
  <c r="Y42" i="31" s="1"/>
  <c r="R26" i="31"/>
  <c r="Q26" i="31"/>
  <c r="N26" i="31"/>
  <c r="M26" i="31"/>
  <c r="Z27" i="31"/>
  <c r="Z41" i="31" s="1"/>
  <c r="Y27" i="31"/>
  <c r="Y41" i="31" s="1"/>
  <c r="O25" i="31"/>
  <c r="R25" i="31"/>
  <c r="Y26" i="31"/>
  <c r="Y40" i="31" s="1"/>
  <c r="Z25" i="31"/>
  <c r="Z39" i="31" s="1"/>
  <c r="Y25" i="31"/>
  <c r="Y39" i="31" s="1"/>
  <c r="Y24" i="31"/>
  <c r="Y38" i="31" s="1"/>
  <c r="Z23" i="31"/>
  <c r="Z37" i="31" s="1"/>
  <c r="Y23" i="31"/>
  <c r="Y37" i="31" s="1"/>
  <c r="O21" i="31"/>
  <c r="R21" i="31"/>
  <c r="Y22" i="31"/>
  <c r="Y36" i="31" s="1"/>
  <c r="R20" i="31"/>
  <c r="Q20" i="31"/>
  <c r="N20" i="31"/>
  <c r="M20" i="31"/>
  <c r="Z21" i="31"/>
  <c r="Z35" i="31" s="1"/>
  <c r="Y21" i="31"/>
  <c r="Y35" i="31" s="1"/>
  <c r="P19" i="31"/>
  <c r="Y20" i="31"/>
  <c r="Y34" i="31" s="1"/>
  <c r="Z18" i="31"/>
  <c r="Z32" i="31" s="1"/>
  <c r="Y18" i="31"/>
  <c r="Y32" i="31" s="1"/>
  <c r="P18" i="31"/>
  <c r="Y19" i="31"/>
  <c r="Y33" i="31" s="1"/>
  <c r="A18" i="31"/>
  <c r="A32" i="31" s="1"/>
  <c r="A27" i="31"/>
  <c r="A41" i="31" s="1"/>
  <c r="O26" i="31"/>
  <c r="A26" i="31"/>
  <c r="A40" i="31" s="1"/>
  <c r="O23" i="31"/>
  <c r="A22" i="31"/>
  <c r="A36" i="31" s="1"/>
  <c r="O20" i="31"/>
  <c r="AA8" i="31"/>
  <c r="AF7" i="31"/>
  <c r="AE7" i="31"/>
  <c r="AB7" i="31"/>
  <c r="AA7" i="31"/>
  <c r="A17" i="31"/>
  <c r="A31" i="31" s="1"/>
  <c r="Q3" i="27"/>
  <c r="L3" i="27"/>
  <c r="M3" i="27"/>
  <c r="N3" i="27"/>
  <c r="O3" i="27"/>
  <c r="P3" i="27"/>
  <c r="K3" i="27"/>
  <c r="C4" i="27"/>
  <c r="D4" i="27"/>
  <c r="E4" i="27"/>
  <c r="F4" i="27"/>
  <c r="G4" i="27"/>
  <c r="H4" i="27"/>
  <c r="B4" i="27"/>
  <c r="B7" i="27"/>
  <c r="C3" i="27"/>
  <c r="L4" i="27" s="1"/>
  <c r="D3" i="27"/>
  <c r="M4" i="27" s="1"/>
  <c r="E3" i="27"/>
  <c r="N4" i="27" s="1"/>
  <c r="F3" i="27"/>
  <c r="O4" i="27" s="1"/>
  <c r="G3" i="27"/>
  <c r="P4" i="27" s="1"/>
  <c r="G5" i="27" s="1"/>
  <c r="H3" i="27"/>
  <c r="Q4" i="27" s="1"/>
  <c r="B3" i="27"/>
  <c r="K4" i="27" s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C29" i="1"/>
  <c r="D29" i="1"/>
  <c r="E29" i="1"/>
  <c r="B29" i="1"/>
  <c r="C28" i="1"/>
  <c r="D28" i="1"/>
  <c r="E28" i="1"/>
  <c r="B28" i="1"/>
  <c r="A29" i="1"/>
  <c r="A30" i="1"/>
  <c r="A31" i="1"/>
  <c r="A32" i="1"/>
  <c r="A33" i="1"/>
  <c r="A34" i="1"/>
  <c r="A35" i="1"/>
  <c r="A36" i="1"/>
  <c r="A37" i="1"/>
  <c r="A38" i="1"/>
  <c r="A28" i="1"/>
  <c r="C8" i="27"/>
  <c r="D8" i="27"/>
  <c r="E8" i="27"/>
  <c r="F8" i="27"/>
  <c r="G8" i="27"/>
  <c r="H8" i="27"/>
  <c r="B8" i="27"/>
  <c r="H7" i="27"/>
  <c r="F7" i="27"/>
  <c r="G7" i="27"/>
  <c r="E7" i="27"/>
  <c r="D7" i="27"/>
  <c r="C7" i="27"/>
  <c r="H6" i="27"/>
  <c r="G6" i="27"/>
  <c r="F6" i="27"/>
  <c r="E6" i="27"/>
  <c r="D6" i="27"/>
  <c r="B6" i="27"/>
  <c r="C6" i="27"/>
  <c r="C2" i="27"/>
  <c r="D2" i="27"/>
  <c r="E2" i="27"/>
  <c r="F2" i="27"/>
  <c r="G2" i="27"/>
  <c r="H2" i="27"/>
  <c r="B2" i="27"/>
  <c r="G24" i="12"/>
  <c r="C41" i="12"/>
  <c r="D41" i="12"/>
  <c r="E41" i="12"/>
  <c r="F41" i="12"/>
  <c r="G41" i="12"/>
  <c r="H41" i="12"/>
  <c r="I41" i="12"/>
  <c r="B41" i="12"/>
  <c r="B32" i="12"/>
  <c r="C32" i="12"/>
  <c r="D32" i="12"/>
  <c r="E32" i="12"/>
  <c r="F32" i="12"/>
  <c r="G32" i="12"/>
  <c r="H32" i="12"/>
  <c r="I32" i="12"/>
  <c r="B33" i="12"/>
  <c r="C33" i="12"/>
  <c r="D33" i="12"/>
  <c r="E33" i="12"/>
  <c r="F33" i="12"/>
  <c r="G33" i="12"/>
  <c r="H33" i="12"/>
  <c r="I33" i="12"/>
  <c r="B34" i="12"/>
  <c r="C34" i="12"/>
  <c r="D34" i="12"/>
  <c r="E34" i="12"/>
  <c r="F34" i="12"/>
  <c r="G34" i="12"/>
  <c r="H34" i="12"/>
  <c r="I34" i="12"/>
  <c r="B35" i="12"/>
  <c r="C35" i="12"/>
  <c r="D35" i="12"/>
  <c r="E35" i="12"/>
  <c r="F35" i="12"/>
  <c r="G35" i="12"/>
  <c r="H35" i="12"/>
  <c r="I35" i="12"/>
  <c r="B36" i="12"/>
  <c r="C36" i="12"/>
  <c r="D36" i="12"/>
  <c r="E36" i="12"/>
  <c r="F36" i="12"/>
  <c r="G36" i="12"/>
  <c r="H36" i="12"/>
  <c r="I36" i="12"/>
  <c r="B37" i="12"/>
  <c r="C37" i="12"/>
  <c r="D37" i="12"/>
  <c r="E37" i="12"/>
  <c r="F37" i="12"/>
  <c r="G37" i="12"/>
  <c r="H37" i="12"/>
  <c r="I37" i="12"/>
  <c r="B38" i="12"/>
  <c r="C38" i="12"/>
  <c r="D38" i="12"/>
  <c r="E38" i="12"/>
  <c r="F38" i="12"/>
  <c r="G38" i="12"/>
  <c r="H38" i="12"/>
  <c r="I38" i="12"/>
  <c r="B39" i="12"/>
  <c r="C39" i="12"/>
  <c r="D39" i="12"/>
  <c r="E39" i="12"/>
  <c r="F39" i="12"/>
  <c r="G39" i="12"/>
  <c r="H39" i="12"/>
  <c r="I39" i="12"/>
  <c r="B40" i="12"/>
  <c r="C40" i="12"/>
  <c r="D40" i="12"/>
  <c r="E40" i="12"/>
  <c r="F40" i="12"/>
  <c r="G40" i="12"/>
  <c r="H40" i="12"/>
  <c r="I40" i="12"/>
  <c r="I31" i="12"/>
  <c r="H31" i="12"/>
  <c r="G31" i="12"/>
  <c r="F31" i="12"/>
  <c r="E31" i="12"/>
  <c r="D31" i="12"/>
  <c r="C31" i="12"/>
  <c r="B31" i="12"/>
  <c r="J24" i="12"/>
  <c r="D24" i="12"/>
  <c r="E24" i="12"/>
  <c r="F24" i="12"/>
  <c r="H24" i="12"/>
  <c r="I24" i="12"/>
  <c r="C24" i="12"/>
  <c r="S6" i="12"/>
  <c r="M6" i="12"/>
  <c r="B6" i="12"/>
  <c r="G6" i="12" s="1"/>
  <c r="Y6" i="12" s="1"/>
  <c r="X31" i="12"/>
  <c r="Y31" i="12"/>
  <c r="Z31" i="12"/>
  <c r="AA31" i="12"/>
  <c r="AB31" i="12"/>
  <c r="AC31" i="12"/>
  <c r="X32" i="12"/>
  <c r="Y32" i="12"/>
  <c r="Z32" i="12"/>
  <c r="AA32" i="12"/>
  <c r="AB32" i="12"/>
  <c r="AC32" i="12"/>
  <c r="X33" i="12"/>
  <c r="Y33" i="12"/>
  <c r="Z33" i="12"/>
  <c r="AA33" i="12"/>
  <c r="AB33" i="12"/>
  <c r="AC33" i="12"/>
  <c r="X34" i="12"/>
  <c r="Y34" i="12"/>
  <c r="Z34" i="12"/>
  <c r="AA34" i="12"/>
  <c r="AB34" i="12"/>
  <c r="AC34" i="12"/>
  <c r="X35" i="12"/>
  <c r="Y35" i="12"/>
  <c r="Z35" i="12"/>
  <c r="AA35" i="12"/>
  <c r="AB35" i="12"/>
  <c r="AC35" i="12"/>
  <c r="X36" i="12"/>
  <c r="Y36" i="12"/>
  <c r="Z36" i="12"/>
  <c r="AA36" i="12"/>
  <c r="AB36" i="12"/>
  <c r="AC36" i="12"/>
  <c r="X37" i="12"/>
  <c r="Y37" i="12"/>
  <c r="Z37" i="12"/>
  <c r="AA37" i="12"/>
  <c r="AB37" i="12"/>
  <c r="AC37" i="12"/>
  <c r="X38" i="12"/>
  <c r="Y38" i="12"/>
  <c r="Z38" i="12"/>
  <c r="AA38" i="12"/>
  <c r="AB38" i="12"/>
  <c r="AC38" i="12"/>
  <c r="X39" i="12"/>
  <c r="Y39" i="12"/>
  <c r="Z39" i="12"/>
  <c r="AA39" i="12"/>
  <c r="AB39" i="12"/>
  <c r="AC39" i="12"/>
  <c r="X40" i="12"/>
  <c r="Y40" i="12"/>
  <c r="Z40" i="12"/>
  <c r="AA40" i="12"/>
  <c r="AB40" i="12"/>
  <c r="AC40" i="12"/>
  <c r="X41" i="12"/>
  <c r="Y41" i="12"/>
  <c r="Z41" i="12"/>
  <c r="AA41" i="12"/>
  <c r="AB41" i="12"/>
  <c r="AC41" i="12"/>
  <c r="W32" i="12"/>
  <c r="W33" i="12"/>
  <c r="W34" i="12"/>
  <c r="W35" i="12"/>
  <c r="W36" i="12"/>
  <c r="W37" i="12"/>
  <c r="W38" i="12"/>
  <c r="W39" i="12"/>
  <c r="W40" i="12"/>
  <c r="W41" i="12"/>
  <c r="W31" i="12"/>
  <c r="N31" i="12"/>
  <c r="O31" i="12"/>
  <c r="P31" i="12"/>
  <c r="Q31" i="12"/>
  <c r="R31" i="12"/>
  <c r="S31" i="12"/>
  <c r="N32" i="12"/>
  <c r="O32" i="12"/>
  <c r="P32" i="12"/>
  <c r="Q32" i="12"/>
  <c r="R32" i="12"/>
  <c r="S32" i="12"/>
  <c r="N33" i="12"/>
  <c r="O33" i="12"/>
  <c r="P33" i="12"/>
  <c r="Q33" i="12"/>
  <c r="R33" i="12"/>
  <c r="S33" i="12"/>
  <c r="N34" i="12"/>
  <c r="O34" i="12"/>
  <c r="P34" i="12"/>
  <c r="Q34" i="12"/>
  <c r="R34" i="12"/>
  <c r="S34" i="12"/>
  <c r="N35" i="12"/>
  <c r="O35" i="12"/>
  <c r="P35" i="12"/>
  <c r="Q35" i="12"/>
  <c r="R35" i="12"/>
  <c r="S35" i="12"/>
  <c r="N36" i="12"/>
  <c r="O36" i="12"/>
  <c r="P36" i="12"/>
  <c r="Q36" i="12"/>
  <c r="R36" i="12"/>
  <c r="S36" i="12"/>
  <c r="N37" i="12"/>
  <c r="O37" i="12"/>
  <c r="P37" i="12"/>
  <c r="Q37" i="12"/>
  <c r="R37" i="12"/>
  <c r="S37" i="12"/>
  <c r="N38" i="12"/>
  <c r="O38" i="12"/>
  <c r="P38" i="12"/>
  <c r="Q38" i="12"/>
  <c r="R38" i="12"/>
  <c r="S38" i="12"/>
  <c r="N39" i="12"/>
  <c r="O39" i="12"/>
  <c r="P39" i="12"/>
  <c r="Q39" i="12"/>
  <c r="R39" i="12"/>
  <c r="S39" i="12"/>
  <c r="N40" i="12"/>
  <c r="O40" i="12"/>
  <c r="P40" i="12"/>
  <c r="Q40" i="12"/>
  <c r="R40" i="12"/>
  <c r="S40" i="12"/>
  <c r="N41" i="12"/>
  <c r="O41" i="12"/>
  <c r="P41" i="12"/>
  <c r="Q41" i="12"/>
  <c r="R41" i="12"/>
  <c r="S41" i="12"/>
  <c r="M32" i="12"/>
  <c r="M33" i="12"/>
  <c r="M34" i="12"/>
  <c r="M35" i="12"/>
  <c r="M36" i="12"/>
  <c r="M37" i="12"/>
  <c r="M38" i="12"/>
  <c r="M39" i="12"/>
  <c r="M40" i="12"/>
  <c r="M41" i="12"/>
  <c r="M31" i="12"/>
  <c r="G111" i="34" l="1"/>
  <c r="H108" i="34"/>
  <c r="I6" i="12"/>
  <c r="AA91" i="31"/>
  <c r="AB91" i="31" s="1"/>
  <c r="M33" i="31"/>
  <c r="M38" i="31"/>
  <c r="M34" i="31"/>
  <c r="N18" i="31"/>
  <c r="S18" i="31" s="1"/>
  <c r="T18" i="31" s="1"/>
  <c r="L28" i="31"/>
  <c r="E6" i="12"/>
  <c r="AA9" i="31"/>
  <c r="AA10" i="31" s="1"/>
  <c r="AB8" i="31"/>
  <c r="Z96" i="31"/>
  <c r="L80" i="31"/>
  <c r="C23" i="31" s="1"/>
  <c r="C30" i="35" s="1"/>
  <c r="Z100" i="31"/>
  <c r="L84" i="31"/>
  <c r="C27" i="31" s="1"/>
  <c r="C34" i="35" s="1"/>
  <c r="AA35" i="31"/>
  <c r="L81" i="31"/>
  <c r="C24" i="31" s="1"/>
  <c r="C31" i="35" s="1"/>
  <c r="Z97" i="31"/>
  <c r="Q24" i="31"/>
  <c r="M24" i="31"/>
  <c r="O24" i="31"/>
  <c r="R24" i="31"/>
  <c r="N24" i="31"/>
  <c r="R18" i="31"/>
  <c r="Q18" i="31"/>
  <c r="R19" i="31"/>
  <c r="N19" i="31"/>
  <c r="Q19" i="31"/>
  <c r="M19" i="31"/>
  <c r="Z20" i="31"/>
  <c r="Z34" i="31" s="1"/>
  <c r="R23" i="31"/>
  <c r="AA41" i="31"/>
  <c r="L75" i="31"/>
  <c r="C18" i="31" s="1"/>
  <c r="C25" i="35" s="1"/>
  <c r="C14" i="31"/>
  <c r="O18" i="31"/>
  <c r="O19" i="31"/>
  <c r="AA39" i="31"/>
  <c r="AA42" i="31"/>
  <c r="AE59" i="31"/>
  <c r="Q74" i="31"/>
  <c r="AE90" i="31" s="1"/>
  <c r="L79" i="31"/>
  <c r="C22" i="31" s="1"/>
  <c r="C29" i="35" s="1"/>
  <c r="Z95" i="31"/>
  <c r="Q22" i="31"/>
  <c r="M22" i="31"/>
  <c r="O22" i="31"/>
  <c r="R22" i="31"/>
  <c r="N22" i="31"/>
  <c r="AA37" i="31"/>
  <c r="P21" i="31"/>
  <c r="Z22" i="31"/>
  <c r="Z36" i="31" s="1"/>
  <c r="P23" i="31"/>
  <c r="Z24" i="31"/>
  <c r="Z38" i="31" s="1"/>
  <c r="P25" i="31"/>
  <c r="Z26" i="31"/>
  <c r="Z40" i="31" s="1"/>
  <c r="P27" i="31"/>
  <c r="Z47" i="31"/>
  <c r="AA47" i="31" s="1"/>
  <c r="M32" i="31"/>
  <c r="M37" i="31"/>
  <c r="M93" i="31" s="1"/>
  <c r="Y59" i="31"/>
  <c r="K74" i="31"/>
  <c r="Y90" i="31" s="1"/>
  <c r="Z94" i="31"/>
  <c r="L78" i="31"/>
  <c r="C21" i="31" s="1"/>
  <c r="C28" i="35" s="1"/>
  <c r="Z98" i="31"/>
  <c r="L82" i="31"/>
  <c r="C25" i="31" s="1"/>
  <c r="C32" i="35" s="1"/>
  <c r="L83" i="31"/>
  <c r="C26" i="31" s="1"/>
  <c r="C33" i="35" s="1"/>
  <c r="Z99" i="31"/>
  <c r="M21" i="31"/>
  <c r="Q21" i="31"/>
  <c r="M23" i="31"/>
  <c r="Q23" i="31"/>
  <c r="M25" i="31"/>
  <c r="Q25" i="31"/>
  <c r="M27" i="31"/>
  <c r="Q27" i="31"/>
  <c r="N74" i="31"/>
  <c r="AB90" i="31" s="1"/>
  <c r="AB59" i="31"/>
  <c r="AA50" i="31"/>
  <c r="AA54" i="31"/>
  <c r="M44" i="31"/>
  <c r="K75" i="31"/>
  <c r="Y91" i="31" s="1"/>
  <c r="Y60" i="31"/>
  <c r="AE46" i="31"/>
  <c r="Z92" i="31"/>
  <c r="L76" i="31"/>
  <c r="C19" i="31" s="1"/>
  <c r="C26" i="35" s="1"/>
  <c r="L77" i="31"/>
  <c r="C20" i="31" s="1"/>
  <c r="C27" i="35" s="1"/>
  <c r="Z93" i="31"/>
  <c r="P20" i="31"/>
  <c r="S20" i="31" s="1"/>
  <c r="T20" i="31" s="1"/>
  <c r="N21" i="31"/>
  <c r="P22" i="31"/>
  <c r="N23" i="31"/>
  <c r="P24" i="31"/>
  <c r="N25" i="31"/>
  <c r="P26" i="31"/>
  <c r="S26" i="31" s="1"/>
  <c r="T26" i="31" s="1"/>
  <c r="N27" i="31"/>
  <c r="R27" i="31"/>
  <c r="AC59" i="31"/>
  <c r="O74" i="31"/>
  <c r="AC90" i="31" s="1"/>
  <c r="AA49" i="31"/>
  <c r="M35" i="31"/>
  <c r="M91" i="31" s="1"/>
  <c r="M39" i="31"/>
  <c r="M95" i="31" s="1"/>
  <c r="P44" i="31"/>
  <c r="Z51" i="31"/>
  <c r="AA51" i="31" s="1"/>
  <c r="M36" i="31"/>
  <c r="M92" i="31" s="1"/>
  <c r="Z55" i="31"/>
  <c r="AA55" i="31" s="1"/>
  <c r="M40" i="31"/>
  <c r="M96" i="31" s="1"/>
  <c r="Y63" i="31"/>
  <c r="K78" i="31"/>
  <c r="Y94" i="31" s="1"/>
  <c r="AA48" i="31"/>
  <c r="Y65" i="31"/>
  <c r="K80" i="31"/>
  <c r="Y96" i="31" s="1"/>
  <c r="AA56" i="31"/>
  <c r="AC46" i="31"/>
  <c r="Y67" i="31"/>
  <c r="K82" i="31"/>
  <c r="Y98" i="31" s="1"/>
  <c r="Z52" i="31"/>
  <c r="AA52" i="31" s="1"/>
  <c r="AA53" i="31"/>
  <c r="M41" i="31"/>
  <c r="M97" i="31" s="1"/>
  <c r="Y61" i="31"/>
  <c r="K76" i="31"/>
  <c r="Y92" i="31" s="1"/>
  <c r="K77" i="31"/>
  <c r="Y93" i="31" s="1"/>
  <c r="Y62" i="31"/>
  <c r="K79" i="31"/>
  <c r="Y95" i="31" s="1"/>
  <c r="Y64" i="31"/>
  <c r="K81" i="31"/>
  <c r="Y97" i="31" s="1"/>
  <c r="Y66" i="31"/>
  <c r="K84" i="31"/>
  <c r="Y100" i="31" s="1"/>
  <c r="Y68" i="31"/>
  <c r="F6" i="12"/>
  <c r="J6" i="12"/>
  <c r="H6" i="12"/>
  <c r="D6" i="12"/>
  <c r="C6" i="12"/>
  <c r="C5" i="27"/>
  <c r="F5" i="27"/>
  <c r="H5" i="27"/>
  <c r="D5" i="27"/>
  <c r="E5" i="27"/>
  <c r="N6" i="12"/>
  <c r="T6" i="12" s="1"/>
  <c r="AB6" i="12"/>
  <c r="X6" i="12"/>
  <c r="Z6" i="12" s="1"/>
  <c r="AA6" i="12" s="1"/>
  <c r="P6" i="12"/>
  <c r="V6" i="12" s="1"/>
  <c r="O6" i="12"/>
  <c r="U6" i="12" s="1"/>
  <c r="N28" i="31" l="1"/>
  <c r="C35" i="35"/>
  <c r="S22" i="31"/>
  <c r="S24" i="31"/>
  <c r="T24" i="31" s="1"/>
  <c r="N34" i="31"/>
  <c r="N90" i="31" s="1"/>
  <c r="M90" i="31"/>
  <c r="S25" i="31"/>
  <c r="T25" i="31" s="1"/>
  <c r="S21" i="31"/>
  <c r="T21" i="31" s="1"/>
  <c r="N38" i="31"/>
  <c r="M94" i="31"/>
  <c r="N33" i="31"/>
  <c r="M89" i="31"/>
  <c r="S27" i="31"/>
  <c r="T27" i="31" s="1"/>
  <c r="S23" i="31"/>
  <c r="T23" i="31" s="1"/>
  <c r="M45" i="31"/>
  <c r="N59" i="31" s="1"/>
  <c r="M88" i="31"/>
  <c r="S19" i="31"/>
  <c r="T19" i="31" s="1"/>
  <c r="H111" i="34"/>
  <c r="I108" i="34"/>
  <c r="M46" i="31"/>
  <c r="N60" i="31" s="1"/>
  <c r="AA93" i="31"/>
  <c r="AA92" i="31"/>
  <c r="AB92" i="31" s="1"/>
  <c r="AA99" i="31"/>
  <c r="AA98" i="31"/>
  <c r="AB98" i="31" s="1"/>
  <c r="AA94" i="31"/>
  <c r="AA95" i="31"/>
  <c r="AB95" i="31" s="1"/>
  <c r="AA97" i="31"/>
  <c r="AA100" i="31"/>
  <c r="AB100" i="31" s="1"/>
  <c r="AA96" i="31"/>
  <c r="AB96" i="31" s="1"/>
  <c r="AC91" i="31"/>
  <c r="C28" i="31"/>
  <c r="M51" i="31"/>
  <c r="N65" i="31" s="1"/>
  <c r="N51" i="31"/>
  <c r="M47" i="31"/>
  <c r="N61" i="31" s="1"/>
  <c r="C36" i="31"/>
  <c r="C47" i="35" s="1"/>
  <c r="M79" i="31"/>
  <c r="C37" i="31"/>
  <c r="C48" i="35" s="1"/>
  <c r="M80" i="31"/>
  <c r="C32" i="31"/>
  <c r="C43" i="35" s="1"/>
  <c r="M75" i="31"/>
  <c r="C34" i="31"/>
  <c r="C45" i="35" s="1"/>
  <c r="M77" i="31"/>
  <c r="C40" i="31"/>
  <c r="C51" i="35" s="1"/>
  <c r="M83" i="31"/>
  <c r="C35" i="31"/>
  <c r="C46" i="35" s="1"/>
  <c r="M78" i="31"/>
  <c r="C41" i="31"/>
  <c r="C52" i="35" s="1"/>
  <c r="M84" i="31"/>
  <c r="C33" i="31"/>
  <c r="C44" i="35" s="1"/>
  <c r="M76" i="31"/>
  <c r="C39" i="31"/>
  <c r="C50" i="35" s="1"/>
  <c r="M82" i="31"/>
  <c r="C38" i="31"/>
  <c r="C49" i="35" s="1"/>
  <c r="M81" i="31"/>
  <c r="P28" i="31"/>
  <c r="O28" i="31"/>
  <c r="AB52" i="31"/>
  <c r="AA69" i="31"/>
  <c r="AB84" i="31" s="1"/>
  <c r="AB56" i="31"/>
  <c r="M52" i="31"/>
  <c r="N66" i="31" s="1"/>
  <c r="N39" i="31"/>
  <c r="N95" i="31" s="1"/>
  <c r="M50" i="31"/>
  <c r="N64" i="31" s="1"/>
  <c r="N37" i="31"/>
  <c r="N93" i="31" s="1"/>
  <c r="AA40" i="31"/>
  <c r="AA67" i="31" s="1"/>
  <c r="AB82" i="31" s="1"/>
  <c r="AA36" i="31"/>
  <c r="AA63" i="31" s="1"/>
  <c r="AB78" i="31" s="1"/>
  <c r="N46" i="31"/>
  <c r="M28" i="31"/>
  <c r="Z33" i="31"/>
  <c r="Z29" i="31"/>
  <c r="Z43" i="31" s="1"/>
  <c r="N36" i="31"/>
  <c r="N92" i="31" s="1"/>
  <c r="M49" i="31"/>
  <c r="N63" i="31" s="1"/>
  <c r="M48" i="31"/>
  <c r="N62" i="31" s="1"/>
  <c r="N35" i="31"/>
  <c r="N91" i="31" s="1"/>
  <c r="AA59" i="31"/>
  <c r="M74" i="31"/>
  <c r="AA90" i="31" s="1"/>
  <c r="N32" i="31"/>
  <c r="N88" i="31" s="1"/>
  <c r="Q28" i="31"/>
  <c r="M54" i="31"/>
  <c r="N68" i="31" s="1"/>
  <c r="N41" i="31"/>
  <c r="N97" i="31" s="1"/>
  <c r="M53" i="31"/>
  <c r="N67" i="31" s="1"/>
  <c r="N40" i="31"/>
  <c r="N96" i="31" s="1"/>
  <c r="AA64" i="31"/>
  <c r="AB79" i="31" s="1"/>
  <c r="AB51" i="31"/>
  <c r="AA62" i="31"/>
  <c r="AB77" i="31" s="1"/>
  <c r="AB49" i="31"/>
  <c r="AB54" i="31"/>
  <c r="AB47" i="31"/>
  <c r="AC47" i="31" s="1"/>
  <c r="AA38" i="31"/>
  <c r="AA65" i="31" s="1"/>
  <c r="AB80" i="31" s="1"/>
  <c r="O34" i="31"/>
  <c r="O90" i="31" s="1"/>
  <c r="N47" i="31"/>
  <c r="AA34" i="31"/>
  <c r="AB9" i="31"/>
  <c r="AB10" i="31" s="1"/>
  <c r="AB11" i="31" s="1"/>
  <c r="AC8" i="31"/>
  <c r="AA66" i="31"/>
  <c r="AB81" i="31" s="1"/>
  <c r="AB53" i="31"/>
  <c r="AB48" i="31"/>
  <c r="AA68" i="31"/>
  <c r="AB83" i="31" s="1"/>
  <c r="AB55" i="31"/>
  <c r="AD59" i="31"/>
  <c r="P74" i="31"/>
  <c r="AD90" i="31" s="1"/>
  <c r="AB50" i="31"/>
  <c r="R28" i="31"/>
  <c r="R29" i="31" l="1"/>
  <c r="S28" i="31"/>
  <c r="T22" i="31"/>
  <c r="T28" i="31" s="1"/>
  <c r="U28" i="31" s="1"/>
  <c r="O38" i="31"/>
  <c r="N94" i="31"/>
  <c r="O33" i="31"/>
  <c r="P33" i="31" s="1"/>
  <c r="N89" i="31"/>
  <c r="O60" i="31"/>
  <c r="J108" i="34"/>
  <c r="I111" i="34"/>
  <c r="AB97" i="31"/>
  <c r="AB99" i="31"/>
  <c r="AC99" i="31" s="1"/>
  <c r="AB94" i="31"/>
  <c r="AC94" i="31" s="1"/>
  <c r="AB93" i="31"/>
  <c r="AC93" i="31" s="1"/>
  <c r="O65" i="31"/>
  <c r="N82" i="31"/>
  <c r="D25" i="31"/>
  <c r="D32" i="35" s="1"/>
  <c r="N84" i="31"/>
  <c r="D27" i="31"/>
  <c r="D34" i="35" s="1"/>
  <c r="N83" i="31"/>
  <c r="D26" i="31"/>
  <c r="N75" i="31"/>
  <c r="D18" i="31"/>
  <c r="D25" i="35" s="1"/>
  <c r="N79" i="31"/>
  <c r="D22" i="31"/>
  <c r="D29" i="35" s="1"/>
  <c r="AC100" i="31"/>
  <c r="D36" i="31"/>
  <c r="D47" i="35" s="1"/>
  <c r="D34" i="31"/>
  <c r="D45" i="35" s="1"/>
  <c r="D39" i="31"/>
  <c r="D50" i="35" s="1"/>
  <c r="D38" i="31"/>
  <c r="D49" i="35" s="1"/>
  <c r="D35" i="31"/>
  <c r="AC95" i="31"/>
  <c r="AC98" i="31"/>
  <c r="N81" i="31"/>
  <c r="D24" i="31"/>
  <c r="D31" i="35" s="1"/>
  <c r="N76" i="31"/>
  <c r="O76" i="31" s="1"/>
  <c r="D19" i="31"/>
  <c r="N78" i="31"/>
  <c r="D21" i="31"/>
  <c r="N77" i="31"/>
  <c r="D20" i="31"/>
  <c r="D27" i="35" s="1"/>
  <c r="N80" i="31"/>
  <c r="D23" i="31"/>
  <c r="D30" i="35" s="1"/>
  <c r="O61" i="31"/>
  <c r="AD91" i="31"/>
  <c r="D40" i="31"/>
  <c r="D37" i="31"/>
  <c r="D48" i="35" s="1"/>
  <c r="D41" i="31"/>
  <c r="D52" i="35" s="1"/>
  <c r="AC96" i="31"/>
  <c r="AA61" i="31"/>
  <c r="C42" i="31"/>
  <c r="C53" i="35" s="1"/>
  <c r="AC48" i="31"/>
  <c r="AD8" i="31"/>
  <c r="AC9" i="31"/>
  <c r="AC10" i="31" s="1"/>
  <c r="AC11" i="31" s="1"/>
  <c r="AC54" i="31"/>
  <c r="N45" i="31"/>
  <c r="O59" i="31" s="1"/>
  <c r="O32" i="31"/>
  <c r="O88" i="31" s="1"/>
  <c r="N49" i="31"/>
  <c r="O63" i="31" s="1"/>
  <c r="O36" i="31"/>
  <c r="O92" i="31" s="1"/>
  <c r="AC56" i="31"/>
  <c r="AC49" i="31"/>
  <c r="N53" i="31"/>
  <c r="O67" i="31" s="1"/>
  <c r="O40" i="31"/>
  <c r="O96" i="31" s="1"/>
  <c r="P96" i="31" s="1"/>
  <c r="Q96" i="31" s="1"/>
  <c r="R96" i="31" s="1"/>
  <c r="T96" i="31" s="1"/>
  <c r="N48" i="31"/>
  <c r="O62" i="31" s="1"/>
  <c r="O35" i="31"/>
  <c r="O91" i="31" s="1"/>
  <c r="P91" i="31" s="1"/>
  <c r="Q91" i="31" s="1"/>
  <c r="R91" i="31" s="1"/>
  <c r="T91" i="31" s="1"/>
  <c r="O37" i="31"/>
  <c r="O93" i="31" s="1"/>
  <c r="N50" i="31"/>
  <c r="O64" i="31" s="1"/>
  <c r="AC55" i="31"/>
  <c r="AC53" i="31"/>
  <c r="P34" i="31"/>
  <c r="P90" i="31" s="1"/>
  <c r="O47" i="31"/>
  <c r="N52" i="31"/>
  <c r="O66" i="31" s="1"/>
  <c r="O39" i="31"/>
  <c r="O95" i="31" s="1"/>
  <c r="AC52" i="31"/>
  <c r="AC50" i="31"/>
  <c r="AB19" i="31"/>
  <c r="AB20" i="31"/>
  <c r="AB24" i="31"/>
  <c r="AB22" i="31"/>
  <c r="AB23" i="31"/>
  <c r="AB28" i="31"/>
  <c r="AB25" i="31"/>
  <c r="AB26" i="31"/>
  <c r="AB21" i="31"/>
  <c r="AB27" i="31"/>
  <c r="AC51" i="31"/>
  <c r="N54" i="31"/>
  <c r="O68" i="31" s="1"/>
  <c r="O41" i="31"/>
  <c r="O97" i="31" s="1"/>
  <c r="AA33" i="31"/>
  <c r="O46" i="31" l="1"/>
  <c r="P60" i="31" s="1"/>
  <c r="G126" i="34"/>
  <c r="D51" i="35"/>
  <c r="G116" i="34"/>
  <c r="D28" i="35"/>
  <c r="G125" i="34"/>
  <c r="D46" i="35"/>
  <c r="G115" i="34"/>
  <c r="D26" i="35"/>
  <c r="G117" i="34"/>
  <c r="D33" i="35"/>
  <c r="O89" i="31"/>
  <c r="P89" i="31" s="1"/>
  <c r="Q89" i="31" s="1"/>
  <c r="R89" i="31" s="1"/>
  <c r="T89" i="31" s="1"/>
  <c r="O94" i="31"/>
  <c r="O51" i="31"/>
  <c r="P65" i="31" s="1"/>
  <c r="P38" i="31"/>
  <c r="K108" i="34"/>
  <c r="J111" i="34"/>
  <c r="AC19" i="31"/>
  <c r="AC33" i="31" s="1"/>
  <c r="AC60" i="31" s="1"/>
  <c r="AC97" i="31"/>
  <c r="D28" i="31"/>
  <c r="AD92" i="31"/>
  <c r="AD99" i="31"/>
  <c r="O78" i="31"/>
  <c r="E21" i="31"/>
  <c r="AD94" i="31"/>
  <c r="AE91" i="31"/>
  <c r="AD100" i="31"/>
  <c r="AB76" i="31"/>
  <c r="D33" i="31"/>
  <c r="O80" i="31"/>
  <c r="E23" i="31"/>
  <c r="E30" i="35" s="1"/>
  <c r="O81" i="31"/>
  <c r="E24" i="31"/>
  <c r="E31" i="35" s="1"/>
  <c r="AD93" i="31"/>
  <c r="O75" i="31"/>
  <c r="E18" i="31"/>
  <c r="E25" i="35" s="1"/>
  <c r="O84" i="31"/>
  <c r="E27" i="31"/>
  <c r="E34" i="35" s="1"/>
  <c r="AD96" i="31"/>
  <c r="P61" i="31"/>
  <c r="O77" i="31"/>
  <c r="E20" i="31"/>
  <c r="E27" i="35" s="1"/>
  <c r="E19" i="31"/>
  <c r="AD98" i="31"/>
  <c r="AD95" i="31"/>
  <c r="O79" i="31"/>
  <c r="E22" i="31"/>
  <c r="E29" i="35" s="1"/>
  <c r="O83" i="31"/>
  <c r="E26" i="31"/>
  <c r="O82" i="31"/>
  <c r="E25" i="31"/>
  <c r="E32" i="35" s="1"/>
  <c r="AB33" i="31"/>
  <c r="AD51" i="31"/>
  <c r="AC25" i="31"/>
  <c r="AB39" i="31"/>
  <c r="AC24" i="31"/>
  <c r="AB38" i="31"/>
  <c r="AD50" i="31"/>
  <c r="O52" i="31"/>
  <c r="P66" i="31" s="1"/>
  <c r="P39" i="31"/>
  <c r="P95" i="31" s="1"/>
  <c r="O50" i="31"/>
  <c r="P64" i="31" s="1"/>
  <c r="P37" i="31"/>
  <c r="P93" i="31" s="1"/>
  <c r="AD56" i="31"/>
  <c r="AD54" i="31"/>
  <c r="AD48" i="31"/>
  <c r="AA43" i="31"/>
  <c r="AA60" i="31"/>
  <c r="AC27" i="31"/>
  <c r="AB41" i="31"/>
  <c r="AC28" i="31"/>
  <c r="AB42" i="31"/>
  <c r="AC20" i="31"/>
  <c r="AB34" i="31"/>
  <c r="AD55" i="31"/>
  <c r="P35" i="31"/>
  <c r="O48" i="31"/>
  <c r="P62" i="31" s="1"/>
  <c r="AD49" i="31"/>
  <c r="P46" i="31"/>
  <c r="Q33" i="31"/>
  <c r="R33" i="31" s="1"/>
  <c r="O45" i="31"/>
  <c r="P59" i="31" s="1"/>
  <c r="P32" i="31"/>
  <c r="P88" i="31" s="1"/>
  <c r="O54" i="31"/>
  <c r="P68" i="31" s="1"/>
  <c r="P41" i="31"/>
  <c r="P97" i="31" s="1"/>
  <c r="AC21" i="31"/>
  <c r="AB35" i="31"/>
  <c r="AC23" i="31"/>
  <c r="AB37" i="31"/>
  <c r="P47" i="31"/>
  <c r="Q34" i="31"/>
  <c r="Q90" i="31" s="1"/>
  <c r="AD47" i="31"/>
  <c r="AC26" i="31"/>
  <c r="AB40" i="31"/>
  <c r="AC22" i="31"/>
  <c r="AB36" i="31"/>
  <c r="AD52" i="31"/>
  <c r="AD53" i="31"/>
  <c r="O53" i="31"/>
  <c r="P67" i="31" s="1"/>
  <c r="P40" i="31"/>
  <c r="O49" i="31"/>
  <c r="P63" i="31" s="1"/>
  <c r="P36" i="31"/>
  <c r="P92" i="31" s="1"/>
  <c r="AD9" i="31"/>
  <c r="AD10" i="31" s="1"/>
  <c r="AD11" i="31" s="1"/>
  <c r="AE8" i="31"/>
  <c r="Q60" i="31" l="1"/>
  <c r="AD19" i="31"/>
  <c r="D35" i="35"/>
  <c r="G118" i="34"/>
  <c r="H115" i="34"/>
  <c r="E26" i="35"/>
  <c r="H117" i="34"/>
  <c r="E33" i="35"/>
  <c r="G124" i="34"/>
  <c r="G127" i="34" s="1"/>
  <c r="D44" i="35"/>
  <c r="H116" i="34"/>
  <c r="E28" i="35"/>
  <c r="P94" i="31"/>
  <c r="P51" i="31"/>
  <c r="Q65" i="31" s="1"/>
  <c r="Q38" i="31"/>
  <c r="L108" i="34"/>
  <c r="K111" i="34"/>
  <c r="AD97" i="31"/>
  <c r="AE97" i="31" s="1"/>
  <c r="AB63" i="31"/>
  <c r="AC78" i="31" s="1"/>
  <c r="AB67" i="31"/>
  <c r="E39" i="31" s="1"/>
  <c r="E50" i="35" s="1"/>
  <c r="AB64" i="31"/>
  <c r="E36" i="31" s="1"/>
  <c r="E47" i="35" s="1"/>
  <c r="AB69" i="31"/>
  <c r="E41" i="31" s="1"/>
  <c r="E52" i="35" s="1"/>
  <c r="AB68" i="31"/>
  <c r="AC83" i="31" s="1"/>
  <c r="AB65" i="31"/>
  <c r="AC80" i="31" s="1"/>
  <c r="AB66" i="31"/>
  <c r="E38" i="31" s="1"/>
  <c r="E49" i="35" s="1"/>
  <c r="AB60" i="31"/>
  <c r="P83" i="31"/>
  <c r="F26" i="31"/>
  <c r="AE95" i="31"/>
  <c r="P76" i="31"/>
  <c r="F19" i="31"/>
  <c r="E28" i="31"/>
  <c r="C54" i="31" s="1"/>
  <c r="AE99" i="31"/>
  <c r="AE96" i="31"/>
  <c r="P75" i="31"/>
  <c r="F18" i="31"/>
  <c r="F25" i="35" s="1"/>
  <c r="P81" i="31"/>
  <c r="F24" i="31"/>
  <c r="F31" i="35" s="1"/>
  <c r="AE100" i="31"/>
  <c r="AF91" i="31"/>
  <c r="AB75" i="31"/>
  <c r="D32" i="31"/>
  <c r="P82" i="31"/>
  <c r="F25" i="31"/>
  <c r="F32" i="35" s="1"/>
  <c r="P79" i="31"/>
  <c r="F22" i="31"/>
  <c r="F29" i="35" s="1"/>
  <c r="AE98" i="31"/>
  <c r="P77" i="31"/>
  <c r="F20" i="31"/>
  <c r="F27" i="35" s="1"/>
  <c r="P78" i="31"/>
  <c r="F21" i="31"/>
  <c r="AE92" i="31"/>
  <c r="Q61" i="31"/>
  <c r="P84" i="31"/>
  <c r="F27" i="31"/>
  <c r="F34" i="35" s="1"/>
  <c r="AE93" i="31"/>
  <c r="P80" i="31"/>
  <c r="F23" i="31"/>
  <c r="F30" i="35" s="1"/>
  <c r="AE94" i="31"/>
  <c r="AB62" i="31"/>
  <c r="AB61" i="31"/>
  <c r="E33" i="31" s="1"/>
  <c r="AD33" i="31"/>
  <c r="AD60" i="31" s="1"/>
  <c r="AD26" i="31"/>
  <c r="AC40" i="31"/>
  <c r="AC67" i="31" s="1"/>
  <c r="Q47" i="31"/>
  <c r="R34" i="31"/>
  <c r="AD21" i="31"/>
  <c r="AC35" i="31"/>
  <c r="AC62" i="31" s="1"/>
  <c r="Q32" i="31"/>
  <c r="Q88" i="31" s="1"/>
  <c r="P45" i="31"/>
  <c r="Q59" i="31" s="1"/>
  <c r="AE49" i="31"/>
  <c r="AF49" i="31" s="1"/>
  <c r="AE55" i="31"/>
  <c r="AF55" i="31" s="1"/>
  <c r="AA70" i="31"/>
  <c r="AE54" i="31"/>
  <c r="AF54" i="31" s="1"/>
  <c r="Q37" i="31"/>
  <c r="Q93" i="31" s="1"/>
  <c r="P50" i="31"/>
  <c r="Q64" i="31" s="1"/>
  <c r="AE50" i="31"/>
  <c r="AF50" i="31" s="1"/>
  <c r="P49" i="31"/>
  <c r="Q63" i="31" s="1"/>
  <c r="Q36" i="31"/>
  <c r="Q92" i="31" s="1"/>
  <c r="AE53" i="31"/>
  <c r="AF53" i="31" s="1"/>
  <c r="AE47" i="31"/>
  <c r="P54" i="31"/>
  <c r="Q68" i="31" s="1"/>
  <c r="Q41" i="31"/>
  <c r="Q97" i="31" s="1"/>
  <c r="AD28" i="31"/>
  <c r="AC42" i="31"/>
  <c r="AC69" i="31" s="1"/>
  <c r="AD25" i="31"/>
  <c r="AC39" i="31"/>
  <c r="AC66" i="31" s="1"/>
  <c r="AD22" i="31"/>
  <c r="AC36" i="31"/>
  <c r="AC63" i="31" s="1"/>
  <c r="AD23" i="31"/>
  <c r="AC37" i="31"/>
  <c r="AC64" i="31" s="1"/>
  <c r="R46" i="31"/>
  <c r="Q46" i="31"/>
  <c r="R60" i="31" s="1"/>
  <c r="AE48" i="31"/>
  <c r="AF48" i="31" s="1"/>
  <c r="P52" i="31"/>
  <c r="Q66" i="31" s="1"/>
  <c r="Q39" i="31"/>
  <c r="Q95" i="31" s="1"/>
  <c r="AE51" i="31"/>
  <c r="AF51" i="31" s="1"/>
  <c r="AE9" i="31"/>
  <c r="AE10" i="31" s="1"/>
  <c r="AE11" i="31" s="1"/>
  <c r="AE19" i="31" s="1"/>
  <c r="AF8" i="31"/>
  <c r="AF9" i="31" s="1"/>
  <c r="AF10" i="31" s="1"/>
  <c r="P53" i="31"/>
  <c r="Q67" i="31" s="1"/>
  <c r="Q40" i="31"/>
  <c r="AE52" i="31"/>
  <c r="AF52" i="31" s="1"/>
  <c r="AB43" i="31"/>
  <c r="P48" i="31"/>
  <c r="Q62" i="31" s="1"/>
  <c r="Q35" i="31"/>
  <c r="AD20" i="31"/>
  <c r="AC34" i="31"/>
  <c r="AD27" i="31"/>
  <c r="AC41" i="31"/>
  <c r="AC68" i="31" s="1"/>
  <c r="AE56" i="31"/>
  <c r="AF56" i="31" s="1"/>
  <c r="AD24" i="31"/>
  <c r="AC38" i="31"/>
  <c r="AC65" i="31" s="1"/>
  <c r="E35" i="35" l="1"/>
  <c r="M24" i="35" s="1"/>
  <c r="M26" i="35" s="1"/>
  <c r="H118" i="34"/>
  <c r="D42" i="31"/>
  <c r="D53" i="35" s="1"/>
  <c r="D43" i="35"/>
  <c r="H124" i="34"/>
  <c r="E44" i="35"/>
  <c r="I117" i="34"/>
  <c r="F33" i="35"/>
  <c r="I116" i="34"/>
  <c r="F28" i="35"/>
  <c r="I115" i="34"/>
  <c r="F26" i="35"/>
  <c r="R47" i="31"/>
  <c r="R90" i="31"/>
  <c r="T90" i="31" s="1"/>
  <c r="Q94" i="31"/>
  <c r="Q51" i="31"/>
  <c r="R65" i="31" s="1"/>
  <c r="R38" i="31"/>
  <c r="L111" i="34"/>
  <c r="M111" i="34" s="1"/>
  <c r="M108" i="34"/>
  <c r="AC82" i="31"/>
  <c r="AD82" i="31" s="1"/>
  <c r="E40" i="31"/>
  <c r="F40" i="31"/>
  <c r="E37" i="31"/>
  <c r="E48" i="35" s="1"/>
  <c r="E35" i="31"/>
  <c r="AC81" i="31"/>
  <c r="F38" i="31" s="1"/>
  <c r="F49" i="35" s="1"/>
  <c r="AC84" i="31"/>
  <c r="F41" i="31" s="1"/>
  <c r="F52" i="35" s="1"/>
  <c r="AF47" i="31"/>
  <c r="F37" i="31"/>
  <c r="F48" i="35" s="1"/>
  <c r="F35" i="31"/>
  <c r="AC79" i="31"/>
  <c r="F36" i="31" s="1"/>
  <c r="F47" i="35" s="1"/>
  <c r="AC75" i="31"/>
  <c r="AD75" i="31" s="1"/>
  <c r="G32" i="31" s="1"/>
  <c r="G43" i="35" s="1"/>
  <c r="E32" i="31"/>
  <c r="E43" i="35" s="1"/>
  <c r="AF94" i="31"/>
  <c r="Q80" i="31"/>
  <c r="G23" i="31"/>
  <c r="G30" i="35" s="1"/>
  <c r="Q84" i="31"/>
  <c r="G27" i="31"/>
  <c r="G34" i="35" s="1"/>
  <c r="AF92" i="31"/>
  <c r="F28" i="31"/>
  <c r="R61" i="31"/>
  <c r="Q77" i="31"/>
  <c r="G20" i="31"/>
  <c r="G27" i="35" s="1"/>
  <c r="Q79" i="31"/>
  <c r="G22" i="31"/>
  <c r="G29" i="35" s="1"/>
  <c r="AF100" i="31"/>
  <c r="Q75" i="31"/>
  <c r="G18" i="31"/>
  <c r="G25" i="35" s="1"/>
  <c r="Q76" i="31"/>
  <c r="G19" i="31"/>
  <c r="Q83" i="31"/>
  <c r="G26" i="31"/>
  <c r="AD83" i="31"/>
  <c r="AF97" i="31"/>
  <c r="AF93" i="31"/>
  <c r="Q78" i="31"/>
  <c r="G21" i="31"/>
  <c r="AF99" i="31"/>
  <c r="AD80" i="31"/>
  <c r="AD78" i="31"/>
  <c r="E34" i="31"/>
  <c r="E45" i="35" s="1"/>
  <c r="AC77" i="31"/>
  <c r="AC76" i="31"/>
  <c r="AF98" i="31"/>
  <c r="Q82" i="31"/>
  <c r="G25" i="31"/>
  <c r="G32" i="35" s="1"/>
  <c r="Q81" i="31"/>
  <c r="G24" i="31"/>
  <c r="G31" i="35" s="1"/>
  <c r="AF96" i="31"/>
  <c r="AF95" i="31"/>
  <c r="AF11" i="31"/>
  <c r="AF19" i="31" s="1"/>
  <c r="AF33" i="31" s="1"/>
  <c r="AF60" i="31" s="1"/>
  <c r="AB70" i="31"/>
  <c r="AE33" i="31"/>
  <c r="AE60" i="31" s="1"/>
  <c r="AE20" i="31"/>
  <c r="AD34" i="31"/>
  <c r="AD61" i="31" s="1"/>
  <c r="AE23" i="31"/>
  <c r="AD37" i="31"/>
  <c r="AD64" i="31" s="1"/>
  <c r="AE22" i="31"/>
  <c r="AD36" i="31"/>
  <c r="AD63" i="31" s="1"/>
  <c r="AE28" i="31"/>
  <c r="AD42" i="31"/>
  <c r="AD69" i="31" s="1"/>
  <c r="R36" i="31"/>
  <c r="Q49" i="31"/>
  <c r="R63" i="31" s="1"/>
  <c r="AC61" i="31"/>
  <c r="AC43" i="31"/>
  <c r="R32" i="31"/>
  <c r="Q45" i="31"/>
  <c r="R59" i="31" s="1"/>
  <c r="Q48" i="31"/>
  <c r="R62" i="31" s="1"/>
  <c r="R35" i="31"/>
  <c r="R48" i="31" s="1"/>
  <c r="Q52" i="31"/>
  <c r="R66" i="31" s="1"/>
  <c r="R39" i="31"/>
  <c r="Q50" i="31"/>
  <c r="R64" i="31" s="1"/>
  <c r="R37" i="31"/>
  <c r="AE21" i="31"/>
  <c r="AD35" i="31"/>
  <c r="AD62" i="31" s="1"/>
  <c r="AE26" i="31"/>
  <c r="AD40" i="31"/>
  <c r="AD67" i="31" s="1"/>
  <c r="AE24" i="31"/>
  <c r="AD38" i="31"/>
  <c r="AD65" i="31" s="1"/>
  <c r="AE27" i="31"/>
  <c r="AD41" i="31"/>
  <c r="AD68" i="31" s="1"/>
  <c r="Q53" i="31"/>
  <c r="R67" i="31" s="1"/>
  <c r="R40" i="31"/>
  <c r="R53" i="31" s="1"/>
  <c r="AE25" i="31"/>
  <c r="AD39" i="31"/>
  <c r="AD66" i="31" s="1"/>
  <c r="Q54" i="31"/>
  <c r="R68" i="31" s="1"/>
  <c r="R41" i="31"/>
  <c r="I118" i="34" l="1"/>
  <c r="F35" i="35"/>
  <c r="J116" i="34"/>
  <c r="G28" i="35"/>
  <c r="H125" i="34"/>
  <c r="E46" i="35"/>
  <c r="J117" i="34"/>
  <c r="G33" i="35"/>
  <c r="I126" i="34"/>
  <c r="F51" i="35"/>
  <c r="J115" i="34"/>
  <c r="G26" i="35"/>
  <c r="G35" i="35" s="1"/>
  <c r="I125" i="34"/>
  <c r="F46" i="35"/>
  <c r="H126" i="34"/>
  <c r="E51" i="35"/>
  <c r="R54" i="31"/>
  <c r="R97" i="31"/>
  <c r="T97" i="31" s="1"/>
  <c r="R52" i="31"/>
  <c r="R95" i="31"/>
  <c r="T95" i="31" s="1"/>
  <c r="R51" i="31"/>
  <c r="R94" i="31"/>
  <c r="T94" i="31" s="1"/>
  <c r="R45" i="31"/>
  <c r="R88" i="31"/>
  <c r="T88" i="31" s="1"/>
  <c r="R49" i="31"/>
  <c r="R92" i="31"/>
  <c r="T92" i="31" s="1"/>
  <c r="R50" i="31"/>
  <c r="R93" i="31"/>
  <c r="T93" i="31" s="1"/>
  <c r="F39" i="31"/>
  <c r="F50" i="35" s="1"/>
  <c r="G40" i="31"/>
  <c r="G39" i="31"/>
  <c r="G50" i="35" s="1"/>
  <c r="F33" i="31"/>
  <c r="AD79" i="31"/>
  <c r="G36" i="31" s="1"/>
  <c r="G47" i="35" s="1"/>
  <c r="G37" i="31"/>
  <c r="G48" i="35" s="1"/>
  <c r="AD84" i="31"/>
  <c r="AE84" i="31" s="1"/>
  <c r="AD81" i="31"/>
  <c r="AE81" i="31" s="1"/>
  <c r="G35" i="31"/>
  <c r="AE75" i="31"/>
  <c r="AF75" i="31" s="1"/>
  <c r="I32" i="31" s="1"/>
  <c r="I43" i="35" s="1"/>
  <c r="F32" i="31"/>
  <c r="F43" i="35" s="1"/>
  <c r="E42" i="31"/>
  <c r="AD77" i="31"/>
  <c r="G34" i="31" s="1"/>
  <c r="G45" i="35" s="1"/>
  <c r="F34" i="31"/>
  <c r="F45" i="35" s="1"/>
  <c r="R79" i="31"/>
  <c r="H22" i="31"/>
  <c r="H29" i="35" s="1"/>
  <c r="R84" i="31"/>
  <c r="H27" i="31"/>
  <c r="H34" i="35" s="1"/>
  <c r="R81" i="31"/>
  <c r="H24" i="31"/>
  <c r="H31" i="35" s="1"/>
  <c r="AD76" i="31"/>
  <c r="AE76" i="31" s="1"/>
  <c r="AE78" i="31"/>
  <c r="AE83" i="31"/>
  <c r="R76" i="31"/>
  <c r="I19" i="31" s="1"/>
  <c r="H19" i="31"/>
  <c r="G28" i="31"/>
  <c r="R82" i="31"/>
  <c r="I25" i="31" s="1"/>
  <c r="I32" i="35" s="1"/>
  <c r="H25" i="31"/>
  <c r="H32" i="35" s="1"/>
  <c r="AE80" i="31"/>
  <c r="R78" i="31"/>
  <c r="I21" i="31" s="1"/>
  <c r="H21" i="31"/>
  <c r="AE82" i="31"/>
  <c r="R77" i="31"/>
  <c r="I20" i="31" s="1"/>
  <c r="I27" i="35" s="1"/>
  <c r="H20" i="31"/>
  <c r="H27" i="35" s="1"/>
  <c r="R80" i="31"/>
  <c r="I23" i="31" s="1"/>
  <c r="I30" i="35" s="1"/>
  <c r="H23" i="31"/>
  <c r="H30" i="35" s="1"/>
  <c r="R83" i="31"/>
  <c r="I26" i="31" s="1"/>
  <c r="H26" i="31"/>
  <c r="R75" i="31"/>
  <c r="I18" i="31" s="1"/>
  <c r="I25" i="35" s="1"/>
  <c r="H18" i="31"/>
  <c r="H25" i="35" s="1"/>
  <c r="AD43" i="31"/>
  <c r="AF28" i="31"/>
  <c r="AF42" i="31" s="1"/>
  <c r="AF69" i="31" s="1"/>
  <c r="AE42" i="31"/>
  <c r="AE69" i="31" s="1"/>
  <c r="AF23" i="31"/>
  <c r="AF37" i="31" s="1"/>
  <c r="AF64" i="31" s="1"/>
  <c r="AE37" i="31"/>
  <c r="AE64" i="31" s="1"/>
  <c r="AF26" i="31"/>
  <c r="AF40" i="31" s="1"/>
  <c r="AF67" i="31" s="1"/>
  <c r="AE40" i="31"/>
  <c r="AE67" i="31" s="1"/>
  <c r="AC70" i="31"/>
  <c r="AF27" i="31"/>
  <c r="AF41" i="31" s="1"/>
  <c r="AF68" i="31" s="1"/>
  <c r="AE41" i="31"/>
  <c r="AE68" i="31" s="1"/>
  <c r="AF20" i="31"/>
  <c r="AF34" i="31" s="1"/>
  <c r="AF61" i="31" s="1"/>
  <c r="AE34" i="31"/>
  <c r="AE61" i="31" s="1"/>
  <c r="AF24" i="31"/>
  <c r="AF38" i="31" s="1"/>
  <c r="AF65" i="31" s="1"/>
  <c r="AE38" i="31"/>
  <c r="AE65" i="31" s="1"/>
  <c r="AF22" i="31"/>
  <c r="AF36" i="31" s="1"/>
  <c r="AF63" i="31" s="1"/>
  <c r="AE36" i="31"/>
  <c r="AE63" i="31" s="1"/>
  <c r="AF25" i="31"/>
  <c r="AF39" i="31" s="1"/>
  <c r="AF66" i="31" s="1"/>
  <c r="AE39" i="31"/>
  <c r="AE66" i="31" s="1"/>
  <c r="AF21" i="31"/>
  <c r="AF35" i="31" s="1"/>
  <c r="AF62" i="31" s="1"/>
  <c r="AE35" i="31"/>
  <c r="AE62" i="31" s="1"/>
  <c r="AD70" i="31"/>
  <c r="J118" i="34" l="1"/>
  <c r="L117" i="34"/>
  <c r="I33" i="35"/>
  <c r="K115" i="34"/>
  <c r="H26" i="35"/>
  <c r="J125" i="34"/>
  <c r="G46" i="35"/>
  <c r="H127" i="34"/>
  <c r="L115" i="34"/>
  <c r="I26" i="35"/>
  <c r="C55" i="31"/>
  <c r="E53" i="35"/>
  <c r="M42" i="35" s="1"/>
  <c r="M44" i="35" s="1"/>
  <c r="I124" i="34"/>
  <c r="I127" i="34" s="1"/>
  <c r="F44" i="35"/>
  <c r="K116" i="34"/>
  <c r="H28" i="35"/>
  <c r="K117" i="34"/>
  <c r="H33" i="35"/>
  <c r="L116" i="34"/>
  <c r="I28" i="35"/>
  <c r="J126" i="34"/>
  <c r="G51" i="35"/>
  <c r="I22" i="31"/>
  <c r="I24" i="31"/>
  <c r="I31" i="35" s="1"/>
  <c r="I27" i="31"/>
  <c r="I34" i="35" s="1"/>
  <c r="H37" i="31"/>
  <c r="H48" i="35" s="1"/>
  <c r="H32" i="31"/>
  <c r="H43" i="35" s="1"/>
  <c r="G41" i="31"/>
  <c r="G52" i="35" s="1"/>
  <c r="H35" i="31"/>
  <c r="AE79" i="31"/>
  <c r="AF79" i="31" s="1"/>
  <c r="I36" i="31" s="1"/>
  <c r="I47" i="35" s="1"/>
  <c r="AE77" i="31"/>
  <c r="H34" i="31" s="1"/>
  <c r="H45" i="35" s="1"/>
  <c r="H41" i="31"/>
  <c r="H52" i="35" s="1"/>
  <c r="G38" i="31"/>
  <c r="G49" i="35" s="1"/>
  <c r="H38" i="31"/>
  <c r="H49" i="35" s="1"/>
  <c r="H39" i="31"/>
  <c r="H50" i="35" s="1"/>
  <c r="F42" i="31"/>
  <c r="F53" i="35" s="1"/>
  <c r="H40" i="31"/>
  <c r="H36" i="31"/>
  <c r="H47" i="35" s="1"/>
  <c r="AF70" i="31"/>
  <c r="AF76" i="31"/>
  <c r="I33" i="31" s="1"/>
  <c r="AF82" i="31"/>
  <c r="I39" i="31" s="1"/>
  <c r="I50" i="35" s="1"/>
  <c r="AF81" i="31"/>
  <c r="I38" i="31" s="1"/>
  <c r="I49" i="35" s="1"/>
  <c r="AF84" i="31"/>
  <c r="I41" i="31" s="1"/>
  <c r="I52" i="35" s="1"/>
  <c r="AF83" i="31"/>
  <c r="I40" i="31" s="1"/>
  <c r="AF80" i="31"/>
  <c r="I37" i="31" s="1"/>
  <c r="I48" i="35" s="1"/>
  <c r="H33" i="31"/>
  <c r="H28" i="31"/>
  <c r="AF78" i="31"/>
  <c r="I35" i="31" s="1"/>
  <c r="G33" i="31"/>
  <c r="AF43" i="31"/>
  <c r="AE70" i="31"/>
  <c r="AE43" i="31"/>
  <c r="L118" i="34" l="1"/>
  <c r="M117" i="34"/>
  <c r="M115" i="34"/>
  <c r="H35" i="35"/>
  <c r="K118" i="34"/>
  <c r="M118" i="34" s="1"/>
  <c r="N130" i="34" s="1"/>
  <c r="J124" i="34"/>
  <c r="J127" i="34" s="1"/>
  <c r="G44" i="35"/>
  <c r="K126" i="34"/>
  <c r="H51" i="35"/>
  <c r="K125" i="34"/>
  <c r="H46" i="35"/>
  <c r="L125" i="34"/>
  <c r="I46" i="35"/>
  <c r="L126" i="34"/>
  <c r="I51" i="35"/>
  <c r="L124" i="34"/>
  <c r="I44" i="35"/>
  <c r="I28" i="31"/>
  <c r="D54" i="31" s="1"/>
  <c r="E54" i="31" s="1"/>
  <c r="F54" i="31" s="1"/>
  <c r="I29" i="35"/>
  <c r="I35" i="35" s="1"/>
  <c r="M116" i="34"/>
  <c r="K124" i="34"/>
  <c r="H44" i="35"/>
  <c r="AF77" i="31"/>
  <c r="I34" i="31" s="1"/>
  <c r="G42" i="31"/>
  <c r="G53" i="35" s="1"/>
  <c r="H42" i="31"/>
  <c r="H53" i="35" s="1"/>
  <c r="N24" i="35" l="1"/>
  <c r="N26" i="35" s="1"/>
  <c r="M126" i="34"/>
  <c r="K127" i="34"/>
  <c r="M124" i="34"/>
  <c r="L127" i="34"/>
  <c r="I42" i="31"/>
  <c r="I53" i="35" s="1"/>
  <c r="N42" i="35" s="1"/>
  <c r="N44" i="35" s="1"/>
  <c r="I45" i="35"/>
  <c r="M125" i="34"/>
  <c r="M127" i="34" l="1"/>
  <c r="N131" i="34" s="1"/>
  <c r="D55" i="31"/>
  <c r="E55" i="31" s="1"/>
  <c r="B27" i="9" l="1"/>
  <c r="C69" i="1"/>
  <c r="B16" i="1"/>
  <c r="S55" i="12"/>
  <c r="B45" i="12"/>
  <c r="Y54" i="12"/>
  <c r="X54" i="12"/>
  <c r="W54" i="12"/>
  <c r="V54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B54" i="12"/>
  <c r="Y53" i="12"/>
  <c r="X53" i="12"/>
  <c r="W53" i="12"/>
  <c r="V53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B53" i="12"/>
  <c r="Y52" i="12"/>
  <c r="X52" i="12"/>
  <c r="W52" i="12"/>
  <c r="V52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B52" i="12"/>
  <c r="Y51" i="12"/>
  <c r="X51" i="12"/>
  <c r="W51" i="12"/>
  <c r="V51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Y50" i="12"/>
  <c r="X50" i="12"/>
  <c r="W50" i="12"/>
  <c r="V50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B50" i="12"/>
  <c r="Y49" i="12"/>
  <c r="X49" i="12"/>
  <c r="W49" i="12"/>
  <c r="V49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Y48" i="12"/>
  <c r="X48" i="12"/>
  <c r="W48" i="12"/>
  <c r="V48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B48" i="12"/>
  <c r="Y47" i="12"/>
  <c r="X47" i="12"/>
  <c r="W47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Y46" i="12"/>
  <c r="X46" i="12"/>
  <c r="W46" i="12"/>
  <c r="V46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B46" i="12"/>
  <c r="Y45" i="12"/>
  <c r="X45" i="12"/>
  <c r="W45" i="12"/>
  <c r="V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D45" i="12"/>
  <c r="C45" i="12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17" i="1"/>
  <c r="B18" i="1"/>
  <c r="B19" i="1"/>
  <c r="B20" i="1"/>
  <c r="B21" i="1"/>
  <c r="B22" i="1"/>
  <c r="B23" i="1"/>
  <c r="B24" i="1"/>
  <c r="B25" i="1"/>
  <c r="B22" i="9"/>
  <c r="C22" i="9"/>
  <c r="D22" i="9"/>
  <c r="E22" i="9"/>
  <c r="F22" i="9"/>
  <c r="G22" i="9"/>
  <c r="H22" i="9"/>
  <c r="I22" i="9"/>
  <c r="J22" i="9"/>
  <c r="K22" i="9"/>
  <c r="L22" i="9"/>
  <c r="M22" i="9"/>
  <c r="B23" i="9"/>
  <c r="C23" i="9"/>
  <c r="D23" i="9"/>
  <c r="E23" i="9"/>
  <c r="F23" i="9"/>
  <c r="G23" i="9"/>
  <c r="H23" i="9"/>
  <c r="I23" i="9"/>
  <c r="J23" i="9"/>
  <c r="K23" i="9"/>
  <c r="L23" i="9"/>
  <c r="M23" i="9"/>
  <c r="B24" i="9"/>
  <c r="C24" i="9"/>
  <c r="D24" i="9"/>
  <c r="E24" i="9"/>
  <c r="F24" i="9"/>
  <c r="G24" i="9"/>
  <c r="H24" i="9"/>
  <c r="I24" i="9"/>
  <c r="J24" i="9"/>
  <c r="K24" i="9"/>
  <c r="L24" i="9"/>
  <c r="M24" i="9"/>
  <c r="B25" i="9"/>
  <c r="C25" i="9"/>
  <c r="D25" i="9"/>
  <c r="E25" i="9"/>
  <c r="F25" i="9"/>
  <c r="G25" i="9"/>
  <c r="H25" i="9"/>
  <c r="I25" i="9"/>
  <c r="J25" i="9"/>
  <c r="K25" i="9"/>
  <c r="L25" i="9"/>
  <c r="M25" i="9"/>
  <c r="B26" i="9"/>
  <c r="C26" i="9"/>
  <c r="D26" i="9"/>
  <c r="E26" i="9"/>
  <c r="F26" i="9"/>
  <c r="G26" i="9"/>
  <c r="H26" i="9"/>
  <c r="I26" i="9"/>
  <c r="J26" i="9"/>
  <c r="K26" i="9"/>
  <c r="L26" i="9"/>
  <c r="M26" i="9"/>
  <c r="C27" i="9"/>
  <c r="D27" i="9"/>
  <c r="E27" i="9"/>
  <c r="F27" i="9"/>
  <c r="G27" i="9"/>
  <c r="H27" i="9"/>
  <c r="I27" i="9"/>
  <c r="J27" i="9"/>
  <c r="K27" i="9"/>
  <c r="L27" i="9"/>
  <c r="M27" i="9"/>
  <c r="B28" i="9"/>
  <c r="C28" i="9"/>
  <c r="D28" i="9"/>
  <c r="E28" i="9"/>
  <c r="F28" i="9"/>
  <c r="G28" i="9"/>
  <c r="H28" i="9"/>
  <c r="I28" i="9"/>
  <c r="J28" i="9"/>
  <c r="K28" i="9"/>
  <c r="L28" i="9"/>
  <c r="M28" i="9"/>
  <c r="C21" i="9"/>
  <c r="D21" i="9"/>
  <c r="E21" i="9"/>
  <c r="F21" i="9"/>
  <c r="G21" i="9"/>
  <c r="H21" i="9"/>
  <c r="I21" i="9"/>
  <c r="J21" i="9"/>
  <c r="K21" i="9"/>
  <c r="L21" i="9"/>
  <c r="M21" i="9"/>
  <c r="B21" i="9"/>
  <c r="B7" i="9"/>
  <c r="C7" i="9"/>
  <c r="D7" i="9"/>
  <c r="E7" i="9"/>
  <c r="F7" i="9"/>
  <c r="G7" i="9"/>
  <c r="H7" i="9"/>
  <c r="I7" i="9"/>
  <c r="J7" i="9"/>
  <c r="K7" i="9"/>
  <c r="L7" i="9"/>
  <c r="M7" i="9"/>
  <c r="B8" i="9"/>
  <c r="C8" i="9"/>
  <c r="D8" i="9"/>
  <c r="E8" i="9"/>
  <c r="F8" i="9"/>
  <c r="G8" i="9"/>
  <c r="H8" i="9"/>
  <c r="I8" i="9"/>
  <c r="J8" i="9"/>
  <c r="K8" i="9"/>
  <c r="L8" i="9"/>
  <c r="M8" i="9"/>
  <c r="B9" i="9"/>
  <c r="C9" i="9"/>
  <c r="D9" i="9"/>
  <c r="E9" i="9"/>
  <c r="F9" i="9"/>
  <c r="G9" i="9"/>
  <c r="H9" i="9"/>
  <c r="I9" i="9"/>
  <c r="J9" i="9"/>
  <c r="K9" i="9"/>
  <c r="L9" i="9"/>
  <c r="M9" i="9"/>
  <c r="B10" i="9"/>
  <c r="C10" i="9"/>
  <c r="D10" i="9"/>
  <c r="E10" i="9"/>
  <c r="F10" i="9"/>
  <c r="G10" i="9"/>
  <c r="H10" i="9"/>
  <c r="I10" i="9"/>
  <c r="J10" i="9"/>
  <c r="K10" i="9"/>
  <c r="L10" i="9"/>
  <c r="M10" i="9"/>
  <c r="B11" i="9"/>
  <c r="C11" i="9"/>
  <c r="D11" i="9"/>
  <c r="E11" i="9"/>
  <c r="F11" i="9"/>
  <c r="G11" i="9"/>
  <c r="H11" i="9"/>
  <c r="I11" i="9"/>
  <c r="J11" i="9"/>
  <c r="K11" i="9"/>
  <c r="L11" i="9"/>
  <c r="M11" i="9"/>
  <c r="B12" i="9"/>
  <c r="C12" i="9"/>
  <c r="D12" i="9"/>
  <c r="E12" i="9"/>
  <c r="F12" i="9"/>
  <c r="G12" i="9"/>
  <c r="H12" i="9"/>
  <c r="I12" i="9"/>
  <c r="J12" i="9"/>
  <c r="K12" i="9"/>
  <c r="L12" i="9"/>
  <c r="M12" i="9"/>
  <c r="B13" i="9"/>
  <c r="C13" i="9"/>
  <c r="D13" i="9"/>
  <c r="E13" i="9"/>
  <c r="F13" i="9"/>
  <c r="G13" i="9"/>
  <c r="H13" i="9"/>
  <c r="I13" i="9"/>
  <c r="J13" i="9"/>
  <c r="K13" i="9"/>
  <c r="L13" i="9"/>
  <c r="M13" i="9"/>
  <c r="B14" i="9"/>
  <c r="C14" i="9"/>
  <c r="D14" i="9"/>
  <c r="E14" i="9"/>
  <c r="F14" i="9"/>
  <c r="G14" i="9"/>
  <c r="H14" i="9"/>
  <c r="I14" i="9"/>
  <c r="J14" i="9"/>
  <c r="K14" i="9"/>
  <c r="L14" i="9"/>
  <c r="M14" i="9"/>
  <c r="B15" i="9"/>
  <c r="C15" i="9"/>
  <c r="D15" i="9"/>
  <c r="E15" i="9"/>
  <c r="F15" i="9"/>
  <c r="G15" i="9"/>
  <c r="H15" i="9"/>
  <c r="I15" i="9"/>
  <c r="J15" i="9"/>
  <c r="K15" i="9"/>
  <c r="L15" i="9"/>
  <c r="M15" i="9"/>
  <c r="B16" i="9"/>
  <c r="C16" i="9"/>
  <c r="D16" i="9"/>
  <c r="E16" i="9"/>
  <c r="F16" i="9"/>
  <c r="G16" i="9"/>
  <c r="H16" i="9"/>
  <c r="I16" i="9"/>
  <c r="J16" i="9"/>
  <c r="K16" i="9"/>
  <c r="L16" i="9"/>
  <c r="M16" i="9"/>
  <c r="C6" i="9"/>
  <c r="D6" i="9"/>
  <c r="E6" i="9"/>
  <c r="F6" i="9"/>
  <c r="G6" i="9"/>
  <c r="H6" i="9"/>
  <c r="I6" i="9"/>
  <c r="J6" i="9"/>
  <c r="K6" i="9"/>
  <c r="L6" i="9"/>
  <c r="M6" i="9"/>
  <c r="B6" i="9"/>
  <c r="D55" i="12" l="1"/>
  <c r="H55" i="12"/>
  <c r="L55" i="12"/>
  <c r="P55" i="12"/>
  <c r="T55" i="12"/>
  <c r="X55" i="12"/>
  <c r="I55" i="12"/>
  <c r="M55" i="12"/>
  <c r="Q55" i="12"/>
  <c r="U55" i="12"/>
  <c r="Y55" i="12"/>
  <c r="F55" i="12"/>
  <c r="J55" i="12"/>
  <c r="N55" i="12"/>
  <c r="R55" i="12"/>
  <c r="V55" i="12"/>
  <c r="B55" i="12"/>
  <c r="C55" i="12"/>
  <c r="G55" i="12"/>
  <c r="K55" i="12"/>
  <c r="O55" i="12"/>
  <c r="W55" i="12"/>
  <c r="B49" i="1"/>
  <c r="B51" i="1"/>
  <c r="B52" i="1"/>
  <c r="B53" i="1"/>
  <c r="B54" i="1"/>
  <c r="B55" i="1"/>
  <c r="B56" i="1"/>
  <c r="B57" i="1"/>
  <c r="B58" i="1"/>
  <c r="B59" i="1"/>
  <c r="B61" i="1"/>
  <c r="B63" i="1"/>
  <c r="B64" i="1"/>
  <c r="B65" i="1"/>
  <c r="B67" i="1"/>
  <c r="B68" i="1"/>
  <c r="B48" i="1"/>
  <c r="D23" i="6"/>
  <c r="D21" i="6"/>
  <c r="G20" i="6"/>
  <c r="J15" i="6"/>
  <c r="J14" i="6"/>
  <c r="D13" i="6"/>
  <c r="G12" i="6"/>
  <c r="D12" i="6"/>
  <c r="G19" i="6"/>
  <c r="G11" i="6"/>
  <c r="D11" i="6"/>
  <c r="G14" i="6"/>
  <c r="J10" i="6"/>
  <c r="D10" i="6"/>
  <c r="G17" i="6"/>
  <c r="G8" i="6"/>
  <c r="G7" i="6"/>
  <c r="J9" i="6"/>
  <c r="G9" i="6"/>
  <c r="G4" i="6"/>
  <c r="G6" i="6"/>
  <c r="J2" i="6"/>
  <c r="G2" i="6"/>
  <c r="G5" i="6"/>
  <c r="S3" i="12" l="1"/>
  <c r="B3" i="12"/>
  <c r="M3" i="12"/>
  <c r="S15" i="12"/>
  <c r="B15" i="12"/>
  <c r="M15" i="12"/>
  <c r="M22" i="12"/>
  <c r="S22" i="12"/>
  <c r="B22" i="12"/>
  <c r="M9" i="12"/>
  <c r="S9" i="12"/>
  <c r="B9" i="12"/>
  <c r="M11" i="12"/>
  <c r="S11" i="12"/>
  <c r="B11" i="12"/>
  <c r="B18" i="12"/>
  <c r="M18" i="12"/>
  <c r="S18" i="12"/>
  <c r="J5" i="6"/>
  <c r="J3" i="6"/>
  <c r="J8" i="6"/>
  <c r="J4" i="6"/>
  <c r="J6" i="6"/>
  <c r="J7" i="6"/>
  <c r="D9" i="6"/>
  <c r="G13" i="6"/>
  <c r="D16" i="6"/>
  <c r="D18" i="6"/>
  <c r="D20" i="6"/>
  <c r="D2" i="6"/>
  <c r="D3" i="6"/>
  <c r="D4" i="6"/>
  <c r="D5" i="6"/>
  <c r="D6" i="6"/>
  <c r="D7" i="6"/>
  <c r="D8" i="6"/>
  <c r="G10" i="6"/>
  <c r="J13" i="6"/>
  <c r="D15" i="6"/>
  <c r="G16" i="6"/>
  <c r="G18" i="6"/>
  <c r="J11" i="6"/>
  <c r="J12" i="6"/>
  <c r="D14" i="6"/>
  <c r="G15" i="6"/>
  <c r="D17" i="6"/>
  <c r="D19" i="6"/>
  <c r="G18" i="12" l="1"/>
  <c r="Y18" i="12" s="1"/>
  <c r="E18" i="12"/>
  <c r="C18" i="12"/>
  <c r="I18" i="12"/>
  <c r="F18" i="12"/>
  <c r="J18" i="12"/>
  <c r="H18" i="12"/>
  <c r="D18" i="12"/>
  <c r="G22" i="12"/>
  <c r="Y22" i="12" s="1"/>
  <c r="E22" i="12"/>
  <c r="F22" i="12"/>
  <c r="H22" i="12"/>
  <c r="J22" i="12"/>
  <c r="D22" i="12"/>
  <c r="I22" i="12"/>
  <c r="C22" i="12"/>
  <c r="I11" i="12"/>
  <c r="H11" i="12"/>
  <c r="F11" i="12"/>
  <c r="G11" i="12"/>
  <c r="Y11" i="12" s="1"/>
  <c r="J11" i="12"/>
  <c r="C11" i="12"/>
  <c r="E11" i="12"/>
  <c r="D11" i="12"/>
  <c r="E9" i="12"/>
  <c r="F9" i="12"/>
  <c r="J9" i="12"/>
  <c r="H9" i="12"/>
  <c r="I9" i="12"/>
  <c r="G9" i="12"/>
  <c r="Y9" i="12" s="1"/>
  <c r="C9" i="12"/>
  <c r="D9" i="12"/>
  <c r="G3" i="12"/>
  <c r="Y3" i="12" s="1"/>
  <c r="H3" i="12"/>
  <c r="J3" i="12"/>
  <c r="F3" i="12"/>
  <c r="E3" i="12"/>
  <c r="C3" i="12"/>
  <c r="I3" i="12"/>
  <c r="D3" i="12"/>
  <c r="G15" i="12"/>
  <c r="Y15" i="12" s="1"/>
  <c r="E15" i="12"/>
  <c r="D15" i="12"/>
  <c r="I15" i="12"/>
  <c r="H15" i="12"/>
  <c r="F15" i="12"/>
  <c r="J15" i="12"/>
  <c r="C15" i="12"/>
  <c r="M7" i="12"/>
  <c r="S7" i="12"/>
  <c r="B7" i="12"/>
  <c r="M19" i="12"/>
  <c r="S19" i="12"/>
  <c r="B19" i="12"/>
  <c r="M8" i="12"/>
  <c r="S8" i="12"/>
  <c r="B8" i="12"/>
  <c r="M20" i="12"/>
  <c r="S20" i="12"/>
  <c r="B20" i="12"/>
  <c r="M4" i="12"/>
  <c r="S4" i="12"/>
  <c r="B4" i="12"/>
  <c r="B21" i="12"/>
  <c r="S21" i="12"/>
  <c r="M21" i="12"/>
  <c r="S2" i="12"/>
  <c r="M2" i="12"/>
  <c r="B2" i="12"/>
  <c r="B17" i="12"/>
  <c r="S17" i="12"/>
  <c r="M17" i="12"/>
  <c r="M23" i="12"/>
  <c r="S23" i="12"/>
  <c r="B23" i="12"/>
  <c r="B13" i="12"/>
  <c r="S13" i="12"/>
  <c r="M13" i="12"/>
  <c r="M16" i="12"/>
  <c r="S16" i="12"/>
  <c r="B16" i="12"/>
  <c r="B5" i="12"/>
  <c r="S5" i="12"/>
  <c r="M5" i="12"/>
  <c r="S14" i="12"/>
  <c r="B14" i="12"/>
  <c r="M14" i="12"/>
  <c r="S10" i="12"/>
  <c r="B10" i="12"/>
  <c r="M10" i="12"/>
  <c r="M12" i="12"/>
  <c r="S12" i="12"/>
  <c r="B12" i="12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O15" i="12" l="1"/>
  <c r="U15" i="12" s="1"/>
  <c r="N9" i="12"/>
  <c r="T9" i="12" s="1"/>
  <c r="N22" i="12"/>
  <c r="T22" i="12" s="1"/>
  <c r="O18" i="12"/>
  <c r="U18" i="12" s="1"/>
  <c r="X15" i="12"/>
  <c r="Z15" i="12" s="1"/>
  <c r="AA15" i="12" s="1"/>
  <c r="AB15" i="12"/>
  <c r="P15" i="12"/>
  <c r="V15" i="12" s="1"/>
  <c r="O3" i="12"/>
  <c r="U3" i="12" s="1"/>
  <c r="AB3" i="12"/>
  <c r="X3" i="12"/>
  <c r="Z3" i="12" s="1"/>
  <c r="AA3" i="12" s="1"/>
  <c r="P3" i="12"/>
  <c r="V3" i="12" s="1"/>
  <c r="P9" i="12"/>
  <c r="V9" i="12" s="1"/>
  <c r="AB9" i="12"/>
  <c r="X9" i="12"/>
  <c r="Z9" i="12" s="1"/>
  <c r="AA9" i="12" s="1"/>
  <c r="O22" i="12"/>
  <c r="U22" i="12" s="1"/>
  <c r="N18" i="12"/>
  <c r="T18" i="12" s="1"/>
  <c r="N3" i="12"/>
  <c r="T3" i="12" s="1"/>
  <c r="N11" i="12"/>
  <c r="T11" i="12" s="1"/>
  <c r="X18" i="12"/>
  <c r="Z18" i="12" s="1"/>
  <c r="AA18" i="12" s="1"/>
  <c r="P18" i="12"/>
  <c r="V18" i="12" s="1"/>
  <c r="AB18" i="12"/>
  <c r="N15" i="12"/>
  <c r="T15" i="12" s="1"/>
  <c r="O9" i="12"/>
  <c r="U9" i="12" s="1"/>
  <c r="P11" i="12"/>
  <c r="V11" i="12" s="1"/>
  <c r="X11" i="12"/>
  <c r="Z11" i="12" s="1"/>
  <c r="AA11" i="12" s="1"/>
  <c r="AB11" i="12"/>
  <c r="O11" i="12"/>
  <c r="U11" i="12" s="1"/>
  <c r="X22" i="12"/>
  <c r="Z22" i="12" s="1"/>
  <c r="AA22" i="12" s="1"/>
  <c r="P22" i="12"/>
  <c r="V22" i="12" s="1"/>
  <c r="AB22" i="12"/>
  <c r="E5" i="12"/>
  <c r="I5" i="12"/>
  <c r="G5" i="12"/>
  <c r="Y5" i="12" s="1"/>
  <c r="F5" i="12"/>
  <c r="J5" i="12"/>
  <c r="D5" i="12"/>
  <c r="H5" i="12"/>
  <c r="C5" i="12"/>
  <c r="E13" i="12"/>
  <c r="I13" i="12"/>
  <c r="F13" i="12"/>
  <c r="D13" i="12"/>
  <c r="H13" i="12"/>
  <c r="C13" i="12"/>
  <c r="J13" i="12"/>
  <c r="G13" i="12"/>
  <c r="Y13" i="12" s="1"/>
  <c r="E17" i="12"/>
  <c r="I17" i="12"/>
  <c r="J17" i="12"/>
  <c r="F17" i="12"/>
  <c r="D17" i="12"/>
  <c r="H17" i="12"/>
  <c r="C17" i="12"/>
  <c r="G17" i="12"/>
  <c r="Y17" i="12" s="1"/>
  <c r="E21" i="12"/>
  <c r="I21" i="12"/>
  <c r="J21" i="12"/>
  <c r="F21" i="12"/>
  <c r="P21" i="12" s="1"/>
  <c r="V21" i="12" s="1"/>
  <c r="D21" i="12"/>
  <c r="H21" i="12"/>
  <c r="C21" i="12"/>
  <c r="G21" i="12"/>
  <c r="Y21" i="12" s="1"/>
  <c r="G14" i="12"/>
  <c r="Y14" i="12" s="1"/>
  <c r="C14" i="12"/>
  <c r="D14" i="12"/>
  <c r="H14" i="12"/>
  <c r="J14" i="12"/>
  <c r="F14" i="12"/>
  <c r="E14" i="12"/>
  <c r="I14" i="12"/>
  <c r="G20" i="12"/>
  <c r="Y20" i="12" s="1"/>
  <c r="J20" i="12"/>
  <c r="D20" i="12"/>
  <c r="H20" i="12"/>
  <c r="F20" i="12"/>
  <c r="E20" i="12"/>
  <c r="I20" i="12"/>
  <c r="C20" i="12"/>
  <c r="J19" i="12"/>
  <c r="E19" i="12"/>
  <c r="I19" i="12"/>
  <c r="F19" i="12"/>
  <c r="C19" i="12"/>
  <c r="D19" i="12"/>
  <c r="H19" i="12"/>
  <c r="G19" i="12"/>
  <c r="Y19" i="12" s="1"/>
  <c r="G12" i="12"/>
  <c r="Y12" i="12" s="1"/>
  <c r="J12" i="12"/>
  <c r="D12" i="12"/>
  <c r="H12" i="12"/>
  <c r="F12" i="12"/>
  <c r="E12" i="12"/>
  <c r="C12" i="12"/>
  <c r="I12" i="12"/>
  <c r="G10" i="12"/>
  <c r="Y10" i="12" s="1"/>
  <c r="C10" i="12"/>
  <c r="D10" i="12"/>
  <c r="H10" i="12"/>
  <c r="J10" i="12"/>
  <c r="F10" i="12"/>
  <c r="E10" i="12"/>
  <c r="I10" i="12"/>
  <c r="G16" i="12"/>
  <c r="Y16" i="12" s="1"/>
  <c r="J16" i="12"/>
  <c r="D16" i="12"/>
  <c r="H16" i="12"/>
  <c r="F16" i="12"/>
  <c r="I16" i="12"/>
  <c r="C16" i="12"/>
  <c r="E16" i="12"/>
  <c r="J23" i="12"/>
  <c r="E23" i="12"/>
  <c r="I23" i="12"/>
  <c r="F23" i="12"/>
  <c r="C23" i="12"/>
  <c r="D23" i="12"/>
  <c r="H23" i="12"/>
  <c r="G23" i="12"/>
  <c r="Y23" i="12" s="1"/>
  <c r="C2" i="12"/>
  <c r="G2" i="12"/>
  <c r="Y2" i="12" s="1"/>
  <c r="E2" i="12"/>
  <c r="I2" i="12"/>
  <c r="D2" i="12"/>
  <c r="H2" i="12"/>
  <c r="J2" i="12"/>
  <c r="F2" i="12"/>
  <c r="G4" i="12"/>
  <c r="Y4" i="12" s="1"/>
  <c r="E4" i="12"/>
  <c r="I4" i="12"/>
  <c r="J4" i="12"/>
  <c r="D4" i="12"/>
  <c r="H4" i="12"/>
  <c r="F4" i="12"/>
  <c r="C4" i="12"/>
  <c r="G8" i="12"/>
  <c r="Y8" i="12" s="1"/>
  <c r="E8" i="12"/>
  <c r="I8" i="12"/>
  <c r="J8" i="12"/>
  <c r="D8" i="12"/>
  <c r="H8" i="12"/>
  <c r="F8" i="12"/>
  <c r="C8" i="12"/>
  <c r="J7" i="12"/>
  <c r="E7" i="12"/>
  <c r="I7" i="12"/>
  <c r="F7" i="12"/>
  <c r="C7" i="12"/>
  <c r="G7" i="12"/>
  <c r="Y7" i="12" s="1"/>
  <c r="D7" i="12"/>
  <c r="H7" i="12"/>
  <c r="N7" i="12" l="1"/>
  <c r="T7" i="12" s="1"/>
  <c r="P8" i="12"/>
  <c r="V8" i="12" s="1"/>
  <c r="X8" i="12"/>
  <c r="Z8" i="12" s="1"/>
  <c r="AA8" i="12" s="1"/>
  <c r="AB8" i="12"/>
  <c r="P4" i="12"/>
  <c r="V4" i="12" s="1"/>
  <c r="AB4" i="12"/>
  <c r="X4" i="12"/>
  <c r="Z4" i="12" s="1"/>
  <c r="AA4" i="12" s="1"/>
  <c r="O2" i="12"/>
  <c r="U2" i="12" s="1"/>
  <c r="N16" i="12"/>
  <c r="T16" i="12" s="1"/>
  <c r="O10" i="12"/>
  <c r="U10" i="12" s="1"/>
  <c r="N10" i="12"/>
  <c r="T10" i="12" s="1"/>
  <c r="O12" i="12"/>
  <c r="U12" i="12" s="1"/>
  <c r="N12" i="12"/>
  <c r="T12" i="12" s="1"/>
  <c r="N20" i="12"/>
  <c r="T20" i="12" s="1"/>
  <c r="O14" i="12"/>
  <c r="U14" i="12" s="1"/>
  <c r="N14" i="12"/>
  <c r="T14" i="12" s="1"/>
  <c r="O7" i="12"/>
  <c r="U7" i="12" s="1"/>
  <c r="O8" i="12"/>
  <c r="U8" i="12" s="1"/>
  <c r="O4" i="12"/>
  <c r="U4" i="12" s="1"/>
  <c r="AB2" i="12"/>
  <c r="P2" i="12"/>
  <c r="V2" i="12" s="1"/>
  <c r="X2" i="12"/>
  <c r="Z2" i="12" s="1"/>
  <c r="AA2" i="12" s="1"/>
  <c r="N23" i="12"/>
  <c r="T23" i="12" s="1"/>
  <c r="O23" i="12"/>
  <c r="U23" i="12" s="1"/>
  <c r="N19" i="12"/>
  <c r="T19" i="12" s="1"/>
  <c r="O19" i="12"/>
  <c r="U19" i="12" s="1"/>
  <c r="O20" i="12"/>
  <c r="U20" i="12" s="1"/>
  <c r="AB21" i="12"/>
  <c r="X21" i="12"/>
  <c r="Z21" i="12" s="1"/>
  <c r="AA21" i="12" s="1"/>
  <c r="X17" i="12"/>
  <c r="Z17" i="12" s="1"/>
  <c r="AA17" i="12" s="1"/>
  <c r="P17" i="12"/>
  <c r="V17" i="12" s="1"/>
  <c r="AB17" i="12"/>
  <c r="X13" i="12"/>
  <c r="Z13" i="12" s="1"/>
  <c r="AA13" i="12" s="1"/>
  <c r="P13" i="12"/>
  <c r="V13" i="12" s="1"/>
  <c r="AB13" i="12"/>
  <c r="N5" i="12"/>
  <c r="T5" i="12" s="1"/>
  <c r="N8" i="12"/>
  <c r="T8" i="12" s="1"/>
  <c r="N4" i="12"/>
  <c r="T4" i="12" s="1"/>
  <c r="N2" i="12"/>
  <c r="T2" i="12" s="1"/>
  <c r="O16" i="12"/>
  <c r="U16" i="12" s="1"/>
  <c r="AB16" i="12"/>
  <c r="P16" i="12"/>
  <c r="V16" i="12" s="1"/>
  <c r="X16" i="12"/>
  <c r="Z16" i="12" s="1"/>
  <c r="AA16" i="12" s="1"/>
  <c r="X12" i="12"/>
  <c r="Z12" i="12" s="1"/>
  <c r="AA12" i="12" s="1"/>
  <c r="P12" i="12"/>
  <c r="V12" i="12" s="1"/>
  <c r="AB12" i="12"/>
  <c r="P20" i="12"/>
  <c r="V20" i="12" s="1"/>
  <c r="AB20" i="12"/>
  <c r="X20" i="12"/>
  <c r="Z20" i="12" s="1"/>
  <c r="AA20" i="12" s="1"/>
  <c r="N21" i="12"/>
  <c r="T21" i="12" s="1"/>
  <c r="O21" i="12"/>
  <c r="U21" i="12" s="1"/>
  <c r="N17" i="12"/>
  <c r="T17" i="12" s="1"/>
  <c r="O17" i="12"/>
  <c r="U17" i="12" s="1"/>
  <c r="O13" i="12"/>
  <c r="U13" i="12" s="1"/>
  <c r="O5" i="12"/>
  <c r="U5" i="12" s="1"/>
  <c r="AB7" i="12"/>
  <c r="P7" i="12"/>
  <c r="V7" i="12" s="1"/>
  <c r="X7" i="12"/>
  <c r="Z7" i="12" s="1"/>
  <c r="AA7" i="12" s="1"/>
  <c r="AB23" i="12"/>
  <c r="X23" i="12"/>
  <c r="Z23" i="12" s="1"/>
  <c r="AA23" i="12" s="1"/>
  <c r="P23" i="12"/>
  <c r="V23" i="12" s="1"/>
  <c r="P10" i="12"/>
  <c r="V10" i="12" s="1"/>
  <c r="X10" i="12"/>
  <c r="Z10" i="12" s="1"/>
  <c r="AA10" i="12" s="1"/>
  <c r="AB10" i="12"/>
  <c r="AB19" i="12"/>
  <c r="P19" i="12"/>
  <c r="V19" i="12" s="1"/>
  <c r="X19" i="12"/>
  <c r="Z19" i="12" s="1"/>
  <c r="AA19" i="12" s="1"/>
  <c r="X14" i="12"/>
  <c r="Z14" i="12" s="1"/>
  <c r="AA14" i="12" s="1"/>
  <c r="P14" i="12"/>
  <c r="V14" i="12" s="1"/>
  <c r="AB14" i="12"/>
  <c r="N13" i="12"/>
  <c r="T13" i="12" s="1"/>
  <c r="P5" i="12"/>
  <c r="V5" i="12" s="1"/>
  <c r="AB5" i="12"/>
  <c r="X5" i="12"/>
  <c r="Z5" i="12" s="1"/>
  <c r="AA5" i="12" s="1"/>
</calcChain>
</file>

<file path=xl/sharedStrings.xml><?xml version="1.0" encoding="utf-8"?>
<sst xmlns="http://schemas.openxmlformats.org/spreadsheetml/2006/main" count="2007" uniqueCount="476">
  <si>
    <t>Wage Tax Forecasts</t>
  </si>
  <si>
    <t>— Two forecasts for wage tax are presented below, covering actual revenue for FY21 Q1-FY21 Q2, and projected revenue for FY21 Q3-FY22 Q4</t>
  </si>
  <si>
    <t xml:space="preserve">— Historical revenue by sector was used to make a baseline projection for each sector over this period </t>
  </si>
  <si>
    <t>— Assumptions for impact of shutdown were adapted public analyses of most impacted sectors and published unemployment data</t>
  </si>
  <si>
    <t>— Sectors have sustained recovery, with severely impacted industries experiencing higher rates of job recovery</t>
  </si>
  <si>
    <t>— Different scenarios vary the strength of recovery in FY22</t>
  </si>
  <si>
    <t>Pessimistic Scenario</t>
  </si>
  <si>
    <t>— Time: Recovery through FY23</t>
  </si>
  <si>
    <t>— Slower job and wage recovery due to extended business restrictions</t>
  </si>
  <si>
    <t>Optimistic Scenario</t>
  </si>
  <si>
    <t>— Time: Through FY22 with some final recovery though FY23</t>
  </si>
  <si>
    <t>— Employment returns to pre-pandemic levels by mid-FY23</t>
  </si>
  <si>
    <t>— Majority of Non-resident WFH employees return to tax base by end of FY22</t>
  </si>
  <si>
    <t>— Continued easing of business restrictions allows for sharp recovery trends for hospitality and entertainment sectors</t>
  </si>
  <si>
    <t>Summary by Fiscal Year</t>
  </si>
  <si>
    <t>FY21 Total</t>
  </si>
  <si>
    <t>FY22 Total</t>
  </si>
  <si>
    <t>NAICS</t>
  </si>
  <si>
    <t>Scenario</t>
  </si>
  <si>
    <t>Budget</t>
  </si>
  <si>
    <t>Total Loss</t>
  </si>
  <si>
    <t>Total</t>
  </si>
  <si>
    <t>All Scenario Totals</t>
  </si>
  <si>
    <t>Scenario 2 - additional quarterly job &amp; wage recovery to base scenario, non-res return through FY22</t>
  </si>
  <si>
    <t>Scenario 3 - CBO job &amp; wage growth, non-res return through FY22</t>
  </si>
  <si>
    <t>FY21 Q1 &amp; Q2 Actual Wage Tax Revenue</t>
  </si>
  <si>
    <t>Growth Rates</t>
  </si>
  <si>
    <t>FY21 Q1</t>
  </si>
  <si>
    <t>FY21 Q2</t>
  </si>
  <si>
    <t>Quarterly Job Recovery</t>
  </si>
  <si>
    <t>Quarterly Wage Recovery</t>
  </si>
  <si>
    <t>Non-Res FY22 Q1</t>
  </si>
  <si>
    <t>Non-Res FY22 Q2</t>
  </si>
  <si>
    <t xml:space="preserve">Non-Res FY22 Q3 </t>
  </si>
  <si>
    <t>Non-Res FY22 Q4</t>
  </si>
  <si>
    <t>Q2 -&gt; Q2 Wage per Job Losses</t>
  </si>
  <si>
    <t>CBO Rates</t>
  </si>
  <si>
    <t>FY21 Q3</t>
  </si>
  <si>
    <t>FY21 Q4</t>
  </si>
  <si>
    <t>FY22 Q1</t>
  </si>
  <si>
    <t>FY22 Q2</t>
  </si>
  <si>
    <t>FY22 Q3</t>
  </si>
  <si>
    <t>FY22 Q4</t>
  </si>
  <si>
    <t>Educational &amp; Health Services</t>
  </si>
  <si>
    <t>Q/Q Emp Change</t>
  </si>
  <si>
    <t>Financial activities</t>
  </si>
  <si>
    <t>High non-res</t>
  </si>
  <si>
    <t>Wage Change</t>
  </si>
  <si>
    <t>Government</t>
  </si>
  <si>
    <t>Information</t>
  </si>
  <si>
    <t>Total Job Growth</t>
  </si>
  <si>
    <t>Q2-&gt;Q2 Total lost jobs</t>
  </si>
  <si>
    <t>Leisure &amp; Hospitality</t>
  </si>
  <si>
    <t>Total Jobs</t>
  </si>
  <si>
    <t>Manufacturing</t>
  </si>
  <si>
    <t>Q/Q Change</t>
  </si>
  <si>
    <t>Mining, Logging, &amp; Construction</t>
  </si>
  <si>
    <t>New jobs share of lost jobs</t>
  </si>
  <si>
    <t>Other services</t>
  </si>
  <si>
    <t>Other Services</t>
  </si>
  <si>
    <t>% of prior quarter recovery</t>
  </si>
  <si>
    <t>Professional &amp; Business Services</t>
  </si>
  <si>
    <t>Trade, Transportation, &amp; Utilities</t>
  </si>
  <si>
    <t>Scenario 1</t>
  </si>
  <si>
    <t>Job Growth - Additional Jobs from Jobs Lost</t>
  </si>
  <si>
    <t>Jobs Lost Q2 -&gt; Q2</t>
  </si>
  <si>
    <t>Total Jobs FY22 Q4</t>
  </si>
  <si>
    <t>Difference from FY19 Q4</t>
  </si>
  <si>
    <t>Quarters until recovery</t>
  </si>
  <si>
    <t>Job Recovery Rates by Sector</t>
  </si>
  <si>
    <t>Scenario 2</t>
  </si>
  <si>
    <t>Wage Growth per Job (for new/recovered jobs)</t>
  </si>
  <si>
    <t>FY21 Q2 Total</t>
  </si>
  <si>
    <t>pre-COVID Average</t>
  </si>
  <si>
    <t>Total Recovered Jobs</t>
  </si>
  <si>
    <t>Additional Revenue from new/recovered jobs + wage growth for those jobs</t>
  </si>
  <si>
    <t>Combined Total</t>
  </si>
  <si>
    <t>Net Diff</t>
  </si>
  <si>
    <t>Scenario 3</t>
  </si>
  <si>
    <t>Cumulative revenue from recovered jobs</t>
  </si>
  <si>
    <t>FY21 Q1 actual</t>
  </si>
  <si>
    <t>Wage growth + Non-resident recovery on base revenue (from base scenario)</t>
  </si>
  <si>
    <t>Non-residential recovery period</t>
  </si>
  <si>
    <t>Wage per job with non-residential growth</t>
  </si>
  <si>
    <t>F22 Q4 % pre-COVID</t>
  </si>
  <si>
    <t>Unemployment</t>
  </si>
  <si>
    <t>Wages</t>
  </si>
  <si>
    <t>Jobs</t>
  </si>
  <si>
    <t>Wages per job</t>
  </si>
  <si>
    <t>Compensation changee</t>
  </si>
  <si>
    <t>PI of pre-covid level</t>
  </si>
  <si>
    <t>Employment of pre-covid level</t>
  </si>
  <si>
    <t>Q/Q Emp change</t>
  </si>
  <si>
    <r>
      <t xml:space="preserve">This file presents data that supplement CBO's February 2021 report </t>
    </r>
    <r>
      <rPr>
        <i/>
        <sz val="11"/>
        <rFont val="Arial"/>
        <family val="2"/>
      </rPr>
      <t>An Overview of the Budget and Economic Outlook: 2021 to 2031.</t>
    </r>
  </si>
  <si>
    <t>www.cbo.gov/publication/56965</t>
  </si>
  <si>
    <t>February 2021 Baseline Forecast—Data Release (Quarterly)</t>
  </si>
  <si>
    <t>Units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</si>
  <si>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</si>
  <si>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</si>
  <si>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</si>
  <si>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</si>
  <si>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</si>
  <si>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</si>
  <si>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</si>
  <si>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</si>
  <si>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</si>
  <si>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</si>
  <si>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</si>
  <si>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</si>
  <si>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</si>
  <si>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</si>
  <si>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</si>
  <si>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</si>
  <si>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</si>
  <si>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</si>
  <si>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</si>
  <si>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</si>
  <si>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</si>
  <si>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</si>
  <si>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</si>
  <si>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</si>
  <si>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</si>
  <si>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</si>
  <si>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</si>
  <si>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</si>
  <si>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</si>
  <si>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</si>
  <si>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</si>
  <si>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2024Q4</t>
  </si>
  <si>
    <t>2025Q1</t>
  </si>
  <si>
    <t>2025Q2</t>
  </si>
  <si>
    <t>2025Q3</t>
  </si>
  <si>
    <t>2025Q4</t>
  </si>
  <si>
    <t>2026Q1</t>
  </si>
  <si>
    <t>2026Q2</t>
  </si>
  <si>
    <t>2026Q3</t>
  </si>
  <si>
    <t>2026Q4</t>
  </si>
  <si>
    <t>2027Q1</t>
  </si>
  <si>
    <t>2027Q2</t>
  </si>
  <si>
    <t>2027Q3</t>
  </si>
  <si>
    <t>2027Q4</t>
  </si>
  <si>
    <t>2028Q1</t>
  </si>
  <si>
    <t>2028Q2</t>
  </si>
  <si>
    <t>2028Q3</t>
  </si>
  <si>
    <t>2028Q4</t>
  </si>
  <si>
    <t>2029Q1</t>
  </si>
  <si>
    <t>2029Q2</t>
  </si>
  <si>
    <t>2029Q3</t>
  </si>
  <si>
    <t>2029Q4</t>
  </si>
  <si>
    <t>2030Q1</t>
  </si>
  <si>
    <t>2030Q2</t>
  </si>
  <si>
    <t>2030Q3</t>
  </si>
  <si>
    <t>2030Q4</t>
  </si>
  <si>
    <t>2031Q1</t>
  </si>
  <si>
    <t>2031Q2</t>
  </si>
  <si>
    <t>2031Q3</t>
  </si>
  <si>
    <t>2031Q4</t>
  </si>
  <si>
    <t>Output</t>
  </si>
  <si>
    <t/>
  </si>
  <si>
    <t>Gross Domestic Product (GDP)</t>
  </si>
  <si>
    <t>Billions of dollars</t>
  </si>
  <si>
    <t>Percentage change, annual rate</t>
  </si>
  <si>
    <t>Gross National Product (GNP)</t>
  </si>
  <si>
    <t>Real GDP</t>
  </si>
  <si>
    <t>Billions of chained (2012) dollars</t>
  </si>
  <si>
    <t>Real GNP</t>
  </si>
  <si>
    <t>Real Gross Value Added: Nonfarm Business</t>
  </si>
  <si>
    <t>Potential GDP and Its Components</t>
  </si>
  <si>
    <t>Potential GDP</t>
  </si>
  <si>
    <t>Real Potential GDP</t>
  </si>
  <si>
    <t>Potential Labor Force</t>
  </si>
  <si>
    <t>Millions</t>
  </si>
  <si>
    <t xml:space="preserve">Potential Labor Force Productivity </t>
  </si>
  <si>
    <t>Ratio of real potential GDP to potential labor force</t>
  </si>
  <si>
    <t>Potential Labor Force Participation Rate</t>
  </si>
  <si>
    <t>Percent</t>
  </si>
  <si>
    <t>Natural Rate of Unemployment</t>
  </si>
  <si>
    <t>Underlying Long-Term Rate of Unemployment</t>
  </si>
  <si>
    <t xml:space="preserve">Percent </t>
  </si>
  <si>
    <t>Output Gap</t>
  </si>
  <si>
    <t>Percentage of Potential GDP</t>
  </si>
  <si>
    <t xml:space="preserve">Potential GDP and Its Components (Nonfarm Business Sector) </t>
  </si>
  <si>
    <t>Potential Hours Worked</t>
  </si>
  <si>
    <t>2012=100</t>
  </si>
  <si>
    <t>Capital Services Index</t>
  </si>
  <si>
    <t>Potential Total Factor Productivity</t>
  </si>
  <si>
    <t>Potential Labor Productivity</t>
  </si>
  <si>
    <t>Ratio of real potential GDP to potential hours worked in the NFB sector</t>
  </si>
  <si>
    <t>Capital Share of Income</t>
  </si>
  <si>
    <t>Ratio</t>
  </si>
  <si>
    <t>Prices</t>
  </si>
  <si>
    <t>Price Index, Personal Consumption Expenditures (PCE)</t>
  </si>
  <si>
    <t>Price Index, PCE, Excluding food and energy</t>
  </si>
  <si>
    <t>Consumer Price Index, All Urban Consumers (CPI-U)</t>
  </si>
  <si>
    <t>1982-84=100</t>
  </si>
  <si>
    <t>CPI-U, Excluding Food and Energy</t>
  </si>
  <si>
    <t>Chained CPI-U</t>
  </si>
  <si>
    <t>Dec 1999=100</t>
  </si>
  <si>
    <t>GDP Price Index</t>
  </si>
  <si>
    <t>Employment Cost Index (ECI), Private Wages and Salaries</t>
  </si>
  <si>
    <t>December 2005=100</t>
  </si>
  <si>
    <t>Refiners' Acquisition Cost of Crude Oil, Imported</t>
  </si>
  <si>
    <t>Dollars per barrel</t>
  </si>
  <si>
    <t>Price of Crude Oil, West Texas Intermediate (WTI)</t>
  </si>
  <si>
    <t>Price of Natural Gas, Henry Hub</t>
  </si>
  <si>
    <t>Dollars per MMBtu</t>
  </si>
  <si>
    <t>FHFA House Price Index, Purchase Only</t>
  </si>
  <si>
    <t>1991Q1=100</t>
  </si>
  <si>
    <t>Nominal Exchange Rate Index (Export weighted)</t>
  </si>
  <si>
    <t>1970Q1=100</t>
  </si>
  <si>
    <t>Labor</t>
  </si>
  <si>
    <t>Unemployment Rate, Civilian, 16 Years or Older</t>
  </si>
  <si>
    <t>Labor Force, Civilian, 16 Years or Older</t>
  </si>
  <si>
    <t>Labor Force Participation Rate, 16 Years or Older</t>
  </si>
  <si>
    <t>Employment, Civilian, 16 Years or Older (Household survey)</t>
  </si>
  <si>
    <t>Employment, Total Nonfarm (Establishment survey)</t>
  </si>
  <si>
    <t>Labor Productivity (Nonfarm business sector)</t>
  </si>
  <si>
    <t>Hours of All Persons (Nonfarm business sector)</t>
  </si>
  <si>
    <t>Population</t>
  </si>
  <si>
    <t>Noninstitutional Population, Civilian, 16 Years or Older</t>
  </si>
  <si>
    <t>Households (Total occupied housing units)</t>
  </si>
  <si>
    <t>Interest Rates</t>
  </si>
  <si>
    <t>10-Year Treasury Note</t>
  </si>
  <si>
    <t>3-Month Treasury Bill</t>
  </si>
  <si>
    <t>Federal Funds Rate</t>
  </si>
  <si>
    <t>Income</t>
  </si>
  <si>
    <t>Income, Personal</t>
  </si>
  <si>
    <t>Percentage of GDP</t>
  </si>
  <si>
    <t>Compensation of Employees, Paid</t>
  </si>
  <si>
    <t>Wages and Salaries</t>
  </si>
  <si>
    <t>Nonwage Income</t>
  </si>
  <si>
    <t>Proprietors' income, farm, with IVA &amp; CCAdj</t>
  </si>
  <si>
    <t>Proprietors' income, nonfarm, with IVA &amp; CCAdj</t>
  </si>
  <si>
    <t>Income, rental, with CCAdj</t>
  </si>
  <si>
    <t>Interest income, personal</t>
  </si>
  <si>
    <t>Dividend income, personal</t>
  </si>
  <si>
    <t>Profits, Corporate, With IVA &amp; CCAdj</t>
  </si>
  <si>
    <t>Profits, Corporate, Domestic, With IVA &amp; CCAdj</t>
  </si>
  <si>
    <t>Components of GDP (Nominal)</t>
  </si>
  <si>
    <t>Personal Consumption Expenditures</t>
  </si>
  <si>
    <t>Gross Private Domestic Investment</t>
  </si>
  <si>
    <t>Nonresidential fixed investment</t>
  </si>
  <si>
    <t xml:space="preserve">Residential fixed investment </t>
  </si>
  <si>
    <t>Change in private inventories</t>
  </si>
  <si>
    <t>Government Consumption Expenditures and Gross Investment</t>
  </si>
  <si>
    <t>Federal</t>
  </si>
  <si>
    <t xml:space="preserve">State and local </t>
  </si>
  <si>
    <t>Net Exports of Goods and Services</t>
  </si>
  <si>
    <t>Exports</t>
  </si>
  <si>
    <t>Imports</t>
  </si>
  <si>
    <t>Memorandum: Balance on Current Account</t>
  </si>
  <si>
    <t>Components of GDP (Real)</t>
  </si>
  <si>
    <t>Data source: Congressional Budget Office.</t>
  </si>
  <si>
    <t>Actual values reflect data released as of January 12, 2021. Forecast values are shaded.</t>
  </si>
  <si>
    <r>
      <t xml:space="preserve">For details on the calculation of potential output, see Robert Shackleton, </t>
    </r>
    <r>
      <rPr>
        <i/>
        <sz val="11"/>
        <rFont val="Arial"/>
        <family val="2"/>
      </rPr>
      <t>Estimating and Projecting Potential Output Using CBO’s Forecasting Growth Model</t>
    </r>
    <r>
      <rPr>
        <sz val="11"/>
        <rFont val="Arial"/>
        <family val="2"/>
      </rPr>
      <t>, Working Paper 2018-03 (Congressional Budget Office, February 2018), www.cbo.gov/publication/53558.</t>
    </r>
  </si>
  <si>
    <t>CCAdj = capital consumption adjustment; FHFA = Federal Housing Finance Agency; IVA = inventory valuation adjustment; MMBtu = 1 million British thermal units.</t>
  </si>
  <si>
    <t>date</t>
  </si>
  <si>
    <t>Arts, Entertainment, and Other Recreation</t>
  </si>
  <si>
    <t>Banking &amp; Credit Unions</t>
  </si>
  <si>
    <t>Construction</t>
  </si>
  <si>
    <t>Education</t>
  </si>
  <si>
    <t>Health and Social Services</t>
  </si>
  <si>
    <t>Hotels</t>
  </si>
  <si>
    <t>Insurance</t>
  </si>
  <si>
    <t>Other Sectors</t>
  </si>
  <si>
    <t>Professional Services</t>
  </si>
  <si>
    <t>Public Utilities</t>
  </si>
  <si>
    <t>Publishing, Broadcasting, and Other Information</t>
  </si>
  <si>
    <t>Real Estate, Rental and Leasing</t>
  </si>
  <si>
    <t>Restaurants</t>
  </si>
  <si>
    <t>Retail Trade</t>
  </si>
  <si>
    <t>Securities / Financial Investments</t>
  </si>
  <si>
    <t>Sport Teams</t>
  </si>
  <si>
    <t>Telecommunication</t>
  </si>
  <si>
    <t>Transportation and Warehousing</t>
  </si>
  <si>
    <t>Unclassified Accounts</t>
  </si>
  <si>
    <t>Wholesale Trade</t>
  </si>
  <si>
    <t>Wage Sector</t>
  </si>
  <si>
    <t>BLS NAICS</t>
  </si>
  <si>
    <t>BLS NAICS Crosswalk</t>
  </si>
  <si>
    <t>Row Labels</t>
  </si>
  <si>
    <t>Sum of 7/1/20</t>
  </si>
  <si>
    <t>Sum of 10/1/20</t>
  </si>
  <si>
    <t>Grand Total</t>
  </si>
  <si>
    <t>Sum of 7/1/18</t>
  </si>
  <si>
    <t>Sum of 10/1/18</t>
  </si>
  <si>
    <t>Sum of 1/1/19</t>
  </si>
  <si>
    <t>Sum of 4/1/19</t>
  </si>
  <si>
    <t>Sum of 7/1/19</t>
  </si>
  <si>
    <t>Sum of 10/1/19</t>
  </si>
  <si>
    <t>Sum of 1/1/20</t>
  </si>
  <si>
    <t>Sum of 4/1/20</t>
  </si>
  <si>
    <t>FY19 Q3</t>
  </si>
  <si>
    <t>FY19 Q4</t>
  </si>
  <si>
    <t>FY20 Q1</t>
  </si>
  <si>
    <t>FY20 Q2</t>
  </si>
  <si>
    <t>FY20 Q3</t>
  </si>
  <si>
    <t>FY20 Q4</t>
  </si>
  <si>
    <t>Wage Tax Revenue per Job</t>
  </si>
  <si>
    <t>Pre-COVID Average</t>
  </si>
  <si>
    <t>WFH Sectors</t>
  </si>
  <si>
    <t>Average</t>
  </si>
  <si>
    <t>FY20 Q3 Jobs</t>
  </si>
  <si>
    <t>total</t>
  </si>
  <si>
    <t>scenario 2 diff</t>
  </si>
  <si>
    <t>scenario 23 diff</t>
  </si>
  <si>
    <t>Losses from Baseline</t>
  </si>
  <si>
    <t>(all numbers in millions of dollars)</t>
  </si>
  <si>
    <t>Actual</t>
  </si>
  <si>
    <t>Moderate</t>
  </si>
  <si>
    <t>Severe</t>
  </si>
  <si>
    <t>Total losses FY20 Q4-FY21 Q2</t>
  </si>
  <si>
    <t>Wage</t>
  </si>
  <si>
    <t>Sector</t>
  </si>
  <si>
    <t>Manufacturing (includes headquarter offices &amp; factories)</t>
  </si>
  <si>
    <t>Professional  Services</t>
  </si>
  <si>
    <t>sector</t>
  </si>
  <si>
    <t>fyq20 q4-fy219 q4</t>
  </si>
  <si>
    <t>fy21 q1 - fy20 q1</t>
  </si>
  <si>
    <t>fy21 q2 - fy20 q2</t>
  </si>
  <si>
    <t>fy21 q2</t>
  </si>
  <si>
    <t>fy20 q3</t>
  </si>
  <si>
    <t>diff</t>
  </si>
  <si>
    <t>growth needeed</t>
  </si>
  <si>
    <t>q1 - q2 growth</t>
  </si>
  <si>
    <t>Quarterly Employment</t>
  </si>
  <si>
    <t>Quarter/Quarter Change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</si>
  <si>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</si>
  <si>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</si>
  <si>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</si>
  <si>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</si>
  <si>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</si>
  <si>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</si>
  <si>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</si>
  <si>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</si>
  <si>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</si>
  <si>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</si>
  <si>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</si>
  <si>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</si>
  <si>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</si>
  <si>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</si>
  <si>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</si>
  <si>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</si>
  <si>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</si>
  <si>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</si>
  <si>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</si>
  <si>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</si>
  <si>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</si>
  <si>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</si>
  <si>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</si>
  <si>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</si>
  <si>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</si>
  <si>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Series Id:</t>
  </si>
  <si>
    <t>SMU42338743000000001</t>
  </si>
  <si>
    <t>SMU42379643000000001</t>
  </si>
  <si>
    <t>Not Seasonally Adjusted</t>
  </si>
  <si>
    <t>State:</t>
  </si>
  <si>
    <t>Pennsylvania</t>
  </si>
  <si>
    <t>Area:</t>
  </si>
  <si>
    <t>Montgomery County-Bucks County-Chester County, PA Metropolitan Division</t>
  </si>
  <si>
    <t>Philadelphia, PA Metropolitan Division</t>
  </si>
  <si>
    <t>Supersector:</t>
  </si>
  <si>
    <t>Industry:</t>
  </si>
  <si>
    <t>Data Type:</t>
  </si>
  <si>
    <t>All Employees, In Thousands</t>
  </si>
  <si>
    <r>
      <t>Download:</t>
    </r>
    <r>
      <rPr>
        <sz val="14"/>
        <color rgb="FF000000"/>
        <rFont val="Arial"/>
        <family val="2"/>
      </rPr>
      <t> </t>
    </r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</si>
  <si>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</si>
  <si>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</si>
  <si>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</si>
  <si>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</si>
  <si>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</si>
  <si>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</si>
  <si>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</si>
  <si>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</si>
  <si>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</si>
  <si>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</si>
  <si>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</si>
  <si>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</si>
  <si>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</si>
  <si>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 : Preliminary</t>
  </si>
  <si>
    <t>SMU42338744000000001</t>
  </si>
  <si>
    <t>SMU42379644000000001</t>
  </si>
  <si>
    <t>Trade, Transportation, and Utilities</t>
  </si>
  <si>
    <t>SMU42338745000000001</t>
  </si>
  <si>
    <t>SMU42379645000000001</t>
  </si>
  <si>
    <t>SMU42338745500000001</t>
  </si>
  <si>
    <t>SMU42379645500000001</t>
  </si>
  <si>
    <t>Financial Activities</t>
  </si>
  <si>
    <t>SMU42338746000000001</t>
  </si>
  <si>
    <t>SMU42379646000000001</t>
  </si>
  <si>
    <t>Professional and Business Services</t>
  </si>
  <si>
    <t>SMU42338746500000001</t>
  </si>
  <si>
    <t>SMU42379646500000001</t>
  </si>
  <si>
    <t>Education and Health Services</t>
  </si>
  <si>
    <t>SMU42338747000000001</t>
  </si>
  <si>
    <t>SMU42379647000000001</t>
  </si>
  <si>
    <t>Leisure and Hospitality</t>
  </si>
  <si>
    <t>SMU42338748000000001</t>
  </si>
  <si>
    <t>SMU42379648000000001</t>
  </si>
  <si>
    <t>SMU42338749000000001</t>
  </si>
  <si>
    <t>SMU42379649000000001</t>
  </si>
  <si>
    <t>Mining &amp; construction</t>
  </si>
  <si>
    <t>BLS LABOR FORCE DATA</t>
  </si>
  <si>
    <t>Labor Force</t>
  </si>
  <si>
    <t>Share of Total</t>
  </si>
  <si>
    <t>m/m change</t>
  </si>
  <si>
    <t>PHL MSA CROSSWALK DATA</t>
  </si>
  <si>
    <t>naics_code_description</t>
  </si>
  <si>
    <t>Accommodation and Food Services</t>
  </si>
  <si>
    <t>Administrative and Waste Services</t>
  </si>
  <si>
    <t>Agriculture, Forestry, Fishing &amp; Hunting</t>
  </si>
  <si>
    <t>Arts, Entertainment, and Recreation</t>
  </si>
  <si>
    <t>Educational Services</t>
  </si>
  <si>
    <t>Finance and Insurance</t>
  </si>
  <si>
    <t>Health Care and Social Assistance</t>
  </si>
  <si>
    <t>Management of Companies and Enterprises</t>
  </si>
  <si>
    <t>Mining, Quarrying, and Oil and Gas Extraction</t>
  </si>
  <si>
    <t>Other Services, Ex. Public Admin</t>
  </si>
  <si>
    <t>Professional and Technical Services</t>
  </si>
  <si>
    <t>Public Administration</t>
  </si>
  <si>
    <t>Real Estate and Rental and Leasing</t>
  </si>
  <si>
    <t>Retail Trade</t>
  </si>
  <si>
    <t>Transportation and Warehousing</t>
  </si>
  <si>
    <t>Unclassified Industry</t>
  </si>
  <si>
    <t>Utilities</t>
  </si>
  <si>
    <t>Wholesale Trade</t>
  </si>
  <si>
    <t>NAICS crosswalk (to fit wage tax)</t>
  </si>
  <si>
    <t>Wage Tax</t>
  </si>
  <si>
    <t>crosswalk</t>
  </si>
  <si>
    <t>BLS</t>
  </si>
  <si>
    <t>BLS/PA Unemployment claims</t>
  </si>
  <si>
    <t>BLS 3 - Employment</t>
  </si>
  <si>
    <t>NAICS 11 Agriculture, forestry, fishing and hunting</t>
  </si>
  <si>
    <t>Mining and logging</t>
  </si>
  <si>
    <t>Agriculture, forestry, fishing and hunting</t>
  </si>
  <si>
    <t>Natural resources and mining</t>
  </si>
  <si>
    <t>NAICS 21 Mining, quarrying, and oil and gas extraction</t>
  </si>
  <si>
    <t>Mining, quarrying, and oil and gas extraction</t>
  </si>
  <si>
    <t>NAICS 22 Utilities</t>
  </si>
  <si>
    <t>NAICS 23 Construction</t>
  </si>
  <si>
    <t>Wholesale trade</t>
  </si>
  <si>
    <t>Trade, transportation, and utilities</t>
  </si>
  <si>
    <t>NAICS 31-33 Manufacturing</t>
  </si>
  <si>
    <t>Retail trade</t>
  </si>
  <si>
    <t>NAICS 42 Wholesale trade</t>
  </si>
  <si>
    <t>Transportation and warehousing</t>
  </si>
  <si>
    <t>NAICS 44-45 Retail trade</t>
  </si>
  <si>
    <t>Professional and business services</t>
  </si>
  <si>
    <t>NAICS 48-49 Transportation and warehousing</t>
  </si>
  <si>
    <t>Education and health services</t>
  </si>
  <si>
    <t>NAICS 51 Information</t>
  </si>
  <si>
    <t>Leisure and hospitality</t>
  </si>
  <si>
    <t>NAICS 52 Finance and insurance</t>
  </si>
  <si>
    <t>Finance and insurance</t>
  </si>
  <si>
    <t>NAICS 53 Real estate and rental and leasing</t>
  </si>
  <si>
    <t>Real estate and rental and leasing</t>
  </si>
  <si>
    <t>Federal Government</t>
  </si>
  <si>
    <t>NAICS 54 Professional and technical services</t>
  </si>
  <si>
    <t>Professional and technical services</t>
  </si>
  <si>
    <t>State Government</t>
  </si>
  <si>
    <t>NAICS 55 Management of companies and enterprises</t>
  </si>
  <si>
    <t>Management of companies and enterprises</t>
  </si>
  <si>
    <t>Local Government</t>
  </si>
  <si>
    <t>^ everything needs to be converted to this</t>
  </si>
  <si>
    <t>NAICS 56 Administrative and waste services</t>
  </si>
  <si>
    <t>Administrative and waste services</t>
  </si>
  <si>
    <t>NAICS 61 Educational services</t>
  </si>
  <si>
    <t>Educational services</t>
  </si>
  <si>
    <t>NAICS 62 Health care and social assistance</t>
  </si>
  <si>
    <t>Health care and social assistance</t>
  </si>
  <si>
    <t>NAICS 71 Arts, entertainment, and recreation</t>
  </si>
  <si>
    <t>Arts, entertainment, and recreation</t>
  </si>
  <si>
    <t>NAICS 72 Accommodation and food services</t>
  </si>
  <si>
    <t>Accommodation and food services</t>
  </si>
  <si>
    <t>NAICS 81 Other services, except public administration</t>
  </si>
  <si>
    <t>Other services, except public administration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</si>
</sst>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&quot;$&quot;* #,##0_);_(&quot;$&quot;* \(#,##0\);_(&quot;$&quot;* &quot;-&quot;??_);_(@_)"/>
    <numFmt numFmtId="167" formatCode="&quot;$&quot;#,##0"/>
    <numFmt numFmtId="168" formatCode="&quot;$&quot;#,##0.00"/>
    <numFmt numFmtId="169" formatCode="&quot;$&quot;#,##0.0"/>
    <numFmt numFmtId="170" formatCode="0.0"/>
    <numFmt numFmtId="171" formatCode="0.000%"/>
    <numFmt numFmtId="172" formatCode="_(&quot;$&quot;* #,##0.0_);_(&quot;$&quot;* \(#,##0.0\);_(&quot;$&quot;* &quot;-&quot;??_);_(@_)"/>
  </numFmts>
  <fonts count="3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1"/>
      <color rgb="FF000000"/>
      <name val="Lucida Grande"/>
      <family val="2"/>
    </font>
    <font>
      <sz val="8"/>
      <name val="Calibri"/>
      <family val="2"/>
      <scheme val="minor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name val="Calibri"/>
      <family val="2"/>
    </font>
    <font>
      <b/>
      <sz val="15"/>
      <name val="Calibri"/>
      <family val="2"/>
    </font>
    <font>
      <b/>
      <sz val="12"/>
      <name val="Calibri"/>
      <family val="2"/>
    </font>
    <font>
      <b/>
      <sz val="20"/>
      <color theme="1"/>
      <name val="Calibri (Body)"/>
    </font>
    <font>
      <sz val="12"/>
      <color theme="1"/>
      <name val="Calibri (Body)"/>
    </font>
    <font>
      <sz val="14"/>
      <color rgb="FF000000"/>
      <name val="Calibri"/>
      <family val="2"/>
      <scheme val="minor"/>
    </font>
    <font>
      <sz val="14"/>
      <color theme="1"/>
      <name val="Calibri (Body)"/>
    </font>
    <font>
      <b/>
      <sz val="14"/>
      <color rgb="FF000000"/>
      <name val="Calibri"/>
      <family val="2"/>
      <scheme val="minor"/>
    </font>
    <font>
      <b/>
      <sz val="12"/>
      <color theme="1"/>
      <name val="Calibri (Body)"/>
    </font>
    <font>
      <b/>
      <sz val="12"/>
      <color rgb="FFC00000"/>
      <name val="Calibri"/>
      <family val="2"/>
      <scheme val="minor"/>
    </font>
    <font>
      <b/>
      <sz val="12"/>
      <name val="Calibri (Body)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Arial"/>
      <family val="2"/>
    </font>
    <font>
      <i/>
      <sz val="11"/>
      <name val="Arial"/>
      <family val="2"/>
    </font>
    <font>
      <sz val="11"/>
      <color theme="3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u/>
      <sz val="12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2F2F2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/>
    <xf numFmtId="9" fontId="1" fillId="0" borderId="0"/>
    <xf numFmtId="44" fontId="1" fillId="0" borderId="0" applyFont="0" applyFill="0" applyBorder="0" applyAlignment="0" applyProtection="0"/>
    <xf numFmtId="44" fontId="1" fillId="0" borderId="0"/>
    <xf numFmtId="44" fontId="12" fillId="0" borderId="0"/>
    <xf numFmtId="0" fontId="5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33" fillId="0" borderId="0" applyNumberFormat="0" applyFill="0" applyBorder="0" applyAlignment="0" applyProtection="0"/>
  </cellStyleXfs>
  <cellXfs count="272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2" fillId="0" borderId="5" xfId="0" applyFont="1" applyFill="1" applyBorder="1"/>
    <xf numFmtId="0" fontId="2" fillId="0" borderId="4" xfId="0" applyFont="1" applyFill="1" applyBorder="1"/>
    <xf numFmtId="0" fontId="2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9" fontId="0" fillId="0" borderId="0" xfId="2" applyFont="1"/>
    <xf numFmtId="164" fontId="0" fillId="0" borderId="0" xfId="1" applyNumberFormat="1" applyFont="1"/>
    <xf numFmtId="0" fontId="3" fillId="0" borderId="17" xfId="0" applyFont="1" applyBorder="1"/>
    <xf numFmtId="0" fontId="3" fillId="0" borderId="17" xfId="0" applyFont="1" applyBorder="1" applyAlignment="1">
      <alignment horizontal="right"/>
    </xf>
    <xf numFmtId="0" fontId="3" fillId="0" borderId="17" xfId="0" applyFont="1" applyBorder="1" applyAlignment="1"/>
    <xf numFmtId="0" fontId="6" fillId="0" borderId="0" xfId="0" applyFont="1"/>
    <xf numFmtId="0" fontId="0" fillId="0" borderId="17" xfId="0" applyBorder="1"/>
    <xf numFmtId="164" fontId="0" fillId="0" borderId="0" xfId="1" applyNumberFormat="1" applyFont="1" applyAlignment="1">
      <alignment horizontal="right"/>
    </xf>
    <xf numFmtId="164" fontId="0" fillId="0" borderId="0" xfId="0" applyNumberFormat="1"/>
    <xf numFmtId="0" fontId="7" fillId="0" borderId="0" xfId="0" applyFont="1" applyAlignment="1"/>
    <xf numFmtId="164" fontId="7" fillId="0" borderId="0" xfId="1" applyNumberFormat="1" applyFont="1" applyAlignment="1">
      <alignment horizontal="right"/>
    </xf>
    <xf numFmtId="164" fontId="7" fillId="0" borderId="0" xfId="1" applyNumberFormat="1" applyFont="1" applyAlignment="1"/>
    <xf numFmtId="0" fontId="0" fillId="0" borderId="0" xfId="0" applyFont="1"/>
    <xf numFmtId="0" fontId="9" fillId="0" borderId="0" xfId="0" applyFont="1"/>
    <xf numFmtId="0" fontId="10" fillId="0" borderId="0" xfId="0" applyFont="1"/>
    <xf numFmtId="0" fontId="3" fillId="0" borderId="0" xfId="0" applyFont="1" applyFill="1" applyBorder="1" applyAlignment="1"/>
    <xf numFmtId="164" fontId="0" fillId="0" borderId="0" xfId="0" applyNumberFormat="1" applyBorder="1"/>
    <xf numFmtId="164" fontId="2" fillId="0" borderId="0" xfId="1" applyNumberFormat="1" applyFont="1"/>
    <xf numFmtId="0" fontId="0" fillId="0" borderId="0" xfId="0" applyFill="1" applyBorder="1"/>
    <xf numFmtId="9" fontId="0" fillId="0" borderId="0" xfId="2" applyFont="1" applyAlignment="1">
      <alignment horizontal="right"/>
    </xf>
    <xf numFmtId="0" fontId="2" fillId="0" borderId="0" xfId="0" applyFont="1" applyBorder="1"/>
    <xf numFmtId="0" fontId="0" fillId="3" borderId="0" xfId="0" applyFill="1"/>
    <xf numFmtId="0" fontId="0" fillId="0" borderId="0" xfId="0" applyFill="1"/>
    <xf numFmtId="164" fontId="4" fillId="0" borderId="0" xfId="1" applyNumberFormat="1" applyFont="1"/>
    <xf numFmtId="164" fontId="4" fillId="0" borderId="0" xfId="1" applyNumberFormat="1" applyFont="1" applyAlignment="1">
      <alignment horizontal="right"/>
    </xf>
    <xf numFmtId="164" fontId="10" fillId="0" borderId="0" xfId="1" applyNumberFormat="1" applyFont="1"/>
    <xf numFmtId="0" fontId="0" fillId="0" borderId="0" xfId="0" applyAlignment="1">
      <alignment horizontal="right"/>
    </xf>
    <xf numFmtId="0" fontId="0" fillId="0" borderId="0" xfId="0"/>
    <xf numFmtId="0" fontId="14" fillId="0" borderId="0" xfId="0" applyFont="1" applyAlignment="1">
      <alignment horizontal="center" vertical="top"/>
    </xf>
    <xf numFmtId="9" fontId="14" fillId="0" borderId="0" xfId="4" applyFont="1" applyAlignment="1">
      <alignment horizontal="center" vertical="top"/>
    </xf>
    <xf numFmtId="165" fontId="1" fillId="0" borderId="0" xfId="4" applyNumberFormat="1"/>
    <xf numFmtId="9" fontId="1" fillId="0" borderId="0" xfId="4"/>
    <xf numFmtId="0" fontId="0" fillId="0" borderId="0" xfId="0"/>
    <xf numFmtId="14" fontId="0" fillId="0" borderId="0" xfId="0" applyNumberFormat="1"/>
    <xf numFmtId="0" fontId="18" fillId="0" borderId="0" xfId="3" applyFont="1"/>
    <xf numFmtId="0" fontId="19" fillId="0" borderId="0" xfId="3" applyFont="1"/>
    <xf numFmtId="0" fontId="20" fillId="0" borderId="0" xfId="3" applyFont="1"/>
    <xf numFmtId="0" fontId="24" fillId="0" borderId="0" xfId="3" applyFont="1" applyAlignment="1">
      <alignment horizontal="left" vertical="top"/>
    </xf>
    <xf numFmtId="166" fontId="18" fillId="0" borderId="0" xfId="7" applyNumberFormat="1" applyFont="1"/>
    <xf numFmtId="0" fontId="0" fillId="0" borderId="17" xfId="0" applyBorder="1"/>
    <xf numFmtId="0" fontId="14" fillId="0" borderId="0" xfId="0" applyFont="1" applyAlignment="1">
      <alignment horizontal="left" vertical="top"/>
    </xf>
    <xf numFmtId="0" fontId="15" fillId="4" borderId="0" xfId="0" applyFont="1" applyFill="1" applyAlignment="1">
      <alignment horizontal="left" vertical="top"/>
    </xf>
    <xf numFmtId="0" fontId="16" fillId="0" borderId="19" xfId="0" applyFont="1" applyBorder="1" applyAlignment="1">
      <alignment horizontal="left" vertical="top"/>
    </xf>
    <xf numFmtId="43" fontId="0" fillId="0" borderId="0" xfId="1" applyFont="1"/>
    <xf numFmtId="168" fontId="0" fillId="0" borderId="0" xfId="0" applyNumberFormat="1"/>
    <xf numFmtId="169" fontId="0" fillId="0" borderId="0" xfId="0" applyNumberFormat="1"/>
    <xf numFmtId="167" fontId="0" fillId="0" borderId="0" xfId="0" applyNumberFormat="1"/>
    <xf numFmtId="167" fontId="0" fillId="0" borderId="0" xfId="1" applyNumberFormat="1" applyFont="1"/>
    <xf numFmtId="9" fontId="0" fillId="0" borderId="0" xfId="0" applyNumberFormat="1"/>
    <xf numFmtId="10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25" fillId="0" borderId="18" xfId="0" applyFont="1" applyBorder="1"/>
    <xf numFmtId="0" fontId="2" fillId="0" borderId="17" xfId="0" applyFont="1" applyBorder="1" applyAlignment="1">
      <alignment horizontal="right"/>
    </xf>
    <xf numFmtId="167" fontId="0" fillId="0" borderId="0" xfId="0" applyNumberFormat="1" applyAlignment="1">
      <alignment horizontal="right"/>
    </xf>
    <xf numFmtId="167" fontId="0" fillId="0" borderId="17" xfId="0" applyNumberFormat="1" applyBorder="1" applyAlignment="1">
      <alignment horizontal="right"/>
    </xf>
    <xf numFmtId="167" fontId="2" fillId="0" borderId="0" xfId="0" applyNumberFormat="1" applyFont="1" applyAlignment="1">
      <alignment horizontal="right"/>
    </xf>
    <xf numFmtId="0" fontId="2" fillId="0" borderId="18" xfId="0" applyFont="1" applyBorder="1" applyAlignment="1">
      <alignment horizontal="right"/>
    </xf>
    <xf numFmtId="0" fontId="12" fillId="0" borderId="0" xfId="0" applyFont="1"/>
    <xf numFmtId="167" fontId="0" fillId="0" borderId="16" xfId="0" applyNumberFormat="1" applyBorder="1"/>
    <xf numFmtId="165" fontId="0" fillId="0" borderId="0" xfId="0" applyNumberFormat="1"/>
    <xf numFmtId="0" fontId="11" fillId="0" borderId="0" xfId="0" applyFont="1" applyAlignment="1">
      <alignment horizontal="left"/>
    </xf>
    <xf numFmtId="0" fontId="0" fillId="0" borderId="18" xfId="0" applyBorder="1"/>
    <xf numFmtId="0" fontId="0" fillId="0" borderId="16" xfId="0" applyBorder="1"/>
    <xf numFmtId="0" fontId="2" fillId="0" borderId="16" xfId="0" applyFont="1" applyBorder="1"/>
    <xf numFmtId="43" fontId="0" fillId="0" borderId="0" xfId="0" applyNumberFormat="1"/>
    <xf numFmtId="0" fontId="0" fillId="2" borderId="0" xfId="0" applyFill="1"/>
    <xf numFmtId="164" fontId="0" fillId="2" borderId="0" xfId="1" applyNumberFormat="1" applyFont="1" applyFill="1"/>
    <xf numFmtId="164" fontId="0" fillId="0" borderId="0" xfId="2" applyNumberFormat="1" applyFont="1"/>
    <xf numFmtId="167" fontId="0" fillId="0" borderId="0" xfId="0" applyNumberFormat="1" applyAlignment="1">
      <alignment horizontal="left"/>
    </xf>
    <xf numFmtId="0" fontId="0" fillId="0" borderId="0" xfId="0" applyBorder="1" applyAlignment="1">
      <alignment horizontal="right"/>
    </xf>
    <xf numFmtId="0" fontId="0" fillId="0" borderId="27" xfId="0" applyBorder="1"/>
    <xf numFmtId="9" fontId="0" fillId="2" borderId="0" xfId="0" applyNumberFormat="1" applyFill="1"/>
    <xf numFmtId="167" fontId="0" fillId="2" borderId="0" xfId="0" applyNumberFormat="1" applyFill="1"/>
    <xf numFmtId="9" fontId="0" fillId="2" borderId="0" xfId="2" applyFont="1" applyFill="1"/>
    <xf numFmtId="164" fontId="0" fillId="0" borderId="11" xfId="1" applyNumberFormat="1" applyFont="1" applyBorder="1"/>
    <xf numFmtId="0" fontId="28" fillId="0" borderId="0" xfId="8" applyFont="1"/>
    <xf numFmtId="0" fontId="5" fillId="0" borderId="0" xfId="8"/>
    <xf numFmtId="0" fontId="28" fillId="0" borderId="17" xfId="8" applyFont="1" applyBorder="1"/>
    <xf numFmtId="0" fontId="28" fillId="0" borderId="26" xfId="8" applyFont="1" applyBorder="1"/>
    <xf numFmtId="0" fontId="28" fillId="0" borderId="17" xfId="8" applyFont="1" applyBorder="1" applyAlignment="1">
      <alignment horizontal="right"/>
    </xf>
    <xf numFmtId="0" fontId="31" fillId="0" borderId="0" xfId="8" applyFont="1"/>
    <xf numFmtId="1" fontId="28" fillId="0" borderId="0" xfId="11" applyNumberFormat="1" applyFont="1"/>
    <xf numFmtId="1" fontId="28" fillId="4" borderId="0" xfId="11" applyNumberFormat="1" applyFont="1" applyFill="1"/>
    <xf numFmtId="170" fontId="28" fillId="0" borderId="0" xfId="11" applyNumberFormat="1" applyFont="1"/>
    <xf numFmtId="170" fontId="28" fillId="4" borderId="0" xfId="11" applyNumberFormat="1" applyFont="1" applyFill="1"/>
    <xf numFmtId="170" fontId="28" fillId="0" borderId="0" xfId="8" applyNumberFormat="1" applyFont="1"/>
    <xf numFmtId="170" fontId="28" fillId="4" borderId="0" xfId="8" applyNumberFormat="1" applyFont="1" applyFill="1"/>
    <xf numFmtId="0" fontId="28" fillId="4" borderId="0" xfId="8" applyFont="1" applyFill="1"/>
    <xf numFmtId="1" fontId="28" fillId="0" borderId="0" xfId="8" applyNumberFormat="1" applyFont="1"/>
    <xf numFmtId="1" fontId="28" fillId="4" borderId="0" xfId="8" applyNumberFormat="1" applyFont="1" applyFill="1"/>
    <xf numFmtId="0" fontId="32" fillId="0" borderId="0" xfId="8" applyFont="1"/>
    <xf numFmtId="1" fontId="28" fillId="0" borderId="0" xfId="12" applyNumberFormat="1" applyFont="1"/>
    <xf numFmtId="170" fontId="28" fillId="0" borderId="17" xfId="11" applyNumberFormat="1" applyFont="1" applyBorder="1"/>
    <xf numFmtId="170" fontId="28" fillId="4" borderId="17" xfId="11" applyNumberFormat="1" applyFont="1" applyFill="1" applyBorder="1"/>
    <xf numFmtId="0" fontId="28" fillId="0" borderId="0" xfId="8" applyFont="1"/>
    <xf numFmtId="0" fontId="29" fillId="0" borderId="0" xfId="8" applyFont="1"/>
    <xf numFmtId="170" fontId="28" fillId="0" borderId="0" xfId="12" applyNumberFormat="1" applyFont="1"/>
    <xf numFmtId="0" fontId="29" fillId="0" borderId="17" xfId="8" applyFont="1" applyBorder="1"/>
    <xf numFmtId="9" fontId="28" fillId="0" borderId="0" xfId="2" applyFont="1"/>
    <xf numFmtId="164" fontId="0" fillId="0" borderId="0" xfId="0" applyNumberFormat="1" applyAlignment="1">
      <alignment horizontal="right"/>
    </xf>
    <xf numFmtId="0" fontId="27" fillId="0" borderId="0" xfId="0" applyFont="1" applyAlignment="1">
      <alignment horizontal="right"/>
    </xf>
    <xf numFmtId="167" fontId="28" fillId="0" borderId="0" xfId="5" applyNumberFormat="1" applyFont="1"/>
    <xf numFmtId="10" fontId="28" fillId="0" borderId="0" xfId="2" applyNumberFormat="1" applyFont="1"/>
    <xf numFmtId="10" fontId="28" fillId="0" borderId="0" xfId="8" applyNumberFormat="1" applyFont="1"/>
    <xf numFmtId="9" fontId="27" fillId="0" borderId="0" xfId="0" applyNumberFormat="1" applyFont="1"/>
    <xf numFmtId="165" fontId="0" fillId="2" borderId="0" xfId="0" applyNumberFormat="1" applyFill="1"/>
    <xf numFmtId="0" fontId="0" fillId="0" borderId="28" xfId="0" applyBorder="1"/>
    <xf numFmtId="9" fontId="0" fillId="0" borderId="0" xfId="0" applyNumberFormat="1" applyBorder="1"/>
    <xf numFmtId="9" fontId="0" fillId="2" borderId="0" xfId="0" applyNumberFormat="1" applyFill="1" applyBorder="1"/>
    <xf numFmtId="0" fontId="0" fillId="2" borderId="28" xfId="0" applyFill="1" applyBorder="1"/>
    <xf numFmtId="0" fontId="0" fillId="0" borderId="30" xfId="0" applyBorder="1"/>
    <xf numFmtId="165" fontId="0" fillId="0" borderId="28" xfId="0" applyNumberFormat="1" applyBorder="1"/>
    <xf numFmtId="165" fontId="0" fillId="2" borderId="28" xfId="0" applyNumberFormat="1" applyFill="1" applyBorder="1"/>
    <xf numFmtId="165" fontId="0" fillId="0" borderId="0" xfId="0" applyNumberFormat="1" applyBorder="1"/>
    <xf numFmtId="164" fontId="0" fillId="2" borderId="32" xfId="0" applyNumberFormat="1" applyFill="1" applyBorder="1"/>
    <xf numFmtId="0" fontId="0" fillId="0" borderId="0" xfId="0" applyAlignment="1">
      <alignment wrapText="1"/>
    </xf>
    <xf numFmtId="167" fontId="0" fillId="0" borderId="0" xfId="0" applyNumberFormat="1" applyBorder="1"/>
    <xf numFmtId="167" fontId="0" fillId="0" borderId="21" xfId="0" applyNumberFormat="1" applyBorder="1"/>
    <xf numFmtId="41" fontId="0" fillId="0" borderId="0" xfId="0" applyNumberFormat="1"/>
    <xf numFmtId="0" fontId="0" fillId="0" borderId="0" xfId="0" applyAlignment="1">
      <alignment horizontal="right"/>
    </xf>
    <xf numFmtId="0" fontId="18" fillId="0" borderId="0" xfId="3" applyFont="1" applyAlignment="1"/>
    <xf numFmtId="0" fontId="2" fillId="0" borderId="17" xfId="0" applyFont="1" applyBorder="1"/>
    <xf numFmtId="14" fontId="2" fillId="0" borderId="17" xfId="0" applyNumberFormat="1" applyFont="1" applyBorder="1"/>
    <xf numFmtId="0" fontId="2" fillId="0" borderId="18" xfId="0" applyFont="1" applyBorder="1"/>
    <xf numFmtId="14" fontId="0" fillId="0" borderId="16" xfId="0" applyNumberFormat="1" applyBorder="1"/>
    <xf numFmtId="0" fontId="0" fillId="0" borderId="34" xfId="0" applyBorder="1"/>
    <xf numFmtId="167" fontId="2" fillId="0" borderId="0" xfId="0" applyNumberFormat="1" applyFont="1"/>
    <xf numFmtId="164" fontId="0" fillId="0" borderId="27" xfId="1" applyNumberFormat="1" applyFont="1" applyBorder="1"/>
    <xf numFmtId="164" fontId="2" fillId="0" borderId="27" xfId="1" applyNumberFormat="1" applyFont="1" applyBorder="1"/>
    <xf numFmtId="164" fontId="2" fillId="0" borderId="30" xfId="0" applyNumberFormat="1" applyFont="1" applyBorder="1"/>
    <xf numFmtId="0" fontId="2" fillId="0" borderId="30" xfId="0" applyFont="1" applyBorder="1"/>
    <xf numFmtId="0" fontId="2" fillId="0" borderId="30" xfId="0" applyFont="1" applyBorder="1" applyAlignment="1">
      <alignment horizontal="right"/>
    </xf>
    <xf numFmtId="0" fontId="2" fillId="6" borderId="30" xfId="0" applyFont="1" applyFill="1" applyBorder="1" applyAlignment="1">
      <alignment horizontal="right"/>
    </xf>
    <xf numFmtId="167" fontId="0" fillId="2" borderId="16" xfId="0" applyNumberFormat="1" applyFill="1" applyBorder="1"/>
    <xf numFmtId="0" fontId="6" fillId="0" borderId="0" xfId="0" applyFont="1" applyAlignment="1">
      <alignment horizontal="right"/>
    </xf>
    <xf numFmtId="171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 applyBorder="1" applyAlignment="1">
      <alignment horizontal="right"/>
    </xf>
    <xf numFmtId="167" fontId="0" fillId="0" borderId="0" xfId="0" applyNumberFormat="1" applyBorder="1" applyAlignment="1">
      <alignment horizontal="right"/>
    </xf>
    <xf numFmtId="0" fontId="0" fillId="0" borderId="16" xfId="0" applyBorder="1" applyAlignment="1">
      <alignment horizontal="right"/>
    </xf>
    <xf numFmtId="167" fontId="0" fillId="0" borderId="16" xfId="0" applyNumberFormat="1" applyBorder="1" applyAlignment="1">
      <alignment horizontal="right"/>
    </xf>
    <xf numFmtId="0" fontId="2" fillId="0" borderId="36" xfId="0" applyFont="1" applyBorder="1" applyAlignment="1">
      <alignment horizontal="right"/>
    </xf>
    <xf numFmtId="0" fontId="2" fillId="0" borderId="18" xfId="0" applyFont="1" applyBorder="1" applyAlignment="1">
      <alignment horizontal="left"/>
    </xf>
    <xf numFmtId="167" fontId="0" fillId="0" borderId="0" xfId="5" applyNumberFormat="1" applyFont="1" applyAlignment="1">
      <alignment horizontal="right"/>
    </xf>
    <xf numFmtId="164" fontId="2" fillId="0" borderId="0" xfId="1" applyNumberFormat="1" applyFont="1" applyAlignment="1">
      <alignment horizontal="right"/>
    </xf>
    <xf numFmtId="164" fontId="0" fillId="0" borderId="17" xfId="1" applyNumberFormat="1" applyFont="1" applyBorder="1" applyAlignment="1">
      <alignment horizontal="right"/>
    </xf>
    <xf numFmtId="0" fontId="2" fillId="0" borderId="31" xfId="0" applyFont="1" applyBorder="1"/>
    <xf numFmtId="0" fontId="2" fillId="0" borderId="29" xfId="0" applyFont="1" applyBorder="1" applyAlignment="1">
      <alignment wrapText="1"/>
    </xf>
    <xf numFmtId="43" fontId="2" fillId="0" borderId="30" xfId="0" applyNumberFormat="1" applyFont="1" applyBorder="1" applyAlignment="1">
      <alignment horizontal="right" wrapText="1"/>
    </xf>
    <xf numFmtId="43" fontId="2" fillId="0" borderId="29" xfId="0" applyNumberFormat="1" applyFont="1" applyBorder="1" applyAlignment="1">
      <alignment horizontal="right" wrapText="1"/>
    </xf>
    <xf numFmtId="0" fontId="2" fillId="0" borderId="30" xfId="0" applyFont="1" applyBorder="1" applyAlignment="1">
      <alignment horizontal="right" wrapText="1"/>
    </xf>
    <xf numFmtId="0" fontId="2" fillId="2" borderId="33" xfId="0" applyFont="1" applyFill="1" applyBorder="1"/>
    <xf numFmtId="0" fontId="2" fillId="0" borderId="36" xfId="0" applyFont="1" applyBorder="1" applyAlignment="1">
      <alignment wrapText="1"/>
    </xf>
    <xf numFmtId="0" fontId="0" fillId="0" borderId="16" xfId="0" applyBorder="1" applyAlignment="1">
      <alignment wrapText="1"/>
    </xf>
    <xf numFmtId="164" fontId="0" fillId="0" borderId="17" xfId="0" applyNumberFormat="1" applyBorder="1" applyAlignment="1">
      <alignment horizontal="right"/>
    </xf>
    <xf numFmtId="9" fontId="0" fillId="0" borderId="17" xfId="0" applyNumberFormat="1" applyBorder="1" applyAlignment="1">
      <alignment horizontal="right"/>
    </xf>
    <xf numFmtId="164" fontId="2" fillId="0" borderId="0" xfId="0" applyNumberFormat="1" applyFont="1" applyAlignment="1">
      <alignment horizontal="right"/>
    </xf>
    <xf numFmtId="167" fontId="0" fillId="0" borderId="0" xfId="5" applyNumberFormat="1" applyFont="1"/>
    <xf numFmtId="167" fontId="0" fillId="0" borderId="21" xfId="5" applyNumberFormat="1" applyFont="1" applyBorder="1"/>
    <xf numFmtId="0" fontId="2" fillId="0" borderId="29" xfId="0" applyFont="1" applyBorder="1"/>
    <xf numFmtId="171" fontId="28" fillId="0" borderId="0" xfId="2" applyNumberFormat="1" applyFont="1"/>
    <xf numFmtId="0" fontId="2" fillId="0" borderId="19" xfId="0" applyFont="1" applyBorder="1"/>
    <xf numFmtId="0" fontId="2" fillId="0" borderId="37" xfId="0" applyFont="1" applyBorder="1" applyAlignment="1">
      <alignment horizontal="right" wrapText="1"/>
    </xf>
    <xf numFmtId="9" fontId="0" fillId="0" borderId="11" xfId="2" applyFont="1" applyBorder="1"/>
    <xf numFmtId="9" fontId="0" fillId="2" borderId="11" xfId="2" applyFont="1" applyFill="1" applyBorder="1"/>
    <xf numFmtId="0" fontId="2" fillId="0" borderId="37" xfId="0" applyFont="1" applyBorder="1"/>
    <xf numFmtId="164" fontId="2" fillId="0" borderId="19" xfId="0" applyNumberFormat="1" applyFont="1" applyBorder="1"/>
    <xf numFmtId="0" fontId="0" fillId="0" borderId="35" xfId="0" applyBorder="1"/>
    <xf numFmtId="164" fontId="2" fillId="0" borderId="27" xfId="0" applyNumberFormat="1" applyFont="1" applyBorder="1"/>
    <xf numFmtId="0" fontId="2" fillId="0" borderId="0" xfId="0" applyFont="1" applyFill="1" applyBorder="1"/>
    <xf numFmtId="0" fontId="0" fillId="0" borderId="0" xfId="0" applyFont="1" applyBorder="1"/>
    <xf numFmtId="0" fontId="2" fillId="0" borderId="18" xfId="0" applyFont="1" applyFill="1" applyBorder="1"/>
    <xf numFmtId="167" fontId="0" fillId="0" borderId="17" xfId="0" applyNumberFormat="1" applyBorder="1"/>
    <xf numFmtId="167" fontId="2" fillId="0" borderId="0" xfId="1" applyNumberFormat="1" applyFont="1"/>
    <xf numFmtId="167" fontId="0" fillId="0" borderId="17" xfId="1" applyNumberFormat="1" applyFont="1" applyBorder="1"/>
    <xf numFmtId="0" fontId="2" fillId="0" borderId="25" xfId="0" applyFont="1" applyFill="1" applyBorder="1" applyAlignment="1">
      <alignment horizontal="right"/>
    </xf>
    <xf numFmtId="0" fontId="0" fillId="2" borderId="16" xfId="0" applyFill="1" applyBorder="1"/>
    <xf numFmtId="9" fontId="0" fillId="0" borderId="0" xfId="2" applyFont="1" applyFill="1" applyBorder="1"/>
    <xf numFmtId="164" fontId="0" fillId="0" borderId="27" xfId="0" applyNumberFormat="1" applyBorder="1"/>
    <xf numFmtId="0" fontId="21" fillId="0" borderId="0" xfId="0" applyFont="1"/>
    <xf numFmtId="0" fontId="27" fillId="0" borderId="0" xfId="0" applyFont="1"/>
    <xf numFmtId="0" fontId="26" fillId="0" borderId="0" xfId="0" applyFont="1"/>
    <xf numFmtId="0" fontId="26" fillId="0" borderId="0" xfId="0" applyFont="1" applyAlignment="1">
      <alignment horizontal="right"/>
    </xf>
    <xf numFmtId="0" fontId="27" fillId="0" borderId="0" xfId="0" applyFont="1" applyAlignment="1">
      <alignment horizontal="left"/>
    </xf>
    <xf numFmtId="9" fontId="27" fillId="0" borderId="0" xfId="0" applyNumberFormat="1" applyFont="1" applyAlignment="1">
      <alignment horizontal="right"/>
    </xf>
    <xf numFmtId="9" fontId="27" fillId="0" borderId="0" xfId="0" applyNumberFormat="1" applyFont="1" applyAlignment="1">
      <alignment horizontal="center"/>
    </xf>
    <xf numFmtId="167" fontId="23" fillId="0" borderId="8" xfId="3" applyNumberFormat="1" applyFont="1" applyBorder="1"/>
    <xf numFmtId="167" fontId="23" fillId="0" borderId="0" xfId="3" applyNumberFormat="1" applyFont="1" applyBorder="1"/>
    <xf numFmtId="0" fontId="22" fillId="0" borderId="0" xfId="3" applyFont="1" applyBorder="1" applyAlignment="1">
      <alignment horizontal="right"/>
    </xf>
    <xf numFmtId="0" fontId="22" fillId="0" borderId="8" xfId="3" applyFont="1" applyBorder="1" applyAlignment="1">
      <alignment horizontal="right"/>
    </xf>
    <xf numFmtId="0" fontId="18" fillId="0" borderId="40" xfId="3" applyFont="1" applyBorder="1"/>
    <xf numFmtId="0" fontId="18" fillId="0" borderId="7" xfId="3" applyFont="1" applyBorder="1"/>
    <xf numFmtId="0" fontId="18" fillId="0" borderId="41" xfId="3" applyFont="1" applyBorder="1"/>
    <xf numFmtId="0" fontId="22" fillId="0" borderId="12" xfId="3" applyFont="1" applyBorder="1"/>
    <xf numFmtId="0" fontId="12" fillId="0" borderId="0" xfId="0" applyFont="1" applyAlignment="1">
      <alignment horizontal="right"/>
    </xf>
    <xf numFmtId="166" fontId="23" fillId="0" borderId="0" xfId="7" applyNumberFormat="1" applyFont="1" applyAlignment="1">
      <alignment horizontal="right"/>
    </xf>
    <xf numFmtId="167" fontId="23" fillId="0" borderId="17" xfId="3" applyNumberFormat="1" applyFont="1" applyBorder="1"/>
    <xf numFmtId="167" fontId="23" fillId="0" borderId="38" xfId="3" applyNumberFormat="1" applyFont="1" applyBorder="1"/>
    <xf numFmtId="167" fontId="23" fillId="0" borderId="24" xfId="3" applyNumberFormat="1" applyFont="1" applyBorder="1"/>
    <xf numFmtId="167" fontId="23" fillId="0" borderId="13" xfId="3" applyNumberFormat="1" applyFont="1" applyBorder="1"/>
    <xf numFmtId="167" fontId="0" fillId="0" borderId="0" xfId="0" applyNumberFormat="1" applyFont="1" applyAlignment="1">
      <alignment horizontal="right"/>
    </xf>
    <xf numFmtId="0" fontId="0" fillId="0" borderId="16" xfId="0" applyFont="1" applyBorder="1"/>
    <xf numFmtId="0" fontId="24" fillId="0" borderId="16" xfId="3" applyFont="1" applyBorder="1" applyAlignment="1">
      <alignment horizontal="left" vertical="top"/>
    </xf>
    <xf numFmtId="0" fontId="0" fillId="0" borderId="34" xfId="0" applyFont="1" applyBorder="1"/>
    <xf numFmtId="167" fontId="0" fillId="0" borderId="21" xfId="0" applyNumberFormat="1" applyFont="1" applyBorder="1" applyAlignment="1">
      <alignment horizontal="right"/>
    </xf>
    <xf numFmtId="164" fontId="28" fillId="0" borderId="0" xfId="1" applyNumberFormat="1" applyFont="1"/>
    <xf numFmtId="172" fontId="0" fillId="0" borderId="0" xfId="0" applyNumberFormat="1"/>
    <xf numFmtId="0" fontId="16" fillId="0" borderId="27" xfId="0" applyFont="1" applyBorder="1" applyAlignment="1">
      <alignment horizontal="left" vertical="top"/>
    </xf>
    <xf numFmtId="9" fontId="16" fillId="0" borderId="23" xfId="0" applyNumberFormat="1" applyFont="1" applyBorder="1" applyAlignment="1">
      <alignment horizontal="center" vertical="top"/>
    </xf>
    <xf numFmtId="9" fontId="16" fillId="0" borderId="19" xfId="0" applyNumberFormat="1" applyFont="1" applyBorder="1" applyAlignment="1">
      <alignment horizontal="center" vertical="top"/>
    </xf>
    <xf numFmtId="0" fontId="14" fillId="0" borderId="11" xfId="0" applyFont="1" applyBorder="1" applyAlignment="1">
      <alignment horizontal="left" vertical="top"/>
    </xf>
    <xf numFmtId="0" fontId="14" fillId="0" borderId="42" xfId="0" applyFont="1" applyBorder="1" applyAlignment="1">
      <alignment horizontal="left" vertical="top"/>
    </xf>
    <xf numFmtId="169" fontId="0" fillId="0" borderId="11" xfId="0" applyNumberFormat="1" applyBorder="1" applyAlignment="1">
      <alignment horizontal="right"/>
    </xf>
    <xf numFmtId="169" fontId="0" fillId="0" borderId="16" xfId="0" applyNumberFormat="1" applyBorder="1" applyAlignment="1">
      <alignment horizontal="right"/>
    </xf>
    <xf numFmtId="169" fontId="14" fillId="0" borderId="11" xfId="0" applyNumberFormat="1" applyFont="1" applyBorder="1" applyAlignment="1">
      <alignment horizontal="left" vertical="top"/>
    </xf>
    <xf numFmtId="169" fontId="0" fillId="0" borderId="42" xfId="0" applyNumberFormat="1" applyBorder="1" applyAlignment="1">
      <alignment horizontal="right"/>
    </xf>
    <xf numFmtId="169" fontId="0" fillId="0" borderId="34" xfId="0" applyNumberFormat="1" applyBorder="1" applyAlignment="1">
      <alignment horizontal="right"/>
    </xf>
    <xf numFmtId="169" fontId="14" fillId="0" borderId="42" xfId="0" applyNumberFormat="1" applyFont="1" applyBorder="1" applyAlignment="1">
      <alignment horizontal="left" vertical="top"/>
    </xf>
    <xf numFmtId="169" fontId="2" fillId="0" borderId="27" xfId="0" applyNumberFormat="1" applyFont="1" applyBorder="1" applyAlignment="1">
      <alignment horizontal="right"/>
    </xf>
    <xf numFmtId="169" fontId="2" fillId="0" borderId="18" xfId="0" applyNumberFormat="1" applyFont="1" applyBorder="1" applyAlignment="1">
      <alignment horizontal="right"/>
    </xf>
    <xf numFmtId="169" fontId="16" fillId="0" borderId="27" xfId="0" applyNumberFormat="1" applyFont="1" applyBorder="1" applyAlignment="1">
      <alignment horizontal="left" vertical="top"/>
    </xf>
    <xf numFmtId="0" fontId="34" fillId="0" borderId="0" xfId="0" applyFont="1" applyAlignment="1">
      <alignment horizontal="left"/>
    </xf>
    <xf numFmtId="0" fontId="2" fillId="0" borderId="19" xfId="0" applyFont="1" applyBorder="1" applyAlignment="1">
      <alignment horizontal="left" wrapText="1"/>
    </xf>
    <xf numFmtId="0" fontId="2" fillId="0" borderId="19" xfId="0" applyFont="1" applyBorder="1" applyAlignment="1">
      <alignment horizontal="center"/>
    </xf>
    <xf numFmtId="168" fontId="0" fillId="0" borderId="27" xfId="0" applyNumberFormat="1" applyBorder="1" applyAlignment="1">
      <alignment horizontal="center" vertical="center"/>
    </xf>
    <xf numFmtId="0" fontId="18" fillId="0" borderId="0" xfId="3" applyFont="1"/>
    <xf numFmtId="164" fontId="2" fillId="0" borderId="0" xfId="0" applyNumberFormat="1" applyFont="1"/>
    <xf numFmtId="0" fontId="17" fillId="0" borderId="0" xfId="3" applyFont="1" applyAlignment="1">
      <alignment horizontal="center"/>
    </xf>
    <xf numFmtId="0" fontId="22" fillId="0" borderId="5" xfId="3" applyFont="1" applyBorder="1" applyAlignment="1">
      <alignment horizontal="center"/>
    </xf>
    <xf numFmtId="0" fontId="22" fillId="0" borderId="39" xfId="3" applyFont="1" applyBorder="1" applyAlignment="1">
      <alignment horizontal="center"/>
    </xf>
    <xf numFmtId="0" fontId="22" fillId="0" borderId="4" xfId="3" applyFont="1" applyBorder="1" applyAlignment="1">
      <alignment horizontal="center"/>
    </xf>
    <xf numFmtId="0" fontId="13" fillId="5" borderId="0" xfId="3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Border="1" applyAlignment="1">
      <alignment horizontal="center"/>
    </xf>
    <xf numFmtId="0" fontId="33" fillId="0" borderId="0" xfId="13" applyAlignment="1" applyProtection="1">
      <alignment horizontal="left"/>
    </xf>
    <xf numFmtId="0" fontId="30" fillId="0" borderId="0" xfId="10" applyAlignment="1" applyProtection="1">
      <alignment horizontal="left"/>
    </xf>
    <xf numFmtId="0" fontId="31" fillId="0" borderId="17" xfId="8" applyFont="1" applyBorder="1" applyAlignment="1">
      <alignment horizontal="left"/>
    </xf>
    <xf numFmtId="0" fontId="28" fillId="0" borderId="0" xfId="8" applyFont="1" applyAlignment="1"/>
    <xf numFmtId="0" fontId="2" fillId="0" borderId="2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8" fillId="0" borderId="0" xfId="3" applyFont="1" applyAlignment="1"/>
  </cellXfs>
  <cellStyles count="14">
    <cellStyle name="Comma" xfId="1" builtinId="3"/>
    <cellStyle name="Currency" xfId="5" builtinId="4"/>
    <cellStyle name="Currency 2" xfId="6" xr:uid="{9B899542-A63A-6641-B439-8BD4B31EB716}"/>
    <cellStyle name="Currency 2 2" xfId="7" xr:uid="{9F176AD1-117D-F443-97F5-CD1631A70A30}"/>
    <cellStyle name="Hyperlink" xfId="13" builtinId="8"/>
    <cellStyle name="Hyperlink 2" xfId="9" xr:uid="{8175EB47-76AB-344D-A02C-E6E338510114}"/>
    <cellStyle name="Hyperlink 6" xfId="10" xr:uid="{E0F4EFD0-3CE7-BE40-AC1D-A41C11AB393E}"/>
    <cellStyle name="Normal" xfId="0" builtinId="0"/>
    <cellStyle name="Normal 2" xfId="3" xr:uid="{D5A48260-45F5-BE45-84AA-3CC9B5F17FC7}"/>
    <cellStyle name="Normal 2 3" xfId="11" xr:uid="{03D67B8F-B0DD-514E-9C42-A7FE4940F9AD}"/>
    <cellStyle name="Normal 2 3 2" xfId="12" xr:uid="{C1621363-534C-9540-8AF8-8B12A226995C}"/>
    <cellStyle name="Normal 3" xfId="8" xr:uid="{CB6D703E-2E48-5847-92B5-444E88B440F2}"/>
    <cellStyle name="Percent" xfId="2" builtinId="5"/>
    <cellStyle name="Percent 2" xfId="4" xr:uid="{B24676EF-3387-2844-B0B0-E0A3B4F77428}"/>
  </cellStyles>
  <dxfs count="0"/>
  <tableStyles count="0" defaultTableStyle="TableStyleMedium2" defaultPivotStyle="PivotStyleLight16"/>
  <colors>
    <mruColors>
      <color rgb="FFC393FF"/>
      <color rgb="FF00FDFF"/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72.467727546296" createdVersion="6" refreshedVersion="6" minRefreshableVersion="3" recordCount="22" xr:uid="{10A40FD4-B315-C940-B033-6166D8322A4B}">
  <cacheSource type="worksheet">
    <worksheetSource ref="C31:E53" sheet="Wage Tax Actuals"/>
  </cacheSource>
  <cacheFields count="4">
    <cacheField name="cw" numFmtId="0">
      <sharedItems count="10">
        <s v="Leisure &amp; Hospitality"/>
        <s v="Financial activities"/>
        <s v="Mining, Logging, &amp; Construction"/>
        <s v="Educational &amp; Health Services"/>
        <s v="Government"/>
        <s v="Manufacturing"/>
        <s v="Other services"/>
        <s v="Professional &amp; Business Services"/>
        <s v="Trade, Transportation, &amp; Utilities"/>
        <s v="Information"/>
      </sharedItems>
    </cacheField>
    <cacheField name="4/1/20" numFmtId="0">
      <sharedItems containsSemiMixedTypes="0" containsString="0" containsNumber="1" containsInteger="1" minValue="1152966" maxValue="108092712"/>
    </cacheField>
    <cacheField name="7/1/20" numFmtId="0">
      <sharedItems containsSemiMixedTypes="0" containsString="0" containsNumber="1" containsInteger="1" minValue="1034698" maxValue="117019417"/>
    </cacheField>
    <cacheField name="10/1/20" numFmtId="0">
      <sharedItems containsSemiMixedTypes="0" containsString="0" containsNumber="1" containsInteger="1" minValue="1097527" maxValue="1130574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72.502475925925" createdVersion="6" refreshedVersion="6" minRefreshableVersion="3" recordCount="22" xr:uid="{583297B1-7477-444F-9E18-D06C96F351DB}">
  <cacheSource type="worksheet">
    <worksheetSource ref="A58:L80" sheet="Wage Tax Actuals"/>
  </cacheSource>
  <cacheFields count="12">
    <cacheField name="date" numFmtId="0">
      <sharedItems/>
    </cacheField>
    <cacheField name="BLS NAICS" numFmtId="0">
      <sharedItems count="10">
        <s v="Leisure &amp; Hospitality"/>
        <s v="Financial activities"/>
        <s v="Mining, Logging, &amp; Construction"/>
        <s v="Educational &amp; Health Services"/>
        <s v="Government"/>
        <s v="Manufacturing"/>
        <s v="Other services"/>
        <s v="Professional &amp; Business Services"/>
        <s v="Trade, Transportation, &amp; Utilities"/>
        <s v="Information"/>
      </sharedItems>
    </cacheField>
    <cacheField name="7/1/18" numFmtId="0">
      <sharedItems containsSemiMixedTypes="0" containsString="0" containsNumber="1" containsInteger="1" minValue="789113" maxValue="106394592"/>
    </cacheField>
    <cacheField name="10/1/18" numFmtId="0">
      <sharedItems containsSemiMixedTypes="0" containsString="0" containsNumber="1" containsInteger="1" minValue="726416" maxValue="107595312"/>
    </cacheField>
    <cacheField name="1/1/19" numFmtId="0">
      <sharedItems containsSemiMixedTypes="0" containsString="0" containsNumber="1" containsInteger="1" minValue="1023255" maxValue="108509423"/>
    </cacheField>
    <cacheField name="4/1/19" numFmtId="0">
      <sharedItems containsSemiMixedTypes="0" containsString="0" containsNumber="1" containsInteger="1" minValue="1002280" maxValue="108167306"/>
    </cacheField>
    <cacheField name="7/1/19" numFmtId="0">
      <sharedItems containsSemiMixedTypes="0" containsString="0" containsNumber="1" containsInteger="1" minValue="862401" maxValue="113478426"/>
    </cacheField>
    <cacheField name="10/1/19" numFmtId="0">
      <sharedItems containsSemiMixedTypes="0" containsString="0" containsNumber="1" containsInteger="1" minValue="697497" maxValue="114296629"/>
    </cacheField>
    <cacheField name="1/1/20" numFmtId="0">
      <sharedItems containsSemiMixedTypes="0" containsString="0" containsNumber="1" containsInteger="1" minValue="1177504" maxValue="115578623"/>
    </cacheField>
    <cacheField name="4/1/20" numFmtId="0">
      <sharedItems containsSemiMixedTypes="0" containsString="0" containsNumber="1" containsInteger="1" minValue="1152966" maxValue="108092712"/>
    </cacheField>
    <cacheField name="7/1/20" numFmtId="0">
      <sharedItems containsSemiMixedTypes="0" containsString="0" containsNumber="1" containsInteger="1" minValue="1034698" maxValue="117019417"/>
    </cacheField>
    <cacheField name="10/1/20" numFmtId="0">
      <sharedItems containsSemiMixedTypes="0" containsString="0" containsNumber="1" containsInteger="1" minValue="1097527" maxValue="1130574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n v="3088911"/>
    <n v="2719846"/>
    <n v="2562273"/>
  </r>
  <r>
    <x v="1"/>
    <n v="11004078"/>
    <n v="8351807"/>
    <n v="8517470"/>
  </r>
  <r>
    <x v="2"/>
    <n v="13580000"/>
    <n v="17061166"/>
    <n v="17676515"/>
  </r>
  <r>
    <x v="3"/>
    <n v="44715029"/>
    <n v="39503669"/>
    <n v="42695420"/>
  </r>
  <r>
    <x v="4"/>
    <n v="47390654"/>
    <n v="75248869"/>
    <n v="51875017"/>
  </r>
  <r>
    <x v="3"/>
    <n v="108092712"/>
    <n v="117019417"/>
    <n v="113057489"/>
  </r>
  <r>
    <x v="0"/>
    <n v="1328056"/>
    <n v="1034698"/>
    <n v="1118000"/>
  </r>
  <r>
    <x v="1"/>
    <n v="14556836"/>
    <n v="11094913"/>
    <n v="9397370"/>
  </r>
  <r>
    <x v="5"/>
    <n v="26812560"/>
    <n v="25590188"/>
    <n v="26255206"/>
  </r>
  <r>
    <x v="6"/>
    <n v="33996406"/>
    <n v="32858043"/>
    <n v="34445304"/>
  </r>
  <r>
    <x v="7"/>
    <n v="55492112"/>
    <n v="50450750"/>
    <n v="52740451"/>
  </r>
  <r>
    <x v="8"/>
    <n v="3267451"/>
    <n v="3546251"/>
    <n v="3116406"/>
  </r>
  <r>
    <x v="9"/>
    <n v="7005267"/>
    <n v="6407704"/>
    <n v="6320346"/>
  </r>
  <r>
    <x v="1"/>
    <n v="6761988"/>
    <n v="6468613"/>
    <n v="6470026"/>
  </r>
  <r>
    <x v="0"/>
    <n v="8657519"/>
    <n v="7957834"/>
    <n v="9813839"/>
  </r>
  <r>
    <x v="8"/>
    <n v="24474277"/>
    <n v="24269604"/>
    <n v="26102669"/>
  </r>
  <r>
    <x v="1"/>
    <n v="16862022"/>
    <n v="10137771"/>
    <n v="9605694"/>
  </r>
  <r>
    <x v="0"/>
    <n v="4838093"/>
    <n v="6452691"/>
    <n v="6569115"/>
  </r>
  <r>
    <x v="9"/>
    <n v="14643633"/>
    <n v="9217101"/>
    <n v="8328431"/>
  </r>
  <r>
    <x v="8"/>
    <n v="15374141"/>
    <n v="16615617"/>
    <n v="16234732"/>
  </r>
  <r>
    <x v="6"/>
    <n v="1152966"/>
    <n v="1147687"/>
    <n v="1097527"/>
  </r>
  <r>
    <x v="8"/>
    <n v="9632142"/>
    <n v="9102527"/>
    <n v="100384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Arts, Entertainment, and Other Recreation"/>
    <x v="0"/>
    <n v="3877612"/>
    <n v="4136523"/>
    <n v="4469081"/>
    <n v="4403872"/>
    <n v="4242862"/>
    <n v="4655334"/>
    <n v="4758733"/>
    <n v="3088911"/>
    <n v="2719846"/>
    <n v="2562273"/>
  </r>
  <r>
    <s v="Banking &amp; Credit Unions"/>
    <x v="1"/>
    <n v="8518276"/>
    <n v="9064962"/>
    <n v="11699790"/>
    <n v="10322022"/>
    <n v="8396612"/>
    <n v="9534401"/>
    <n v="12219228"/>
    <n v="11004078"/>
    <n v="8351807"/>
    <n v="8517470"/>
  </r>
  <r>
    <s v="Construction"/>
    <x v="2"/>
    <n v="18100417"/>
    <n v="18177759"/>
    <n v="18160501"/>
    <n v="17371101"/>
    <n v="18757590"/>
    <n v="18491902"/>
    <n v="18921070"/>
    <n v="13580000"/>
    <n v="17061166"/>
    <n v="17676515"/>
  </r>
  <r>
    <s v="Education"/>
    <x v="3"/>
    <n v="47555115"/>
    <n v="48989128"/>
    <n v="45271136"/>
    <n v="47658527"/>
    <n v="49538877"/>
    <n v="54603258"/>
    <n v="47232340"/>
    <n v="44715029"/>
    <n v="39503669"/>
    <n v="42695420"/>
  </r>
  <r>
    <s v="Government"/>
    <x v="4"/>
    <n v="67497199"/>
    <n v="48855638"/>
    <n v="67774122"/>
    <n v="47956798"/>
    <n v="68555721"/>
    <n v="50854066"/>
    <n v="70964840"/>
    <n v="47390654"/>
    <n v="75248869"/>
    <n v="51875017"/>
  </r>
  <r>
    <s v="Health and Social Services"/>
    <x v="3"/>
    <n v="106394592"/>
    <n v="107595312"/>
    <n v="108509423"/>
    <n v="108167306"/>
    <n v="113478426"/>
    <n v="114296629"/>
    <n v="115578623"/>
    <n v="108092712"/>
    <n v="117019417"/>
    <n v="113057489"/>
  </r>
  <r>
    <s v="Hotels"/>
    <x v="0"/>
    <n v="2956368"/>
    <n v="3129948"/>
    <n v="2881043"/>
    <n v="3179071"/>
    <n v="3121410"/>
    <n v="3156663"/>
    <n v="2986611"/>
    <n v="1328056"/>
    <n v="1034698"/>
    <n v="1118000"/>
  </r>
  <r>
    <s v="Insurance"/>
    <x v="1"/>
    <n v="14369337"/>
    <n v="14867092"/>
    <n v="22907082"/>
    <n v="17346355"/>
    <n v="14303086"/>
    <n v="15279055"/>
    <n v="24831130"/>
    <n v="14556836"/>
    <n v="11094913"/>
    <n v="9397370"/>
  </r>
  <r>
    <s v="Manufacturing"/>
    <x v="5"/>
    <n v="27231322"/>
    <n v="27161360"/>
    <n v="34230923"/>
    <n v="29195389"/>
    <n v="27808667"/>
    <n v="27625059"/>
    <n v="44939092"/>
    <n v="26812560"/>
    <n v="25590188"/>
    <n v="26255206"/>
  </r>
  <r>
    <s v="Other Sectors"/>
    <x v="6"/>
    <n v="36826563"/>
    <n v="37366073"/>
    <n v="38430388"/>
    <n v="39196752"/>
    <n v="37671994"/>
    <n v="38921404"/>
    <n v="41304931"/>
    <n v="33996406"/>
    <n v="32858043"/>
    <n v="34445304"/>
  </r>
  <r>
    <s v="Professional Services"/>
    <x v="7"/>
    <n v="54005332"/>
    <n v="58368689"/>
    <n v="69915550"/>
    <n v="58558978"/>
    <n v="57728805"/>
    <n v="64038346"/>
    <n v="76484993"/>
    <n v="55492112"/>
    <n v="50450750"/>
    <n v="52740451"/>
  </r>
  <r>
    <s v="Public Utilities"/>
    <x v="8"/>
    <n v="3232299"/>
    <n v="3003125"/>
    <n v="5114597"/>
    <n v="3410540"/>
    <n v="3558824"/>
    <n v="3335664"/>
    <n v="5264773"/>
    <n v="3267451"/>
    <n v="3546251"/>
    <n v="3116406"/>
  </r>
  <r>
    <s v="Publishing, Broadcasting, and Other Information"/>
    <x v="9"/>
    <n v="6214771"/>
    <n v="6534351"/>
    <n v="7189740"/>
    <n v="6796799"/>
    <n v="6625176"/>
    <n v="7358784"/>
    <n v="7441103"/>
    <n v="7005267"/>
    <n v="6407704"/>
    <n v="6320346"/>
  </r>
  <r>
    <s v="Real Estate, Rental and Leasing"/>
    <x v="1"/>
    <n v="7156183"/>
    <n v="6944159"/>
    <n v="8410366"/>
    <n v="7903223"/>
    <n v="7292774"/>
    <n v="7538692"/>
    <n v="11555695"/>
    <n v="6761988"/>
    <n v="6468613"/>
    <n v="6470026"/>
  </r>
  <r>
    <s v="Restaurants"/>
    <x v="0"/>
    <n v="13724040"/>
    <n v="14738724"/>
    <n v="14450973"/>
    <n v="14348274"/>
    <n v="14289329"/>
    <n v="16283736"/>
    <n v="14627223"/>
    <n v="8657519"/>
    <n v="7957834"/>
    <n v="9813839"/>
  </r>
  <r>
    <s v="Retail Trade"/>
    <x v="8"/>
    <n v="23172324"/>
    <n v="23712486"/>
    <n v="24397990"/>
    <n v="26131356"/>
    <n v="23815419"/>
    <n v="25606039"/>
    <n v="25809806"/>
    <n v="24474277"/>
    <n v="24269604"/>
    <n v="26102669"/>
  </r>
  <r>
    <s v="Securities / Financial Investments"/>
    <x v="1"/>
    <n v="11275068"/>
    <n v="10984855"/>
    <n v="16580106"/>
    <n v="15077254"/>
    <n v="11818622"/>
    <n v="12769626"/>
    <n v="17657440"/>
    <n v="16862022"/>
    <n v="10137771"/>
    <n v="9605694"/>
  </r>
  <r>
    <s v="Sport Teams"/>
    <x v="0"/>
    <n v="5317778"/>
    <n v="6627952"/>
    <n v="5499456"/>
    <n v="6342298"/>
    <n v="7204579"/>
    <n v="6751489"/>
    <n v="5176177"/>
    <n v="4838093"/>
    <n v="6452691"/>
    <n v="6569115"/>
  </r>
  <r>
    <s v="Telecommunication"/>
    <x v="9"/>
    <n v="10414381"/>
    <n v="11866780"/>
    <n v="17736292"/>
    <n v="16265696"/>
    <n v="12235365"/>
    <n v="13122881"/>
    <n v="19753812"/>
    <n v="14643633"/>
    <n v="9217101"/>
    <n v="8328431"/>
  </r>
  <r>
    <s v="Transportation and Warehousing"/>
    <x v="8"/>
    <n v="17024837"/>
    <n v="17720070"/>
    <n v="17414124"/>
    <n v="17745956"/>
    <n v="18446771"/>
    <n v="18385289"/>
    <n v="18308614"/>
    <n v="15374141"/>
    <n v="16615617"/>
    <n v="16234732"/>
  </r>
  <r>
    <s v="Unclassified Accounts"/>
    <x v="6"/>
    <n v="789113"/>
    <n v="726416"/>
    <n v="1023255"/>
    <n v="1002280"/>
    <n v="862401"/>
    <n v="697497"/>
    <n v="1177504"/>
    <n v="1152966"/>
    <n v="1147687"/>
    <n v="1097527"/>
  </r>
  <r>
    <s v="Wholesale Trade"/>
    <x v="8"/>
    <n v="10912907"/>
    <n v="10840733"/>
    <n v="11267681"/>
    <n v="11444243"/>
    <n v="10498839"/>
    <n v="10556571"/>
    <n v="12078736"/>
    <n v="9632142"/>
    <n v="9102527"/>
    <n v="100384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77BB25-A08E-D74B-BE5F-3C4898307B1F}" name="PivotTable24" cacheId="10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58:X69" firstHeaderRow="0" firstDataRow="1" firstDataCol="1"/>
  <pivotFields count="12">
    <pivotField showAll="0"/>
    <pivotField axis="axisRow" showAll="0">
      <items count="11">
        <item x="3"/>
        <item x="1"/>
        <item x="4"/>
        <item x="9"/>
        <item x="0"/>
        <item x="5"/>
        <item x="2"/>
        <item x="6"/>
        <item x="7"/>
        <item x="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7/1/18" fld="2" baseField="0" baseItem="0"/>
    <dataField name="Sum of 10/1/18" fld="3" baseField="0" baseItem="0"/>
    <dataField name="Sum of 1/1/19" fld="4" baseField="0" baseItem="0"/>
    <dataField name="Sum of 4/1/19" fld="5" baseField="0" baseItem="0"/>
    <dataField name="Sum of 7/1/19" fld="6" baseField="0" baseItem="0"/>
    <dataField name="Sum of 10/1/19" fld="7" baseField="0" baseItem="0"/>
    <dataField name="Sum of 1/1/20" fld="8" baseField="0" baseItem="0"/>
    <dataField name="Sum of 4/1/20" fld="9" baseField="0" baseItem="0"/>
    <dataField name="Sum of 7/1/20" fld="10" baseField="0" baseItem="0"/>
    <dataField name="Sum of 10/1/20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BCFD7A-3E94-E147-B630-12698BB657AE}" name="PivotTable23" cacheId="100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32:P43" firstHeaderRow="0" firstDataRow="1" firstDataCol="1"/>
  <pivotFields count="4">
    <pivotField axis="axisRow" showAll="0">
      <items count="11">
        <item x="3"/>
        <item x="1"/>
        <item x="4"/>
        <item x="9"/>
        <item x="0"/>
        <item x="5"/>
        <item x="2"/>
        <item x="6"/>
        <item x="7"/>
        <item x="8"/>
        <item t="default"/>
      </items>
    </pivotField>
    <pivotField showAll="0"/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7/1/20" fld="2" baseField="0" baseItem="0"/>
    <dataField name="Sum of 10/1/20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bo.gov/publication/5696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BCA91-F42A-344C-A5E0-C1832B6FCD97}">
  <sheetPr>
    <tabColor theme="4"/>
  </sheetPr>
  <dimension ref="A1:O55"/>
  <sheetViews>
    <sheetView topLeftCell="I25" workbookViewId="0">
      <selection activeCell="I25" sqref="I25"/>
    </sheetView>
  </sheetViews>
  <sheetFormatPr defaultColWidth="11" defaultRowHeight="15.95"/>
  <cols>
    <col min="2" max="3" width="13.375" customWidth="1"/>
    <col min="4" max="9" width="14.625" bestFit="1" customWidth="1"/>
    <col min="12" max="12" width="17.5" customWidth="1"/>
    <col min="13" max="13" width="18" customWidth="1"/>
    <col min="14" max="14" width="16.375" bestFit="1" customWidth="1"/>
  </cols>
  <sheetData>
    <row r="1" spans="1:15" s="63" customFormat="1" ht="26.1" customHeight="1">
      <c r="A1" s="257" t="s">
        <v>0</v>
      </c>
      <c r="B1" s="271"/>
      <c r="C1" s="271"/>
      <c r="D1" s="271"/>
      <c r="E1" s="271"/>
      <c r="F1" s="271"/>
      <c r="G1" s="271"/>
      <c r="H1" s="271"/>
      <c r="I1" s="271"/>
      <c r="J1" s="271"/>
      <c r="K1" s="255"/>
      <c r="L1" s="255"/>
      <c r="M1" s="255"/>
      <c r="N1" s="255"/>
      <c r="O1" s="255"/>
    </row>
    <row r="2" spans="1:15" s="63" customFormat="1">
      <c r="A2" s="255"/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</row>
    <row r="3" spans="1:15" s="63" customFormat="1">
      <c r="A3" s="255"/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</row>
    <row r="4" spans="1:15" s="63" customFormat="1" ht="18.95">
      <c r="A4" s="255"/>
      <c r="B4" s="64" t="s">
        <v>1</v>
      </c>
      <c r="C4" s="255"/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</row>
    <row r="5" spans="1:15" s="63" customFormat="1" ht="18.95">
      <c r="A5" s="255"/>
      <c r="B5" s="64" t="s">
        <v>2</v>
      </c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</row>
    <row r="6" spans="1:15" s="63" customFormat="1" ht="18.95">
      <c r="A6" s="255"/>
      <c r="B6" s="64" t="s">
        <v>3</v>
      </c>
      <c r="C6" s="255"/>
      <c r="D6" s="255"/>
      <c r="E6" s="255"/>
      <c r="F6" s="255"/>
      <c r="G6" s="255"/>
      <c r="H6" s="255"/>
      <c r="I6" s="255"/>
      <c r="J6" s="255"/>
      <c r="K6" s="255"/>
      <c r="L6" s="255"/>
      <c r="M6" s="255"/>
      <c r="N6" s="255"/>
      <c r="O6" s="255"/>
    </row>
    <row r="7" spans="1:15" s="63" customFormat="1" ht="18.95">
      <c r="A7" s="255"/>
      <c r="B7" s="64"/>
      <c r="C7" s="255"/>
      <c r="D7" s="255"/>
      <c r="E7" s="255"/>
      <c r="F7" s="255"/>
      <c r="G7" s="255"/>
      <c r="H7" s="255"/>
      <c r="I7" s="255"/>
      <c r="J7" s="255"/>
      <c r="K7" s="255"/>
      <c r="L7" s="255"/>
      <c r="M7" s="255"/>
      <c r="N7" s="255"/>
      <c r="O7" s="255"/>
    </row>
    <row r="8" spans="1:15" s="63" customFormat="1" ht="18.95">
      <c r="A8" s="255"/>
      <c r="B8" s="64" t="s">
        <v>4</v>
      </c>
      <c r="C8" s="255"/>
      <c r="D8" s="255"/>
      <c r="E8" s="255"/>
      <c r="F8" s="255"/>
      <c r="G8" s="255"/>
      <c r="H8" s="255"/>
      <c r="I8" s="255"/>
      <c r="J8" s="255"/>
      <c r="K8" s="255"/>
      <c r="L8" s="255"/>
      <c r="M8" s="255"/>
      <c r="N8" s="255"/>
      <c r="O8" s="255"/>
    </row>
    <row r="9" spans="1:15" s="63" customFormat="1" ht="18.95">
      <c r="A9" s="255"/>
      <c r="B9" s="64" t="s">
        <v>5</v>
      </c>
      <c r="C9" s="255"/>
      <c r="D9" s="255"/>
      <c r="E9" s="255"/>
      <c r="F9" s="255"/>
      <c r="G9" s="255"/>
      <c r="H9" s="255"/>
      <c r="I9" s="255"/>
      <c r="J9" s="255"/>
      <c r="K9" s="255"/>
      <c r="L9" s="255"/>
      <c r="M9" s="255"/>
      <c r="N9" s="255"/>
      <c r="O9" s="255"/>
    </row>
    <row r="10" spans="1:15" s="63" customFormat="1">
      <c r="A10" s="255"/>
      <c r="B10" s="255"/>
      <c r="C10" s="255"/>
      <c r="D10" s="255"/>
      <c r="E10" s="255"/>
      <c r="F10" s="255"/>
      <c r="G10" s="255"/>
      <c r="H10" s="255"/>
      <c r="I10" s="255"/>
      <c r="J10" s="255"/>
      <c r="K10" s="255"/>
      <c r="L10" s="255"/>
      <c r="M10" s="255"/>
      <c r="N10" s="255"/>
      <c r="O10" s="255"/>
    </row>
    <row r="11" spans="1:15" s="63" customFormat="1" ht="18.95">
      <c r="A11" s="255"/>
      <c r="B11" s="209" t="s">
        <v>6</v>
      </c>
      <c r="C11" s="210"/>
      <c r="D11" s="210"/>
      <c r="E11" s="210"/>
      <c r="F11" s="210"/>
      <c r="G11" s="210"/>
      <c r="H11" s="255"/>
      <c r="I11" s="255"/>
      <c r="J11" s="255"/>
      <c r="K11" s="255"/>
      <c r="L11" s="255"/>
      <c r="M11" s="255"/>
      <c r="N11" s="255"/>
      <c r="O11" s="255"/>
    </row>
    <row r="12" spans="1:15" s="63" customFormat="1" ht="18.95">
      <c r="A12" s="255"/>
      <c r="B12" s="65" t="s">
        <v>7</v>
      </c>
      <c r="C12" s="255"/>
      <c r="D12" s="255"/>
      <c r="E12" s="255"/>
      <c r="F12" s="255"/>
      <c r="G12" s="255"/>
      <c r="H12" s="255"/>
      <c r="I12" s="255"/>
      <c r="J12" s="255"/>
      <c r="K12" s="255"/>
      <c r="L12" s="255"/>
      <c r="M12" s="255"/>
      <c r="N12" s="255"/>
      <c r="O12" s="255"/>
    </row>
    <row r="13" spans="1:15" s="63" customFormat="1" ht="18.95">
      <c r="A13" s="255"/>
      <c r="B13" s="65" t="s">
        <v>8</v>
      </c>
      <c r="C13" s="255"/>
      <c r="D13" s="255"/>
      <c r="E13" s="255"/>
      <c r="F13" s="255"/>
      <c r="G13" s="255"/>
      <c r="H13" s="255"/>
      <c r="I13" s="255"/>
      <c r="J13" s="255"/>
      <c r="K13" s="255"/>
      <c r="L13" s="255"/>
      <c r="M13" s="255"/>
      <c r="N13" s="255"/>
      <c r="O13" s="255"/>
    </row>
    <row r="14" spans="1:15" s="63" customFormat="1">
      <c r="A14" s="255"/>
      <c r="B14" s="255"/>
      <c r="C14" s="255"/>
      <c r="D14" s="255"/>
      <c r="E14" s="255"/>
      <c r="F14" s="255"/>
      <c r="G14" s="255"/>
      <c r="H14" s="255"/>
      <c r="I14" s="255"/>
      <c r="J14" s="211"/>
      <c r="K14" s="212"/>
      <c r="L14" s="255"/>
      <c r="M14" s="212"/>
      <c r="N14" s="212"/>
      <c r="O14" s="212"/>
    </row>
    <row r="15" spans="1:15" s="63" customFormat="1" ht="18.95">
      <c r="A15" s="255"/>
      <c r="B15" s="209" t="s">
        <v>9</v>
      </c>
      <c r="C15" s="255"/>
      <c r="D15" s="255"/>
      <c r="E15" s="255"/>
      <c r="F15" s="255"/>
      <c r="G15" s="255"/>
      <c r="H15" s="255"/>
      <c r="I15" s="255"/>
      <c r="J15" s="211"/>
      <c r="K15" s="129"/>
      <c r="L15" s="255"/>
      <c r="M15" s="213"/>
      <c r="N15" s="214"/>
      <c r="O15" s="215"/>
    </row>
    <row r="16" spans="1:15" s="63" customFormat="1" ht="18.95">
      <c r="A16" s="255"/>
      <c r="B16" s="65" t="s">
        <v>10</v>
      </c>
      <c r="C16" s="255"/>
      <c r="D16" s="255"/>
      <c r="E16" s="255"/>
      <c r="F16" s="255"/>
      <c r="G16" s="255"/>
      <c r="H16" s="255"/>
      <c r="I16" s="255"/>
      <c r="J16" s="211"/>
      <c r="K16" s="129"/>
      <c r="L16" s="213"/>
      <c r="M16" s="213"/>
      <c r="N16" s="214"/>
      <c r="O16" s="215"/>
    </row>
    <row r="17" spans="1:15" s="63" customFormat="1" ht="18.95">
      <c r="A17" s="255"/>
      <c r="B17" s="65" t="s">
        <v>11</v>
      </c>
      <c r="C17" s="255"/>
      <c r="D17" s="255"/>
      <c r="E17" s="255"/>
      <c r="F17" s="255"/>
      <c r="G17" s="255"/>
      <c r="H17" s="255"/>
      <c r="I17" s="255"/>
      <c r="J17" s="211"/>
      <c r="K17" s="129"/>
      <c r="L17" s="213"/>
      <c r="M17" s="129"/>
      <c r="N17" s="133"/>
      <c r="O17" s="215"/>
    </row>
    <row r="18" spans="1:15" s="63" customFormat="1" ht="18.95">
      <c r="A18" s="255"/>
      <c r="B18" s="65" t="s">
        <v>12</v>
      </c>
      <c r="C18" s="255"/>
      <c r="D18" s="255"/>
      <c r="E18" s="255"/>
      <c r="F18" s="255"/>
      <c r="G18" s="255"/>
      <c r="H18" s="255"/>
      <c r="I18" s="255"/>
      <c r="J18" s="211"/>
      <c r="K18" s="129"/>
      <c r="L18" s="213"/>
      <c r="M18" s="129"/>
      <c r="N18" s="133"/>
      <c r="O18" s="215"/>
    </row>
    <row r="19" spans="1:15" s="63" customFormat="1" ht="18.95">
      <c r="A19" s="255"/>
      <c r="B19" s="65" t="s">
        <v>13</v>
      </c>
      <c r="C19" s="255"/>
      <c r="D19" s="255"/>
      <c r="E19" s="255"/>
      <c r="F19" s="255"/>
      <c r="G19" s="255"/>
      <c r="H19" s="255"/>
      <c r="I19" s="255"/>
      <c r="J19" s="211"/>
      <c r="K19" s="129"/>
      <c r="L19" s="213"/>
      <c r="M19" s="129"/>
      <c r="N19" s="133"/>
      <c r="O19" s="215"/>
    </row>
    <row r="20" spans="1:15" s="63" customFormat="1" ht="18.95">
      <c r="A20" s="255"/>
      <c r="B20" s="65"/>
      <c r="C20" s="255"/>
      <c r="D20" s="255"/>
      <c r="E20" s="255"/>
      <c r="F20" s="255"/>
      <c r="G20" s="255"/>
      <c r="H20" s="255"/>
      <c r="I20" s="255"/>
      <c r="J20" s="255"/>
      <c r="K20" s="255"/>
      <c r="L20" s="255"/>
      <c r="M20" s="255"/>
      <c r="N20" s="255"/>
      <c r="O20" s="255"/>
    </row>
    <row r="21" spans="1:15" s="63" customFormat="1" ht="17.100000000000001" customHeight="1" thickBot="1">
      <c r="A21" s="255"/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</row>
    <row r="22" spans="1:15" s="63" customFormat="1" ht="26.1" customHeight="1">
      <c r="A22" s="261" t="s">
        <v>6</v>
      </c>
      <c r="B22" s="261"/>
      <c r="C22" s="261"/>
      <c r="D22" s="261"/>
      <c r="E22" s="261"/>
      <c r="F22" s="261"/>
      <c r="G22" s="261"/>
      <c r="H22" s="261"/>
      <c r="I22" s="261"/>
      <c r="J22" s="149"/>
      <c r="K22" s="255"/>
      <c r="L22" s="258" t="s">
        <v>14</v>
      </c>
      <c r="M22" s="259"/>
      <c r="N22" s="260"/>
      <c r="O22" s="255"/>
    </row>
    <row r="23" spans="1:15" s="63" customFormat="1">
      <c r="A23" s="255"/>
      <c r="B23" s="255"/>
      <c r="C23" s="255"/>
      <c r="D23" s="255"/>
      <c r="E23" s="255"/>
      <c r="F23" s="255"/>
      <c r="G23" s="255"/>
      <c r="H23" s="255"/>
      <c r="I23" s="255"/>
      <c r="J23" s="255"/>
      <c r="K23" s="255"/>
      <c r="L23" s="220"/>
      <c r="M23" s="218" t="s">
        <v>15</v>
      </c>
      <c r="N23" s="219" t="s">
        <v>16</v>
      </c>
      <c r="O23" s="255"/>
    </row>
    <row r="24" spans="1:15" s="63" customFormat="1">
      <c r="A24" s="152" t="s">
        <v>17</v>
      </c>
      <c r="B24" s="81" t="str">
        <f>'Scenario Analysis'!B17</f>
        <v>FY21 Q1</v>
      </c>
      <c r="C24" s="81" t="str">
        <f>'Scenario Analysis'!C17</f>
        <v>FY21 Q2</v>
      </c>
      <c r="D24" s="81" t="str">
        <f>'Scenario Analysis'!D17</f>
        <v>FY21 Q3</v>
      </c>
      <c r="E24" s="81" t="str">
        <f>'Scenario Analysis'!E17</f>
        <v>FY21 Q4</v>
      </c>
      <c r="F24" s="81" t="str">
        <f>'Scenario Analysis'!F17</f>
        <v>FY22 Q1</v>
      </c>
      <c r="G24" s="81" t="str">
        <f>'Scenario Analysis'!G17</f>
        <v>FY22 Q2</v>
      </c>
      <c r="H24" s="81" t="str">
        <f>'Scenario Analysis'!H17</f>
        <v>FY22 Q3</v>
      </c>
      <c r="I24" s="81" t="str">
        <f>'Scenario Analysis'!I17</f>
        <v>FY22 Q4</v>
      </c>
      <c r="J24" s="255"/>
      <c r="K24" s="255"/>
      <c r="L24" s="221" t="s">
        <v>18</v>
      </c>
      <c r="M24" s="217">
        <f>SUM(B35:E35)</f>
        <v>1885621165.5177908</v>
      </c>
      <c r="N24" s="216">
        <f>SUM(F35:I35)</f>
        <v>1988662541.0052068</v>
      </c>
      <c r="O24" s="255"/>
    </row>
    <row r="25" spans="1:15" s="63" customFormat="1" ht="17.100000000000001" customHeight="1">
      <c r="A25" s="231" t="str">
        <f>'Scenario Analysis'!A18</f>
        <v>Educational &amp; Health Services</v>
      </c>
      <c r="B25" s="230">
        <f>'Scenario Analysis'!B18</f>
        <v>156523086</v>
      </c>
      <c r="C25" s="230">
        <f>'Scenario Analysis'!C18</f>
        <v>155752909</v>
      </c>
      <c r="D25" s="230">
        <f>'Scenario Analysis'!D18</f>
        <v>156377622.21128723</v>
      </c>
      <c r="E25" s="230">
        <f>'Scenario Analysis'!E18</f>
        <v>157004681.92566124</v>
      </c>
      <c r="F25" s="230">
        <f>'Scenario Analysis'!F18</f>
        <v>157634096.59972152</v>
      </c>
      <c r="G25" s="230">
        <f>'Scenario Analysis'!G18</f>
        <v>158265874.71968889</v>
      </c>
      <c r="H25" s="230">
        <f>'Scenario Analysis'!H18</f>
        <v>158900024.80150661</v>
      </c>
      <c r="I25" s="230">
        <f>'Scenario Analysis'!I18</f>
        <v>159536555.39094278</v>
      </c>
      <c r="J25" s="255"/>
      <c r="K25" s="255"/>
      <c r="L25" s="222" t="s">
        <v>19</v>
      </c>
      <c r="M25" s="226">
        <f>'Scenario Analysis'!C56</f>
        <v>2000565000</v>
      </c>
      <c r="N25" s="227">
        <f>'Scenario Analysis'!D56</f>
        <v>2166518732</v>
      </c>
      <c r="O25" s="255"/>
    </row>
    <row r="26" spans="1:15" s="63" customFormat="1" ht="17.100000000000001" thickBot="1">
      <c r="A26" s="231" t="str">
        <f>'Scenario Analysis'!A19</f>
        <v>Financial activities</v>
      </c>
      <c r="B26" s="230">
        <f>'Scenario Analysis'!B19</f>
        <v>36053104</v>
      </c>
      <c r="C26" s="230">
        <f>'Scenario Analysis'!C19</f>
        <v>33990560</v>
      </c>
      <c r="D26" s="230">
        <f>'Scenario Analysis'!D19</f>
        <v>34104978.536141865</v>
      </c>
      <c r="E26" s="230">
        <f>'Scenario Analysis'!E19</f>
        <v>34219777.668460578</v>
      </c>
      <c r="F26" s="230">
        <f>'Scenario Analysis'!F19</f>
        <v>39464180.042022377</v>
      </c>
      <c r="G26" s="230">
        <f>'Scenario Analysis'!G19</f>
        <v>41304872.260148771</v>
      </c>
      <c r="H26" s="230">
        <f>'Scenario Analysis'!H19</f>
        <v>42296254.000696287</v>
      </c>
      <c r="I26" s="230">
        <f>'Scenario Analysis'!I19</f>
        <v>43290647.677141115</v>
      </c>
      <c r="J26" s="61"/>
      <c r="K26" s="255"/>
      <c r="L26" s="223" t="s">
        <v>20</v>
      </c>
      <c r="M26" s="228">
        <f>M24-M25</f>
        <v>-114943834.48220921</v>
      </c>
      <c r="N26" s="229">
        <f>N24-N25</f>
        <v>-177856190.99479318</v>
      </c>
      <c r="O26" s="255"/>
    </row>
    <row r="27" spans="1:15" s="63" customFormat="1">
      <c r="A27" s="231" t="str">
        <f>'Scenario Analysis'!A20</f>
        <v>Government</v>
      </c>
      <c r="B27" s="230">
        <f>'Scenario Analysis'!B20</f>
        <v>75248869</v>
      </c>
      <c r="C27" s="230">
        <f>'Scenario Analysis'!C20</f>
        <v>51875017</v>
      </c>
      <c r="D27" s="230">
        <f>'Scenario Analysis'!D20</f>
        <v>52030642.050999999</v>
      </c>
      <c r="E27" s="230">
        <f>'Scenario Analysis'!E20</f>
        <v>52186733.977152996</v>
      </c>
      <c r="F27" s="230">
        <f>'Scenario Analysis'!F20</f>
        <v>52343294.179084457</v>
      </c>
      <c r="G27" s="230">
        <f>'Scenario Analysis'!G20</f>
        <v>52500324.061621711</v>
      </c>
      <c r="H27" s="230">
        <f>'Scenario Analysis'!H20</f>
        <v>52657825.033806577</v>
      </c>
      <c r="I27" s="230">
        <f>'Scenario Analysis'!I20</f>
        <v>52815798.508907996</v>
      </c>
      <c r="J27" s="61"/>
      <c r="K27" s="255"/>
      <c r="L27" s="255"/>
      <c r="M27" s="255"/>
      <c r="N27" s="255"/>
      <c r="O27" s="255"/>
    </row>
    <row r="28" spans="1:15" s="63" customFormat="1">
      <c r="A28" s="231" t="str">
        <f>'Scenario Analysis'!A21</f>
        <v>Information</v>
      </c>
      <c r="B28" s="230">
        <f>'Scenario Analysis'!B21</f>
        <v>15624805</v>
      </c>
      <c r="C28" s="230">
        <f>'Scenario Analysis'!C21</f>
        <v>14648777</v>
      </c>
      <c r="D28" s="230">
        <f>'Scenario Analysis'!D21</f>
        <v>14717855.62090829</v>
      </c>
      <c r="E28" s="230">
        <f>'Scenario Analysis'!E21</f>
        <v>14787216.874549029</v>
      </c>
      <c r="F28" s="230">
        <f>'Scenario Analysis'!F21</f>
        <v>17067382.060159974</v>
      </c>
      <c r="G28" s="230">
        <f>'Scenario Analysis'!G21</f>
        <v>17880783.441157967</v>
      </c>
      <c r="H28" s="230">
        <f>'Scenario Analysis'!H21</f>
        <v>18328281.066253435</v>
      </c>
      <c r="I28" s="230">
        <f>'Scenario Analysis'!I21</f>
        <v>18777197.489935931</v>
      </c>
      <c r="J28" s="61"/>
      <c r="K28" s="255"/>
      <c r="L28" s="255"/>
      <c r="M28" s="255"/>
      <c r="N28" s="255"/>
      <c r="O28" s="255"/>
    </row>
    <row r="29" spans="1:15" s="63" customFormat="1">
      <c r="A29" s="231" t="str">
        <f>'Scenario Analysis'!A22</f>
        <v>Leisure &amp; Hospitality</v>
      </c>
      <c r="B29" s="230">
        <f>'Scenario Analysis'!B22</f>
        <v>18165069</v>
      </c>
      <c r="C29" s="230">
        <f>'Scenario Analysis'!C22</f>
        <v>20063227</v>
      </c>
      <c r="D29" s="230">
        <f>'Scenario Analysis'!D22</f>
        <v>21930502.850063991</v>
      </c>
      <c r="E29" s="230">
        <f>'Scenario Analysis'!E22</f>
        <v>23808801.786185365</v>
      </c>
      <c r="F29" s="230">
        <f>'Scenario Analysis'!F22</f>
        <v>25698173.141397811</v>
      </c>
      <c r="G29" s="230">
        <f>'Scenario Analysis'!G22</f>
        <v>27598666.44552546</v>
      </c>
      <c r="H29" s="230">
        <f>'Scenario Analysis'!H22</f>
        <v>29510331.4259196</v>
      </c>
      <c r="I29" s="230">
        <f>'Scenario Analysis'!I22</f>
        <v>31433218.008198097</v>
      </c>
      <c r="J29" s="61"/>
      <c r="K29" s="255"/>
      <c r="L29" s="255"/>
      <c r="M29" s="255"/>
      <c r="N29" s="255"/>
      <c r="O29" s="255"/>
    </row>
    <row r="30" spans="1:15" s="63" customFormat="1">
      <c r="A30" s="231" t="str">
        <f>'Scenario Analysis'!A23</f>
        <v>Manufacturing</v>
      </c>
      <c r="B30" s="230">
        <f>'Scenario Analysis'!B23</f>
        <v>25590188</v>
      </c>
      <c r="C30" s="230">
        <f>'Scenario Analysis'!C23</f>
        <v>26255206</v>
      </c>
      <c r="D30" s="230">
        <f>'Scenario Analysis'!D23</f>
        <v>26370083.604395993</v>
      </c>
      <c r="E30" s="230">
        <f>'Scenario Analysis'!E23</f>
        <v>26485414.177564364</v>
      </c>
      <c r="F30" s="230">
        <f>'Scenario Analysis'!F23</f>
        <v>26601199.403419301</v>
      </c>
      <c r="G30" s="230">
        <f>'Scenario Analysis'!G23</f>
        <v>26717440.971901771</v>
      </c>
      <c r="H30" s="230">
        <f>'Scenario Analysis'!H23</f>
        <v>26834140.579000503</v>
      </c>
      <c r="I30" s="230">
        <f>'Scenario Analysis'!I23</f>
        <v>26951299.926773086</v>
      </c>
      <c r="J30" s="61"/>
      <c r="K30" s="255"/>
      <c r="L30" s="255"/>
      <c r="M30" s="255"/>
      <c r="N30" s="255"/>
      <c r="O30" s="255"/>
    </row>
    <row r="31" spans="1:15" s="63" customFormat="1">
      <c r="A31" s="231" t="str">
        <f>'Scenario Analysis'!A24</f>
        <v>Mining, Logging, &amp; Construction</v>
      </c>
      <c r="B31" s="230">
        <f>'Scenario Analysis'!B24</f>
        <v>17061166</v>
      </c>
      <c r="C31" s="230">
        <f>'Scenario Analysis'!C24</f>
        <v>17676515</v>
      </c>
      <c r="D31" s="230">
        <f>'Scenario Analysis'!D24</f>
        <v>17787301.846043378</v>
      </c>
      <c r="E31" s="230">
        <f>'Scenario Analysis'!E24</f>
        <v>17898594.324528009</v>
      </c>
      <c r="F31" s="230">
        <f>'Scenario Analysis'!F24</f>
        <v>18010394.472166941</v>
      </c>
      <c r="G31" s="230">
        <f>'Scenario Analysis'!G24</f>
        <v>18122704.333342783</v>
      </c>
      <c r="H31" s="230">
        <f>'Scenario Analysis'!H24</f>
        <v>18235525.960135426</v>
      </c>
      <c r="I31" s="230">
        <f>'Scenario Analysis'!I24</f>
        <v>18348861.412349831</v>
      </c>
      <c r="J31" s="61"/>
      <c r="K31" s="255"/>
      <c r="L31" s="255"/>
      <c r="M31" s="255"/>
      <c r="N31" s="255"/>
      <c r="O31" s="255"/>
    </row>
    <row r="32" spans="1:15" s="63" customFormat="1">
      <c r="A32" s="231" t="str">
        <f>'Scenario Analysis'!A25</f>
        <v>Other services</v>
      </c>
      <c r="B32" s="230">
        <f>'Scenario Analysis'!B25</f>
        <v>34005730</v>
      </c>
      <c r="C32" s="230">
        <f>'Scenario Analysis'!C25</f>
        <v>35542831</v>
      </c>
      <c r="D32" s="230">
        <f>'Scenario Analysis'!D25</f>
        <v>35801736.985536322</v>
      </c>
      <c r="E32" s="230">
        <f>'Scenario Analysis'!E25</f>
        <v>36061876.521506868</v>
      </c>
      <c r="F32" s="230">
        <f>'Scenario Analysis'!F25</f>
        <v>36323254.679060362</v>
      </c>
      <c r="G32" s="230">
        <f>'Scenario Analysis'!G25</f>
        <v>36585876.548670478</v>
      </c>
      <c r="H32" s="230">
        <f>'Scenario Analysis'!H25</f>
        <v>36849747.24020616</v>
      </c>
      <c r="I32" s="230">
        <f>'Scenario Analysis'!I25</f>
        <v>37114871.88300211</v>
      </c>
      <c r="J32" s="61"/>
      <c r="K32" s="255"/>
      <c r="L32" s="255"/>
      <c r="M32" s="255"/>
      <c r="N32" s="255"/>
      <c r="O32" s="255"/>
    </row>
    <row r="33" spans="1:14" s="63" customFormat="1">
      <c r="A33" s="231" t="str">
        <f>'Scenario Analysis'!A26</f>
        <v>Professional &amp; Business Services</v>
      </c>
      <c r="B33" s="230">
        <f>'Scenario Analysis'!B26</f>
        <v>50450750</v>
      </c>
      <c r="C33" s="230">
        <f>'Scenario Analysis'!C26</f>
        <v>52740451</v>
      </c>
      <c r="D33" s="230">
        <f>'Scenario Analysis'!D26</f>
        <v>52940396.816619776</v>
      </c>
      <c r="E33" s="230">
        <f>'Scenario Analysis'!E26</f>
        <v>53141067.644080281</v>
      </c>
      <c r="F33" s="230">
        <f>'Scenario Analysis'!F26</f>
        <v>57321768.660688609</v>
      </c>
      <c r="G33" s="230">
        <f>'Scenario Analysis'!G26</f>
        <v>58862269.287401602</v>
      </c>
      <c r="H33" s="230">
        <f>'Scenario Analysis'!H26</f>
        <v>60407517.719329156</v>
      </c>
      <c r="I33" s="230">
        <f>'Scenario Analysis'!I26</f>
        <v>61957528.578796938</v>
      </c>
      <c r="J33" s="61"/>
      <c r="K33" s="255"/>
      <c r="L33" s="255"/>
      <c r="M33" s="255"/>
      <c r="N33" s="255"/>
    </row>
    <row r="34" spans="1:14" s="63" customFormat="1" ht="17.100000000000001" thickBot="1">
      <c r="A34" s="233" t="str">
        <f>'Scenario Analysis'!A27</f>
        <v>Trade, Transportation, &amp; Utilities</v>
      </c>
      <c r="B34" s="234">
        <f>'Scenario Analysis'!B27</f>
        <v>53533999</v>
      </c>
      <c r="C34" s="234">
        <f>'Scenario Analysis'!C27</f>
        <v>55492279</v>
      </c>
      <c r="D34" s="234">
        <f>'Scenario Analysis'!D27</f>
        <v>55720916.23440323</v>
      </c>
      <c r="E34" s="234">
        <f>'Scenario Analysis'!E27</f>
        <v>55950425.861701883</v>
      </c>
      <c r="F34" s="234">
        <f>'Scenario Analysis'!F27</f>
        <v>56180811.058518209</v>
      </c>
      <c r="G34" s="234">
        <f>'Scenario Analysis'!G27</f>
        <v>56412075.012682676</v>
      </c>
      <c r="H34" s="234">
        <f>'Scenario Analysis'!H27</f>
        <v>56644220.92327261</v>
      </c>
      <c r="I34" s="234">
        <f>'Scenario Analysis'!I27</f>
        <v>56877252.000650965</v>
      </c>
      <c r="J34" s="61"/>
      <c r="K34" s="255"/>
      <c r="L34" s="255"/>
      <c r="M34" s="255"/>
      <c r="N34" s="255"/>
    </row>
    <row r="35" spans="1:14" s="63" customFormat="1" ht="17.100000000000001" thickTop="1">
      <c r="A35" s="232" t="s">
        <v>21</v>
      </c>
      <c r="B35" s="225">
        <f t="shared" ref="B35:I35" si="0">SUM(B25:B34)</f>
        <v>482256766</v>
      </c>
      <c r="C35" s="225">
        <f t="shared" si="0"/>
        <v>464037772</v>
      </c>
      <c r="D35" s="225">
        <f t="shared" si="0"/>
        <v>467782036.75640011</v>
      </c>
      <c r="E35" s="225">
        <f t="shared" si="0"/>
        <v>471544590.76139069</v>
      </c>
      <c r="F35" s="225">
        <f t="shared" si="0"/>
        <v>486644554.29623955</v>
      </c>
      <c r="G35" s="225">
        <f t="shared" si="0"/>
        <v>494250887.08214217</v>
      </c>
      <c r="H35" s="225">
        <f t="shared" si="0"/>
        <v>500663868.7501263</v>
      </c>
      <c r="I35" s="225">
        <f t="shared" si="0"/>
        <v>507103230.87669873</v>
      </c>
      <c r="J35" s="61"/>
      <c r="K35" s="255"/>
      <c r="L35" s="255"/>
      <c r="M35" s="255"/>
      <c r="N35" s="255"/>
    </row>
    <row r="36" spans="1:14" s="63" customFormat="1">
      <c r="A36" s="255"/>
      <c r="B36" s="255"/>
      <c r="C36" s="255"/>
      <c r="D36" s="255"/>
      <c r="E36" s="255"/>
      <c r="F36" s="255"/>
      <c r="G36" s="255"/>
      <c r="H36" s="255"/>
      <c r="I36" s="255"/>
      <c r="J36" s="61"/>
      <c r="K36" s="255"/>
      <c r="L36" s="255"/>
      <c r="M36" s="255"/>
      <c r="N36" s="255"/>
    </row>
    <row r="37" spans="1:14" s="63" customFormat="1">
      <c r="A37" s="255"/>
      <c r="B37" s="255"/>
      <c r="C37" s="255"/>
      <c r="D37" s="255"/>
      <c r="E37" s="255"/>
      <c r="F37" s="255"/>
      <c r="G37" s="255"/>
      <c r="H37" s="255"/>
      <c r="I37" s="255"/>
      <c r="J37" s="61"/>
      <c r="K37" s="255"/>
      <c r="L37" s="255"/>
      <c r="M37" s="255"/>
      <c r="N37" s="255"/>
    </row>
    <row r="38" spans="1:14" s="63" customFormat="1">
      <c r="A38" s="66"/>
      <c r="B38" s="225"/>
      <c r="C38" s="225"/>
      <c r="D38" s="225"/>
      <c r="E38" s="225"/>
      <c r="F38" s="225"/>
      <c r="G38" s="225"/>
      <c r="H38" s="225"/>
      <c r="I38" s="225"/>
      <c r="J38" s="61"/>
      <c r="K38" s="255"/>
      <c r="L38" s="255"/>
      <c r="M38" s="255"/>
      <c r="N38" s="255"/>
    </row>
    <row r="39" spans="1:14" s="63" customFormat="1" ht="15.95" customHeight="1" thickBot="1">
      <c r="A39" s="86"/>
      <c r="B39" s="67"/>
      <c r="C39" s="67"/>
      <c r="D39" s="67"/>
      <c r="E39" s="67"/>
      <c r="F39" s="67"/>
      <c r="G39" s="67"/>
      <c r="H39" s="67"/>
      <c r="I39" s="67"/>
      <c r="J39" s="61"/>
      <c r="K39" s="255"/>
      <c r="L39" s="255"/>
      <c r="M39" s="255"/>
      <c r="N39" s="255"/>
    </row>
    <row r="40" spans="1:14" s="63" customFormat="1" ht="27.95" customHeight="1">
      <c r="A40" s="261" t="s">
        <v>9</v>
      </c>
      <c r="B40" s="261"/>
      <c r="C40" s="261"/>
      <c r="D40" s="261"/>
      <c r="E40" s="261"/>
      <c r="F40" s="261"/>
      <c r="G40" s="261"/>
      <c r="H40" s="261"/>
      <c r="I40" s="261"/>
      <c r="J40" s="149"/>
      <c r="K40" s="255"/>
      <c r="L40" s="258" t="s">
        <v>14</v>
      </c>
      <c r="M40" s="259"/>
      <c r="N40" s="260"/>
    </row>
    <row r="41" spans="1:14" s="63" customFormat="1">
      <c r="A41" s="255"/>
      <c r="B41" s="255"/>
      <c r="C41" s="255"/>
      <c r="D41" s="255"/>
      <c r="E41" s="255"/>
      <c r="F41" s="255"/>
      <c r="G41" s="255"/>
      <c r="H41" s="255"/>
      <c r="I41" s="255"/>
      <c r="J41" s="255"/>
      <c r="K41" s="255"/>
      <c r="L41" s="220"/>
      <c r="M41" s="218" t="s">
        <v>15</v>
      </c>
      <c r="N41" s="219" t="s">
        <v>16</v>
      </c>
    </row>
    <row r="42" spans="1:14" s="63" customFormat="1">
      <c r="A42" s="152" t="str">
        <f>'Scenario Analysis'!A31</f>
        <v>NAICS</v>
      </c>
      <c r="B42" s="81" t="str">
        <f>'Scenario Analysis'!B31</f>
        <v>FY21 Q1</v>
      </c>
      <c r="C42" s="81" t="str">
        <f>'Scenario Analysis'!C31</f>
        <v>FY21 Q2</v>
      </c>
      <c r="D42" s="81" t="str">
        <f>'Scenario Analysis'!D31</f>
        <v>FY21 Q3</v>
      </c>
      <c r="E42" s="81" t="str">
        <f>'Scenario Analysis'!E31</f>
        <v>FY21 Q4</v>
      </c>
      <c r="F42" s="81" t="str">
        <f>'Scenario Analysis'!F31</f>
        <v>FY22 Q1</v>
      </c>
      <c r="G42" s="81" t="str">
        <f>'Scenario Analysis'!G31</f>
        <v>FY22 Q2</v>
      </c>
      <c r="H42" s="81" t="str">
        <f>'Scenario Analysis'!H31</f>
        <v>FY22 Q3</v>
      </c>
      <c r="I42" s="81" t="str">
        <f>'Scenario Analysis'!I31</f>
        <v>FY22 Q4</v>
      </c>
      <c r="J42" s="255"/>
      <c r="K42" s="255"/>
      <c r="L42" s="221" t="s">
        <v>18</v>
      </c>
      <c r="M42" s="217">
        <f>SUM(B53:E53)</f>
        <v>1890008287.3088353</v>
      </c>
      <c r="N42" s="216">
        <f>SUM(F53:I53)</f>
        <v>2014739290.9922764</v>
      </c>
    </row>
    <row r="43" spans="1:14" s="63" customFormat="1">
      <c r="A43" s="231" t="str">
        <f>'Scenario Analysis'!A32</f>
        <v>Educational &amp; Health Services</v>
      </c>
      <c r="B43" s="230">
        <f>'Scenario Analysis'!B32</f>
        <v>156523086</v>
      </c>
      <c r="C43" s="230">
        <f>'Scenario Analysis'!C32</f>
        <v>155752909</v>
      </c>
      <c r="D43" s="230">
        <f>'Scenario Analysis'!D32</f>
        <v>157308132.64667785</v>
      </c>
      <c r="E43" s="230">
        <f>'Scenario Analysis'!E32</f>
        <v>158598392.6452027</v>
      </c>
      <c r="F43" s="230">
        <f>'Scenario Analysis'!F32</f>
        <v>160039704.3962402</v>
      </c>
      <c r="G43" s="230">
        <f>'Scenario Analysis'!G32</f>
        <v>161719598.66315094</v>
      </c>
      <c r="H43" s="230">
        <f>'Scenario Analysis'!H32</f>
        <v>163427677.08242011</v>
      </c>
      <c r="I43" s="230">
        <f>'Scenario Analysis'!I32</f>
        <v>164944872.7938579</v>
      </c>
      <c r="J43" s="255"/>
      <c r="K43" s="255"/>
      <c r="L43" s="222" t="s">
        <v>19</v>
      </c>
      <c r="M43" s="226">
        <f>'Scenario Analysis'!C56</f>
        <v>2000565000</v>
      </c>
      <c r="N43" s="227">
        <f>'Scenario Analysis'!D56</f>
        <v>2166518732</v>
      </c>
    </row>
    <row r="44" spans="1:14" s="63" customFormat="1" ht="17.100000000000001" thickBot="1">
      <c r="A44" s="231" t="str">
        <f>'Scenario Analysis'!A33</f>
        <v>Financial activities</v>
      </c>
      <c r="B44" s="230">
        <f>'Scenario Analysis'!B33</f>
        <v>36053104</v>
      </c>
      <c r="C44" s="230">
        <f>'Scenario Analysis'!C33</f>
        <v>33990560</v>
      </c>
      <c r="D44" s="230">
        <f>'Scenario Analysis'!D33</f>
        <v>34199603.322136588</v>
      </c>
      <c r="E44" s="230">
        <f>'Scenario Analysis'!E33</f>
        <v>34230332.219735801</v>
      </c>
      <c r="F44" s="230">
        <f>'Scenario Analysis'!F33</f>
        <v>39519198.309142053</v>
      </c>
      <c r="G44" s="230">
        <f>'Scenario Analysis'!G33</f>
        <v>41544690.204159461</v>
      </c>
      <c r="H44" s="230">
        <f>'Scenario Analysis'!H33</f>
        <v>42765914.69319158</v>
      </c>
      <c r="I44" s="230">
        <f>'Scenario Analysis'!I33</f>
        <v>43980177.259287909</v>
      </c>
      <c r="J44" s="61"/>
      <c r="K44" s="255"/>
      <c r="L44" s="223" t="s">
        <v>20</v>
      </c>
      <c r="M44" s="228">
        <f>M42-M43</f>
        <v>-110556712.69116473</v>
      </c>
      <c r="N44" s="229">
        <f>N42-N43</f>
        <v>-151779441.00772357</v>
      </c>
    </row>
    <row r="45" spans="1:14" s="63" customFormat="1">
      <c r="A45" s="231" t="str">
        <f>'Scenario Analysis'!A34</f>
        <v>Government</v>
      </c>
      <c r="B45" s="230">
        <f>'Scenario Analysis'!B34</f>
        <v>75248869</v>
      </c>
      <c r="C45" s="230">
        <f>'Scenario Analysis'!C34</f>
        <v>51875017</v>
      </c>
      <c r="D45" s="230">
        <f>'Scenario Analysis'!D34</f>
        <v>52192861.082329869</v>
      </c>
      <c r="E45" s="230">
        <f>'Scenario Analysis'!E34</f>
        <v>52237469.572260104</v>
      </c>
      <c r="F45" s="230">
        <f>'Scenario Analysis'!F34</f>
        <v>52476562.956294298</v>
      </c>
      <c r="G45" s="230">
        <f>'Scenario Analysis'!G34</f>
        <v>52895135.840565056</v>
      </c>
      <c r="H45" s="230">
        <f>'Scenario Analysis'!H34</f>
        <v>53361479.991366774</v>
      </c>
      <c r="I45" s="230">
        <f>'Scenario Analysis'!I34</f>
        <v>53809705.064127192</v>
      </c>
      <c r="J45" s="61"/>
      <c r="K45" s="255"/>
      <c r="L45" s="255"/>
      <c r="M45" s="255"/>
      <c r="N45" s="255"/>
    </row>
    <row r="46" spans="1:14" s="63" customFormat="1">
      <c r="A46" s="231" t="str">
        <f>'Scenario Analysis'!A35</f>
        <v>Information</v>
      </c>
      <c r="B46" s="230">
        <f>'Scenario Analysis'!B35</f>
        <v>15624805</v>
      </c>
      <c r="C46" s="230">
        <f>'Scenario Analysis'!C35</f>
        <v>14648777</v>
      </c>
      <c r="D46" s="230">
        <f>'Scenario Analysis'!D35</f>
        <v>14750763.087761516</v>
      </c>
      <c r="E46" s="230">
        <f>'Scenario Analysis'!E35</f>
        <v>14786896.685994843</v>
      </c>
      <c r="F46" s="230">
        <f>'Scenario Analysis'!F35</f>
        <v>17080539.546450976</v>
      </c>
      <c r="G46" s="230">
        <f>'Scenario Analysis'!G35</f>
        <v>17961834.280721366</v>
      </c>
      <c r="H46" s="230">
        <f>'Scenario Analysis'!H35</f>
        <v>18494235.650955498</v>
      </c>
      <c r="I46" s="230">
        <f>'Scenario Analysis'!I35</f>
        <v>19020934.908132639</v>
      </c>
      <c r="J46" s="61"/>
      <c r="K46" s="255"/>
      <c r="L46" s="255"/>
      <c r="M46" s="255"/>
      <c r="N46" s="255"/>
    </row>
    <row r="47" spans="1:14" s="63" customFormat="1">
      <c r="A47" s="231" t="str">
        <f>'Scenario Analysis'!A36</f>
        <v>Leisure &amp; Hospitality</v>
      </c>
      <c r="B47" s="230">
        <f>'Scenario Analysis'!B36</f>
        <v>18165069</v>
      </c>
      <c r="C47" s="230">
        <f>'Scenario Analysis'!C36</f>
        <v>20063227</v>
      </c>
      <c r="D47" s="230">
        <f>'Scenario Analysis'!D36</f>
        <v>21692499.440200642</v>
      </c>
      <c r="E47" s="230">
        <f>'Scenario Analysis'!E36</f>
        <v>24608400.955365695</v>
      </c>
      <c r="F47" s="230">
        <f>'Scenario Analysis'!F36</f>
        <v>26514381.956216536</v>
      </c>
      <c r="G47" s="230">
        <f>'Scenario Analysis'!G36</f>
        <v>27736997.383354746</v>
      </c>
      <c r="H47" s="230">
        <f>'Scenario Analysis'!H36</f>
        <v>28689189.27631136</v>
      </c>
      <c r="I47" s="230">
        <f>'Scenario Analysis'!I36</f>
        <v>29292246.352382872</v>
      </c>
      <c r="J47" s="61"/>
      <c r="K47" s="255"/>
      <c r="L47" s="255"/>
      <c r="M47" s="255"/>
      <c r="N47" s="255"/>
    </row>
    <row r="48" spans="1:14" s="63" customFormat="1">
      <c r="A48" s="231" t="str">
        <f>'Scenario Analysis'!A37</f>
        <v>Manufacturing</v>
      </c>
      <c r="B48" s="230">
        <f>'Scenario Analysis'!B37</f>
        <v>25590188</v>
      </c>
      <c r="C48" s="230">
        <f>'Scenario Analysis'!C37</f>
        <v>26255206</v>
      </c>
      <c r="D48" s="230">
        <f>'Scenario Analysis'!D37</f>
        <v>26447108.630450234</v>
      </c>
      <c r="E48" s="230">
        <f>'Scenario Analysis'!E37</f>
        <v>26529404.698424321</v>
      </c>
      <c r="F48" s="230">
        <f>'Scenario Analysis'!F37</f>
        <v>26687777.99763253</v>
      </c>
      <c r="G48" s="230">
        <f>'Scenario Analysis'!G37</f>
        <v>26921481.258898091</v>
      </c>
      <c r="H48" s="230">
        <f>'Scenario Analysis'!H37</f>
        <v>27173410.742494024</v>
      </c>
      <c r="I48" s="230">
        <f>'Scenario Analysis'!I37</f>
        <v>27409121.140042078</v>
      </c>
      <c r="J48" s="61"/>
      <c r="K48" s="255"/>
      <c r="L48" s="255"/>
      <c r="M48" s="255"/>
      <c r="N48" s="255"/>
    </row>
    <row r="49" spans="1:14" s="63" customFormat="1">
      <c r="A49" s="231" t="str">
        <f>'Scenario Analysis'!A38</f>
        <v>Mining, Logging, &amp; Construction</v>
      </c>
      <c r="B49" s="230">
        <f>'Scenario Analysis'!B38</f>
        <v>17061166</v>
      </c>
      <c r="C49" s="230">
        <f>'Scenario Analysis'!C38</f>
        <v>17676515</v>
      </c>
      <c r="D49" s="230">
        <f>'Scenario Analysis'!D38</f>
        <v>17839257.213674359</v>
      </c>
      <c r="E49" s="230">
        <f>'Scenario Analysis'!E38</f>
        <v>17959209.004513659</v>
      </c>
      <c r="F49" s="230">
        <f>'Scenario Analysis'!F38</f>
        <v>18106217.134610195</v>
      </c>
      <c r="G49" s="230">
        <f>'Scenario Analysis'!G38</f>
        <v>18287179.254692756</v>
      </c>
      <c r="H49" s="230">
        <f>'Scenario Analysis'!H38</f>
        <v>18473979.275957707</v>
      </c>
      <c r="I49" s="230">
        <f>'Scenario Analysis'!I38</f>
        <v>18642241.398347396</v>
      </c>
      <c r="J49" s="61"/>
      <c r="K49" s="255"/>
      <c r="L49" s="255"/>
      <c r="M49" s="255"/>
      <c r="N49" s="255"/>
    </row>
    <row r="50" spans="1:14" s="63" customFormat="1">
      <c r="A50" s="231" t="str">
        <f>'Scenario Analysis'!A39</f>
        <v>Other services</v>
      </c>
      <c r="B50" s="230">
        <f>'Scenario Analysis'!B39</f>
        <v>34005730</v>
      </c>
      <c r="C50" s="230">
        <f>'Scenario Analysis'!C39</f>
        <v>35542831</v>
      </c>
      <c r="D50" s="230">
        <f>'Scenario Analysis'!D39</f>
        <v>35906311.160023898</v>
      </c>
      <c r="E50" s="230">
        <f>'Scenario Analysis'!E39</f>
        <v>36217255.149491206</v>
      </c>
      <c r="F50" s="230">
        <f>'Scenario Analysis'!F39</f>
        <v>36556489.777602278</v>
      </c>
      <c r="G50" s="230">
        <f>'Scenario Analysis'!G39</f>
        <v>36945882.207752928</v>
      </c>
      <c r="H50" s="230">
        <f>'Scenario Analysis'!H39</f>
        <v>37340061.109850653</v>
      </c>
      <c r="I50" s="230">
        <f>'Scenario Analysis'!I39</f>
        <v>37688732.295448482</v>
      </c>
      <c r="J50" s="61"/>
      <c r="K50" s="255"/>
      <c r="L50" s="255"/>
      <c r="M50" s="255"/>
      <c r="N50" s="255"/>
    </row>
    <row r="51" spans="1:14" s="63" customFormat="1">
      <c r="A51" s="231" t="str">
        <f>'Scenario Analysis'!A40</f>
        <v>Professional &amp; Business Services</v>
      </c>
      <c r="B51" s="230">
        <f>'Scenario Analysis'!B40</f>
        <v>50450750</v>
      </c>
      <c r="C51" s="230">
        <f>'Scenario Analysis'!C40</f>
        <v>52740451</v>
      </c>
      <c r="D51" s="230">
        <f>'Scenario Analysis'!D40</f>
        <v>53095031.724316552</v>
      </c>
      <c r="E51" s="230">
        <f>'Scenario Analysis'!E40</f>
        <v>53200872.784382805</v>
      </c>
      <c r="F51" s="230">
        <f>'Scenario Analysis'!F40</f>
        <v>57462686.515064187</v>
      </c>
      <c r="G51" s="230">
        <f>'Scenario Analysis'!G40</f>
        <v>59268571.192324236</v>
      </c>
      <c r="H51" s="230">
        <f>'Scenario Analysis'!H40</f>
        <v>61132349.611222208</v>
      </c>
      <c r="I51" s="230">
        <f>'Scenario Analysis'!I40</f>
        <v>62980056.569874167</v>
      </c>
      <c r="J51" s="61"/>
      <c r="K51" s="255"/>
      <c r="L51" s="255"/>
      <c r="M51" s="255"/>
      <c r="N51" s="255"/>
    </row>
    <row r="52" spans="1:14" s="63" customFormat="1" ht="17.100000000000001" thickBot="1">
      <c r="A52" s="233" t="str">
        <f>'Scenario Analysis'!A41</f>
        <v>Trade, Transportation, &amp; Utilities</v>
      </c>
      <c r="B52" s="234">
        <f>'Scenario Analysis'!B41</f>
        <v>53533999</v>
      </c>
      <c r="C52" s="234">
        <f>'Scenario Analysis'!C41</f>
        <v>55492279</v>
      </c>
      <c r="D52" s="234">
        <f>'Scenario Analysis'!D41</f>
        <v>55883672.829684012</v>
      </c>
      <c r="E52" s="234">
        <f>'Scenario Analysis'!E41</f>
        <v>56030274.456208654</v>
      </c>
      <c r="F52" s="234">
        <f>'Scenario Analysis'!F41</f>
        <v>56347904.740451328</v>
      </c>
      <c r="G52" s="234">
        <f>'Scenario Analysis'!G41</f>
        <v>56831849.812051103</v>
      </c>
      <c r="H52" s="234">
        <f>'Scenario Analysis'!H41</f>
        <v>57357041.927991398</v>
      </c>
      <c r="I52" s="234">
        <f>'Scenario Analysis'!I41</f>
        <v>57851180.421639308</v>
      </c>
      <c r="J52" s="61"/>
      <c r="K52" s="255"/>
      <c r="L52" s="255"/>
      <c r="M52" s="255"/>
      <c r="N52" s="255"/>
    </row>
    <row r="53" spans="1:14" ht="17.100000000000001" thickTop="1">
      <c r="A53" s="232" t="str">
        <f>'Scenario Analysis'!A42</f>
        <v>Total</v>
      </c>
      <c r="B53" s="225">
        <f>'Scenario Analysis'!B42</f>
        <v>482256766</v>
      </c>
      <c r="C53" s="225">
        <f>'Scenario Analysis'!C42</f>
        <v>464037772</v>
      </c>
      <c r="D53" s="225">
        <f>'Scenario Analysis'!D42</f>
        <v>469315241.13725549</v>
      </c>
      <c r="E53" s="225">
        <f>'Scenario Analysis'!E42</f>
        <v>474398508.17157984</v>
      </c>
      <c r="F53" s="225">
        <f>'Scenario Analysis'!F42</f>
        <v>490791463.32970452</v>
      </c>
      <c r="G53" s="225">
        <f>'Scenario Analysis'!G42</f>
        <v>500113220.09767061</v>
      </c>
      <c r="H53" s="225">
        <f>'Scenario Analysis'!H42</f>
        <v>508215339.36176127</v>
      </c>
      <c r="I53" s="225">
        <f>'Scenario Analysis'!I42</f>
        <v>515619268.20313996</v>
      </c>
      <c r="J53" s="61"/>
      <c r="K53" s="255"/>
      <c r="L53" s="255"/>
      <c r="M53" s="255"/>
      <c r="N53" s="255"/>
    </row>
    <row r="54" spans="1:14">
      <c r="A54" s="255"/>
      <c r="B54" s="224"/>
      <c r="C54" s="224"/>
      <c r="D54" s="224"/>
      <c r="E54" s="224"/>
      <c r="F54" s="224"/>
      <c r="G54" s="224"/>
      <c r="H54" s="224"/>
      <c r="I54" s="224"/>
      <c r="J54" s="61"/>
      <c r="K54" s="255"/>
      <c r="L54" s="255"/>
      <c r="M54" s="255"/>
      <c r="N54" s="255"/>
    </row>
    <row r="55" spans="1:14">
      <c r="A55" s="255"/>
      <c r="B55" s="225"/>
      <c r="C55" s="225"/>
      <c r="D55" s="225"/>
      <c r="E55" s="225"/>
      <c r="F55" s="225"/>
      <c r="G55" s="225"/>
      <c r="H55" s="225"/>
      <c r="I55" s="225"/>
      <c r="J55" s="61"/>
      <c r="K55" s="255"/>
      <c r="L55" s="255"/>
      <c r="M55" s="255"/>
      <c r="N55" s="255"/>
    </row>
  </sheetData>
  <mergeCells count="5">
    <mergeCell ref="A1:J1"/>
    <mergeCell ref="L22:N22"/>
    <mergeCell ref="L40:N40"/>
    <mergeCell ref="A22:I22"/>
    <mergeCell ref="A40:I40"/>
  </mergeCells>
  <phoneticPr fontId="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E1A64-9B81-024B-8A55-727F40DEABD2}">
  <dimension ref="A1:P26"/>
  <sheetViews>
    <sheetView workbookViewId="0">
      <selection activeCell="K56" sqref="K56"/>
    </sheetView>
  </sheetViews>
  <sheetFormatPr defaultColWidth="11" defaultRowHeight="15.95"/>
  <cols>
    <col min="1" max="1" width="31.375" customWidth="1"/>
    <col min="2" max="2" width="6.125" customWidth="1"/>
    <col min="3" max="3" width="30.125" customWidth="1"/>
    <col min="4" max="4" width="26.5" customWidth="1"/>
    <col min="5" max="5" width="7.625" customWidth="1"/>
    <col min="6" max="6" width="36" customWidth="1"/>
    <col min="7" max="7" width="33.625" customWidth="1"/>
    <col min="8" max="8" width="7.5" customWidth="1"/>
    <col min="9" max="9" width="18.125" customWidth="1"/>
    <col min="10" max="10" width="16.375" customWidth="1"/>
    <col min="11" max="11" width="10.875" customWidth="1"/>
    <col min="12" max="12" width="45.875" customWidth="1"/>
    <col min="13" max="13" width="32.125" customWidth="1"/>
    <col min="14" max="14" width="11.375" customWidth="1"/>
    <col min="15" max="15" width="24" customWidth="1"/>
    <col min="16" max="16" width="17.375" customWidth="1"/>
    <col min="17" max="17" width="24.375" customWidth="1"/>
  </cols>
  <sheetData>
    <row r="1" spans="1:16">
      <c r="A1" s="7" t="s">
        <v>426</v>
      </c>
      <c r="B1" s="61"/>
      <c r="C1" s="8" t="s">
        <v>427</v>
      </c>
      <c r="D1" s="9" t="s">
        <v>428</v>
      </c>
      <c r="E1" s="61"/>
      <c r="F1" s="8" t="s">
        <v>429</v>
      </c>
      <c r="G1" s="10" t="s">
        <v>428</v>
      </c>
      <c r="H1" s="61"/>
      <c r="I1" s="11" t="s">
        <v>85</v>
      </c>
      <c r="J1" s="9" t="s">
        <v>428</v>
      </c>
      <c r="K1" s="61"/>
      <c r="L1" s="8" t="s">
        <v>430</v>
      </c>
      <c r="M1" s="10" t="s">
        <v>428</v>
      </c>
      <c r="N1" s="61"/>
      <c r="O1" s="23" t="s">
        <v>431</v>
      </c>
      <c r="P1" s="24" t="s">
        <v>428</v>
      </c>
    </row>
    <row r="2" spans="1:16">
      <c r="A2" s="12" t="s">
        <v>56</v>
      </c>
      <c r="B2" s="61"/>
      <c r="C2" s="13" t="s">
        <v>259</v>
      </c>
      <c r="D2" s="14" t="str">
        <f>A2</f>
        <v>Mining, Logging, &amp; Construction</v>
      </c>
      <c r="E2" s="61"/>
      <c r="F2" s="13" t="s">
        <v>432</v>
      </c>
      <c r="G2" s="14" t="str">
        <f>A13</f>
        <v>Other services</v>
      </c>
      <c r="H2" s="61"/>
      <c r="I2" s="13" t="s">
        <v>433</v>
      </c>
      <c r="J2" s="14" t="str">
        <f>A13</f>
        <v>Other services</v>
      </c>
      <c r="K2" s="61"/>
      <c r="L2" s="13" t="s">
        <v>434</v>
      </c>
      <c r="M2" s="14" t="s">
        <v>58</v>
      </c>
      <c r="N2" s="61"/>
      <c r="O2" s="21" t="s">
        <v>435</v>
      </c>
      <c r="P2" s="14" t="s">
        <v>56</v>
      </c>
    </row>
    <row r="3" spans="1:16">
      <c r="A3" s="15" t="s">
        <v>54</v>
      </c>
      <c r="B3" s="61"/>
      <c r="C3" s="13" t="s">
        <v>54</v>
      </c>
      <c r="D3" s="14" t="str">
        <f>A3</f>
        <v>Manufacturing</v>
      </c>
      <c r="E3" s="61"/>
      <c r="F3" s="13" t="s">
        <v>436</v>
      </c>
      <c r="G3" s="14" t="s">
        <v>56</v>
      </c>
      <c r="H3" s="61"/>
      <c r="I3" s="13" t="s">
        <v>259</v>
      </c>
      <c r="J3" s="14" t="str">
        <f>A2</f>
        <v>Mining, Logging, &amp; Construction</v>
      </c>
      <c r="K3" s="61"/>
      <c r="L3" s="13" t="s">
        <v>437</v>
      </c>
      <c r="M3" s="14" t="s">
        <v>56</v>
      </c>
      <c r="N3" s="61"/>
      <c r="O3" s="21" t="s">
        <v>259</v>
      </c>
      <c r="P3" s="14" t="s">
        <v>56</v>
      </c>
    </row>
    <row r="4" spans="1:16">
      <c r="A4" s="15" t="s">
        <v>62</v>
      </c>
      <c r="B4" s="61"/>
      <c r="C4" s="13" t="s">
        <v>266</v>
      </c>
      <c r="D4" s="14" t="str">
        <f>A4</f>
        <v>Trade, Transportation, &amp; Utilities</v>
      </c>
      <c r="E4" s="61"/>
      <c r="F4" s="13" t="s">
        <v>438</v>
      </c>
      <c r="G4" s="14" t="str">
        <f>A4</f>
        <v>Trade, Transportation, &amp; Utilities</v>
      </c>
      <c r="H4" s="61"/>
      <c r="I4" s="13" t="s">
        <v>54</v>
      </c>
      <c r="J4" s="14" t="str">
        <f>A3</f>
        <v>Manufacturing</v>
      </c>
      <c r="K4" s="61"/>
      <c r="L4" s="13" t="s">
        <v>424</v>
      </c>
      <c r="M4" s="14" t="s">
        <v>62</v>
      </c>
      <c r="N4" s="61"/>
      <c r="O4" s="21" t="s">
        <v>54</v>
      </c>
      <c r="P4" s="14" t="s">
        <v>54</v>
      </c>
    </row>
    <row r="5" spans="1:16">
      <c r="A5" s="15" t="s">
        <v>62</v>
      </c>
      <c r="B5" s="61"/>
      <c r="C5" s="13" t="s">
        <v>274</v>
      </c>
      <c r="D5" s="14" t="str">
        <f>A5</f>
        <v>Trade, Transportation, &amp; Utilities</v>
      </c>
      <c r="E5" s="61"/>
      <c r="F5" s="13" t="s">
        <v>439</v>
      </c>
      <c r="G5" s="14" t="str">
        <f>A2</f>
        <v>Mining, Logging, &amp; Construction</v>
      </c>
      <c r="H5" s="61"/>
      <c r="I5" s="13" t="s">
        <v>440</v>
      </c>
      <c r="J5" s="14" t="str">
        <f>A7</f>
        <v>Trade, Transportation, &amp; Utilities</v>
      </c>
      <c r="K5" s="61"/>
      <c r="L5" s="13" t="s">
        <v>259</v>
      </c>
      <c r="M5" s="14" t="s">
        <v>56</v>
      </c>
      <c r="N5" s="61"/>
      <c r="O5" s="21" t="s">
        <v>441</v>
      </c>
      <c r="P5" s="14" t="s">
        <v>62</v>
      </c>
    </row>
    <row r="6" spans="1:16">
      <c r="A6" s="15" t="s">
        <v>49</v>
      </c>
      <c r="B6" s="61"/>
      <c r="C6" s="13" t="s">
        <v>273</v>
      </c>
      <c r="D6" s="14" t="str">
        <f>A6</f>
        <v>Information</v>
      </c>
      <c r="E6" s="61"/>
      <c r="F6" s="13" t="s">
        <v>442</v>
      </c>
      <c r="G6" s="14" t="str">
        <f>A3</f>
        <v>Manufacturing</v>
      </c>
      <c r="H6" s="61"/>
      <c r="I6" s="13" t="s">
        <v>443</v>
      </c>
      <c r="J6" s="14" t="str">
        <f>A8</f>
        <v>Trade, Transportation, &amp; Utilities</v>
      </c>
      <c r="K6" s="61"/>
      <c r="L6" s="13" t="s">
        <v>54</v>
      </c>
      <c r="M6" s="14" t="s">
        <v>54</v>
      </c>
      <c r="N6" s="61"/>
      <c r="O6" s="21" t="s">
        <v>49</v>
      </c>
      <c r="P6" s="14" t="s">
        <v>49</v>
      </c>
    </row>
    <row r="7" spans="1:16">
      <c r="A7" s="15" t="s">
        <v>62</v>
      </c>
      <c r="B7" s="61"/>
      <c r="C7" s="13" t="s">
        <v>267</v>
      </c>
      <c r="D7" s="14" t="str">
        <f>A6</f>
        <v>Information</v>
      </c>
      <c r="E7" s="61"/>
      <c r="F7" s="13" t="s">
        <v>444</v>
      </c>
      <c r="G7" s="14" t="str">
        <f>A7</f>
        <v>Trade, Transportation, &amp; Utilities</v>
      </c>
      <c r="H7" s="61"/>
      <c r="I7" s="13" t="s">
        <v>445</v>
      </c>
      <c r="J7" s="14" t="str">
        <f>A5</f>
        <v>Trade, Transportation, &amp; Utilities</v>
      </c>
      <c r="K7" s="61"/>
      <c r="L7" s="13" t="s">
        <v>440</v>
      </c>
      <c r="M7" s="14" t="s">
        <v>62</v>
      </c>
      <c r="N7" s="61"/>
      <c r="O7" s="21" t="s">
        <v>45</v>
      </c>
      <c r="P7" s="14" t="s">
        <v>45</v>
      </c>
    </row>
    <row r="8" spans="1:16">
      <c r="A8" s="15" t="s">
        <v>62</v>
      </c>
      <c r="B8" s="61"/>
      <c r="C8" s="13" t="s">
        <v>276</v>
      </c>
      <c r="D8" s="14" t="str">
        <f>A7</f>
        <v>Trade, Transportation, &amp; Utilities</v>
      </c>
      <c r="E8" s="61"/>
      <c r="F8" s="13" t="s">
        <v>446</v>
      </c>
      <c r="G8" s="14" t="str">
        <f>A8</f>
        <v>Trade, Transportation, &amp; Utilities</v>
      </c>
      <c r="H8" s="61"/>
      <c r="I8" s="13" t="s">
        <v>424</v>
      </c>
      <c r="J8" s="14" t="str">
        <f>A4</f>
        <v>Trade, Transportation, &amp; Utilities</v>
      </c>
      <c r="K8" s="61"/>
      <c r="L8" s="13" t="s">
        <v>443</v>
      </c>
      <c r="M8" s="14" t="s">
        <v>62</v>
      </c>
      <c r="N8" s="61"/>
      <c r="O8" s="21" t="s">
        <v>447</v>
      </c>
      <c r="P8" s="14" t="s">
        <v>61</v>
      </c>
    </row>
    <row r="9" spans="1:16">
      <c r="A9" s="15" t="s">
        <v>45</v>
      </c>
      <c r="B9" s="61"/>
      <c r="C9" s="13" t="s">
        <v>270</v>
      </c>
      <c r="D9" s="14" t="str">
        <f>A8</f>
        <v>Trade, Transportation, &amp; Utilities</v>
      </c>
      <c r="E9" s="61"/>
      <c r="F9" s="13" t="s">
        <v>448</v>
      </c>
      <c r="G9" s="14" t="str">
        <f>A5</f>
        <v>Trade, Transportation, &amp; Utilities</v>
      </c>
      <c r="H9" s="61"/>
      <c r="I9" s="13" t="s">
        <v>49</v>
      </c>
      <c r="J9" s="14" t="str">
        <f>A6</f>
        <v>Information</v>
      </c>
      <c r="K9" s="61"/>
      <c r="L9" s="13" t="s">
        <v>445</v>
      </c>
      <c r="M9" s="14" t="s">
        <v>62</v>
      </c>
      <c r="N9" s="61"/>
      <c r="O9" s="21" t="s">
        <v>449</v>
      </c>
      <c r="P9" s="14" t="s">
        <v>43</v>
      </c>
    </row>
    <row r="10" spans="1:16">
      <c r="A10" s="15" t="s">
        <v>43</v>
      </c>
      <c r="B10" s="61"/>
      <c r="C10" s="13" t="s">
        <v>258</v>
      </c>
      <c r="D10" s="14" t="str">
        <f>A9</f>
        <v>Financial activities</v>
      </c>
      <c r="E10" s="61"/>
      <c r="F10" s="13" t="s">
        <v>450</v>
      </c>
      <c r="G10" s="14" t="str">
        <f>A6</f>
        <v>Information</v>
      </c>
      <c r="H10" s="61"/>
      <c r="I10" s="13" t="s">
        <v>45</v>
      </c>
      <c r="J10" s="14" t="str">
        <f>A9</f>
        <v>Financial activities</v>
      </c>
      <c r="K10" s="61"/>
      <c r="L10" s="13" t="s">
        <v>49</v>
      </c>
      <c r="M10" s="14" t="s">
        <v>49</v>
      </c>
      <c r="N10" s="61"/>
      <c r="O10" s="21" t="s">
        <v>451</v>
      </c>
      <c r="P10" s="14" t="s">
        <v>52</v>
      </c>
    </row>
    <row r="11" spans="1:16">
      <c r="A11" s="15" t="s">
        <v>61</v>
      </c>
      <c r="B11" s="61"/>
      <c r="C11" s="13" t="s">
        <v>271</v>
      </c>
      <c r="D11" s="14" t="str">
        <f>A9</f>
        <v>Financial activities</v>
      </c>
      <c r="E11" s="61"/>
      <c r="F11" s="13" t="s">
        <v>452</v>
      </c>
      <c r="G11" s="14" t="str">
        <f>A9</f>
        <v>Financial activities</v>
      </c>
      <c r="H11" s="61"/>
      <c r="I11" s="13" t="s">
        <v>447</v>
      </c>
      <c r="J11" s="14" t="str">
        <f>A11</f>
        <v>Professional &amp; Business Services</v>
      </c>
      <c r="K11" s="61"/>
      <c r="L11" s="13" t="s">
        <v>453</v>
      </c>
      <c r="M11" s="14" t="s">
        <v>45</v>
      </c>
      <c r="N11" s="61"/>
      <c r="O11" s="21" t="s">
        <v>58</v>
      </c>
      <c r="P11" s="14" t="s">
        <v>58</v>
      </c>
    </row>
    <row r="12" spans="1:16">
      <c r="A12" s="15" t="s">
        <v>52</v>
      </c>
      <c r="B12" s="61"/>
      <c r="C12" s="13" t="s">
        <v>263</v>
      </c>
      <c r="D12" s="14" t="str">
        <f>A9</f>
        <v>Financial activities</v>
      </c>
      <c r="E12" s="61"/>
      <c r="F12" s="13" t="s">
        <v>454</v>
      </c>
      <c r="G12" s="14" t="str">
        <f>A9</f>
        <v>Financial activities</v>
      </c>
      <c r="H12" s="61"/>
      <c r="I12" s="13" t="s">
        <v>449</v>
      </c>
      <c r="J12" s="14" t="str">
        <f>A10</f>
        <v>Educational &amp; Health Services</v>
      </c>
      <c r="K12" s="61"/>
      <c r="L12" s="13" t="s">
        <v>455</v>
      </c>
      <c r="M12" s="14" t="s">
        <v>45</v>
      </c>
      <c r="N12" s="61"/>
      <c r="O12" s="21" t="s">
        <v>456</v>
      </c>
      <c r="P12" s="14" t="s">
        <v>48</v>
      </c>
    </row>
    <row r="13" spans="1:16">
      <c r="A13" s="15" t="s">
        <v>58</v>
      </c>
      <c r="B13" s="61"/>
      <c r="C13" s="13" t="s">
        <v>268</v>
      </c>
      <c r="D13" s="14" t="str">
        <f>A9</f>
        <v>Financial activities</v>
      </c>
      <c r="E13" s="61"/>
      <c r="F13" s="13" t="s">
        <v>457</v>
      </c>
      <c r="G13" s="14" t="str">
        <f>A11</f>
        <v>Professional &amp; Business Services</v>
      </c>
      <c r="H13" s="61"/>
      <c r="I13" s="13" t="s">
        <v>451</v>
      </c>
      <c r="J13" s="14" t="str">
        <f>A12</f>
        <v>Leisure &amp; Hospitality</v>
      </c>
      <c r="K13" s="61"/>
      <c r="L13" s="13" t="s">
        <v>458</v>
      </c>
      <c r="M13" s="14" t="s">
        <v>61</v>
      </c>
      <c r="N13" s="61"/>
      <c r="O13" s="21" t="s">
        <v>459</v>
      </c>
      <c r="P13" s="14" t="s">
        <v>48</v>
      </c>
    </row>
    <row r="14" spans="1:16" ht="17.100000000000001" thickBot="1">
      <c r="A14" s="16" t="s">
        <v>48</v>
      </c>
      <c r="B14" s="61"/>
      <c r="C14" s="13" t="s">
        <v>261</v>
      </c>
      <c r="D14" s="14" t="str">
        <f>A10</f>
        <v>Educational &amp; Health Services</v>
      </c>
      <c r="E14" s="61"/>
      <c r="F14" s="13" t="s">
        <v>460</v>
      </c>
      <c r="G14" s="14" t="str">
        <f>A11</f>
        <v>Professional &amp; Business Services</v>
      </c>
      <c r="H14" s="61"/>
      <c r="I14" s="13" t="s">
        <v>58</v>
      </c>
      <c r="J14" s="14" t="str">
        <f>A13</f>
        <v>Other services</v>
      </c>
      <c r="K14" s="61"/>
      <c r="L14" s="13" t="s">
        <v>461</v>
      </c>
      <c r="M14" s="14" t="s">
        <v>61</v>
      </c>
      <c r="N14" s="61"/>
      <c r="O14" s="22" t="s">
        <v>462</v>
      </c>
      <c r="P14" s="19" t="s">
        <v>48</v>
      </c>
    </row>
    <row r="15" spans="1:16" ht="17.100000000000001" thickBot="1">
      <c r="A15" s="17" t="s">
        <v>463</v>
      </c>
      <c r="B15" s="61"/>
      <c r="C15" s="13" t="s">
        <v>260</v>
      </c>
      <c r="D15" s="14" t="str">
        <f>A10</f>
        <v>Educational &amp; Health Services</v>
      </c>
      <c r="E15" s="61"/>
      <c r="F15" s="13" t="s">
        <v>464</v>
      </c>
      <c r="G15" s="14" t="str">
        <f>A11</f>
        <v>Professional &amp; Business Services</v>
      </c>
      <c r="H15" s="61"/>
      <c r="I15" s="18" t="s">
        <v>48</v>
      </c>
      <c r="J15" s="19" t="str">
        <f>A14</f>
        <v>Government</v>
      </c>
      <c r="K15" s="61"/>
      <c r="L15" s="13" t="s">
        <v>465</v>
      </c>
      <c r="M15" s="14" t="s">
        <v>61</v>
      </c>
      <c r="N15" s="61"/>
      <c r="O15" s="61"/>
      <c r="P15" s="61"/>
    </row>
    <row r="16" spans="1:16">
      <c r="A16" s="61"/>
      <c r="B16" s="61"/>
      <c r="C16" s="13" t="s">
        <v>265</v>
      </c>
      <c r="D16" s="14" t="str">
        <f>A11</f>
        <v>Professional &amp; Business Services</v>
      </c>
      <c r="E16" s="61"/>
      <c r="F16" s="13" t="s">
        <v>466</v>
      </c>
      <c r="G16" s="14" t="str">
        <f>A10</f>
        <v>Educational &amp; Health Services</v>
      </c>
      <c r="H16" s="61"/>
      <c r="I16" s="61"/>
      <c r="J16" s="61"/>
      <c r="K16" s="61"/>
      <c r="L16" s="13" t="s">
        <v>467</v>
      </c>
      <c r="M16" s="14" t="s">
        <v>43</v>
      </c>
      <c r="N16" s="61"/>
      <c r="O16" s="61"/>
      <c r="P16" s="61"/>
    </row>
    <row r="17" spans="3:13">
      <c r="C17" s="13" t="s">
        <v>262</v>
      </c>
      <c r="D17" s="14" t="str">
        <f>A12</f>
        <v>Leisure &amp; Hospitality</v>
      </c>
      <c r="E17" s="61"/>
      <c r="F17" s="13" t="s">
        <v>468</v>
      </c>
      <c r="G17" s="14" t="str">
        <f>A10</f>
        <v>Educational &amp; Health Services</v>
      </c>
      <c r="H17" s="61"/>
      <c r="I17" s="61"/>
      <c r="J17" s="61"/>
      <c r="K17" s="61"/>
      <c r="L17" s="13" t="s">
        <v>469</v>
      </c>
      <c r="M17" s="14" t="s">
        <v>43</v>
      </c>
    </row>
    <row r="18" spans="3:13">
      <c r="C18" s="13" t="s">
        <v>269</v>
      </c>
      <c r="D18" s="14" t="str">
        <f>A12</f>
        <v>Leisure &amp; Hospitality</v>
      </c>
      <c r="E18" s="61"/>
      <c r="F18" s="13" t="s">
        <v>470</v>
      </c>
      <c r="G18" s="14" t="str">
        <f>A12</f>
        <v>Leisure &amp; Hospitality</v>
      </c>
      <c r="H18" s="61"/>
      <c r="I18" s="61"/>
      <c r="J18" s="61"/>
      <c r="K18" s="61"/>
      <c r="L18" s="13" t="s">
        <v>471</v>
      </c>
      <c r="M18" s="14" t="s">
        <v>52</v>
      </c>
    </row>
    <row r="19" spans="3:13">
      <c r="C19" s="13" t="s">
        <v>272</v>
      </c>
      <c r="D19" s="14" t="str">
        <f>A12</f>
        <v>Leisure &amp; Hospitality</v>
      </c>
      <c r="E19" s="61"/>
      <c r="F19" s="13" t="s">
        <v>472</v>
      </c>
      <c r="G19" s="14" t="str">
        <f>A12</f>
        <v>Leisure &amp; Hospitality</v>
      </c>
      <c r="H19" s="61"/>
      <c r="I19" s="61"/>
      <c r="J19" s="61"/>
      <c r="K19" s="61"/>
      <c r="L19" s="13" t="s">
        <v>473</v>
      </c>
      <c r="M19" s="14" t="s">
        <v>52</v>
      </c>
    </row>
    <row r="20" spans="3:13">
      <c r="C20" s="13" t="s">
        <v>257</v>
      </c>
      <c r="D20" s="14" t="str">
        <f>A12</f>
        <v>Leisure &amp; Hospitality</v>
      </c>
      <c r="E20" s="61"/>
      <c r="F20" s="13" t="s">
        <v>474</v>
      </c>
      <c r="G20" s="14" t="str">
        <f>A13</f>
        <v>Other services</v>
      </c>
      <c r="H20" s="61"/>
      <c r="I20" s="61"/>
      <c r="J20" s="61"/>
      <c r="K20" s="61"/>
      <c r="L20" s="13" t="s">
        <v>475</v>
      </c>
      <c r="M20" s="14" t="s">
        <v>58</v>
      </c>
    </row>
    <row r="21" spans="3:13" ht="17.100000000000001" thickBot="1">
      <c r="C21" s="13" t="s">
        <v>264</v>
      </c>
      <c r="D21" s="14" t="str">
        <f>A13</f>
        <v>Other services</v>
      </c>
      <c r="E21" s="61"/>
      <c r="F21" s="18" t="s">
        <v>48</v>
      </c>
      <c r="G21" s="19" t="s">
        <v>48</v>
      </c>
      <c r="H21" s="61"/>
      <c r="I21" s="61"/>
      <c r="J21" s="61"/>
      <c r="K21" s="61"/>
      <c r="L21" s="18" t="s">
        <v>48</v>
      </c>
      <c r="M21" s="19" t="s">
        <v>48</v>
      </c>
    </row>
    <row r="22" spans="3:13">
      <c r="C22" s="13" t="s">
        <v>48</v>
      </c>
      <c r="D22" s="14" t="s">
        <v>48</v>
      </c>
      <c r="E22" s="61"/>
      <c r="F22" s="61"/>
      <c r="G22" s="61"/>
      <c r="H22" s="61"/>
      <c r="I22" s="61"/>
      <c r="J22" s="61"/>
      <c r="K22" s="61"/>
      <c r="L22" s="61"/>
      <c r="M22" s="61"/>
    </row>
    <row r="23" spans="3:13" ht="17.100000000000001" thickBot="1">
      <c r="C23" s="18" t="s">
        <v>275</v>
      </c>
      <c r="D23" s="19" t="str">
        <f>A13</f>
        <v>Other services</v>
      </c>
      <c r="E23" s="61"/>
      <c r="F23" s="61"/>
      <c r="G23" s="61"/>
      <c r="H23" s="61"/>
      <c r="I23" s="61"/>
      <c r="J23" s="61"/>
      <c r="K23" s="61"/>
      <c r="L23" s="61"/>
      <c r="M23" s="61"/>
    </row>
    <row r="26" spans="3:13">
      <c r="C26" s="13" t="s">
        <v>314</v>
      </c>
      <c r="D26" s="61" t="s">
        <v>54</v>
      </c>
      <c r="E26" s="61"/>
      <c r="F26" s="61"/>
      <c r="G26" s="61"/>
      <c r="H26" s="61"/>
      <c r="I26" s="61"/>
      <c r="J26" s="61"/>
      <c r="K26" s="61"/>
      <c r="L26" s="61"/>
      <c r="M26" s="6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BADBA-FB66-6F4C-B5B3-9E16982083AF}">
  <sheetPr>
    <tabColor theme="4" tint="0.39997558519241921"/>
  </sheetPr>
  <dimension ref="A1:AG101"/>
  <sheetViews>
    <sheetView tabSelected="1" topLeftCell="G3" workbookViewId="0">
      <selection activeCell="L7" sqref="L7"/>
    </sheetView>
  </sheetViews>
  <sheetFormatPr defaultColWidth="8.875" defaultRowHeight="15.95"/>
  <cols>
    <col min="1" max="1" width="36.375" style="61" customWidth="1"/>
    <col min="2" max="2" width="14.125" style="61" customWidth="1"/>
    <col min="3" max="3" width="16.125" style="61" bestFit="1" customWidth="1"/>
    <col min="4" max="4" width="16.375" style="61" bestFit="1" customWidth="1"/>
    <col min="5" max="5" width="14.625" style="61" bestFit="1" customWidth="1"/>
    <col min="6" max="6" width="15.5" style="61" customWidth="1"/>
    <col min="7" max="8" width="14.625" style="61" bestFit="1" customWidth="1"/>
    <col min="9" max="9" width="12.125" style="61" customWidth="1"/>
    <col min="10" max="10" width="12.625" style="61" customWidth="1"/>
    <col min="11" max="11" width="36.5" style="61" customWidth="1"/>
    <col min="12" max="12" width="12.125" style="61" customWidth="1"/>
    <col min="13" max="13" width="13" style="61" customWidth="1"/>
    <col min="14" max="14" width="12.5" style="61" customWidth="1"/>
    <col min="15" max="17" width="14" style="61" bestFit="1" customWidth="1"/>
    <col min="18" max="18" width="13" style="61" customWidth="1"/>
    <col min="19" max="19" width="17" style="61" customWidth="1"/>
    <col min="20" max="20" width="10" style="61" customWidth="1"/>
    <col min="21" max="21" width="11" style="61" customWidth="1"/>
    <col min="22" max="24" width="8.875" style="61"/>
    <col min="25" max="25" width="31.125" style="61" customWidth="1"/>
    <col min="26" max="26" width="18.625" style="148" customWidth="1"/>
    <col min="27" max="30" width="14.625" style="148" bestFit="1" customWidth="1"/>
    <col min="31" max="32" width="15" style="148" bestFit="1" customWidth="1"/>
    <col min="33" max="33" width="11" style="61" bestFit="1" customWidth="1"/>
    <col min="34" max="16384" width="8.875" style="61"/>
  </cols>
  <sheetData>
    <row r="1" spans="1:33" s="34" customFormat="1" ht="18.95">
      <c r="A1" s="34" t="s">
        <v>22</v>
      </c>
      <c r="K1" s="34" t="s">
        <v>23</v>
      </c>
      <c r="Y1" s="34" t="s">
        <v>24</v>
      </c>
      <c r="Z1" s="163"/>
      <c r="AA1" s="163"/>
      <c r="AB1" s="163"/>
      <c r="AC1" s="163"/>
      <c r="AD1" s="163"/>
      <c r="AE1" s="163"/>
      <c r="AF1" s="163"/>
    </row>
    <row r="2" spans="1:33" ht="18.95">
      <c r="A2" s="34" t="s">
        <v>25</v>
      </c>
      <c r="B2" s="34"/>
      <c r="K2" s="61" t="s">
        <v>26</v>
      </c>
      <c r="Y2" s="25" t="s">
        <v>26</v>
      </c>
    </row>
    <row r="3" spans="1:33" ht="51">
      <c r="A3" s="152" t="s">
        <v>17</v>
      </c>
      <c r="B3" s="150" t="s">
        <v>27</v>
      </c>
      <c r="C3" s="81" t="s">
        <v>28</v>
      </c>
      <c r="K3" s="177" t="s">
        <v>17</v>
      </c>
      <c r="L3" s="178" t="s">
        <v>29</v>
      </c>
      <c r="M3" s="179" t="s">
        <v>30</v>
      </c>
      <c r="N3" s="180" t="s">
        <v>31</v>
      </c>
      <c r="O3" s="180" t="s">
        <v>32</v>
      </c>
      <c r="P3" s="180" t="s">
        <v>33</v>
      </c>
      <c r="Q3" s="180" t="s">
        <v>34</v>
      </c>
      <c r="R3" s="192" t="s">
        <v>35</v>
      </c>
      <c r="Y3" s="182" t="s">
        <v>36</v>
      </c>
      <c r="Z3" s="160" t="s">
        <v>28</v>
      </c>
      <c r="AA3" s="160" t="s">
        <v>37</v>
      </c>
      <c r="AB3" s="160" t="s">
        <v>38</v>
      </c>
      <c r="AC3" s="160" t="s">
        <v>39</v>
      </c>
      <c r="AD3" s="160" t="s">
        <v>40</v>
      </c>
      <c r="AE3" s="160" t="s">
        <v>41</v>
      </c>
      <c r="AF3" s="160" t="s">
        <v>42</v>
      </c>
    </row>
    <row r="4" spans="1:33" ht="17.100000000000001">
      <c r="A4" s="91" t="s">
        <v>43</v>
      </c>
      <c r="B4" s="187">
        <f>'Wage Tax Actuals'!H32</f>
        <v>156523086</v>
      </c>
      <c r="C4" s="187">
        <f>'Wage Tax Actuals'!I32</f>
        <v>155752909</v>
      </c>
      <c r="D4" s="75"/>
      <c r="E4" s="75"/>
      <c r="F4" s="75"/>
      <c r="G4" s="75"/>
      <c r="H4" s="75"/>
      <c r="I4" s="75"/>
      <c r="K4" s="135" t="s">
        <v>43</v>
      </c>
      <c r="L4" s="136">
        <v>2.5000000000000001E-2</v>
      </c>
      <c r="M4" s="140">
        <v>3.0000000000000001E-3</v>
      </c>
      <c r="N4" s="77">
        <v>0</v>
      </c>
      <c r="O4" s="29">
        <v>0</v>
      </c>
      <c r="P4" s="29">
        <v>0</v>
      </c>
      <c r="Q4" s="29">
        <v>0</v>
      </c>
      <c r="R4" s="193"/>
      <c r="Y4" s="183" t="s">
        <v>44</v>
      </c>
      <c r="Z4" s="79">
        <v>0</v>
      </c>
      <c r="AA4" s="164">
        <f>'CBO Projections'!C8</f>
        <v>9.1862136671224878E-3</v>
      </c>
      <c r="AB4" s="164">
        <f>'CBO Projections'!D8</f>
        <v>1.7503387416183201E-2</v>
      </c>
      <c r="AC4" s="164">
        <f>'CBO Projections'!E8</f>
        <v>1.0605460480489486E-2</v>
      </c>
      <c r="AD4" s="164">
        <f>'CBO Projections'!F8</f>
        <v>5.8721374174758581E-3</v>
      </c>
      <c r="AE4" s="164">
        <f>'CBO Projections'!G8</f>
        <v>4.0508948245284613E-3</v>
      </c>
      <c r="AF4" s="164">
        <f>'CBO Projections'!H8</f>
        <v>2.047384232464978E-3</v>
      </c>
    </row>
    <row r="5" spans="1:33" ht="17.100000000000001">
      <c r="A5" s="91" t="s">
        <v>45</v>
      </c>
      <c r="B5" s="187">
        <f>'Wage Tax Actuals'!H33</f>
        <v>36053104</v>
      </c>
      <c r="C5" s="187">
        <f>'Wage Tax Actuals'!I33</f>
        <v>33990560</v>
      </c>
      <c r="D5" s="75"/>
      <c r="E5" s="75"/>
      <c r="F5" s="75"/>
      <c r="G5" s="75"/>
      <c r="H5" s="75"/>
      <c r="I5" s="75"/>
      <c r="J5" s="61" t="s">
        <v>46</v>
      </c>
      <c r="K5" s="138" t="s">
        <v>45</v>
      </c>
      <c r="L5" s="137">
        <v>2.5000000000000001E-2</v>
      </c>
      <c r="M5" s="141">
        <v>3.0000000000000001E-3</v>
      </c>
      <c r="N5" s="100">
        <v>0.15</v>
      </c>
      <c r="O5" s="102">
        <v>0.05</v>
      </c>
      <c r="P5" s="102">
        <v>2.5000000000000001E-2</v>
      </c>
      <c r="Q5" s="102">
        <v>2.5000000000000001E-2</v>
      </c>
      <c r="R5" s="194">
        <v>-0.23569172855652065</v>
      </c>
      <c r="Y5" s="183" t="s">
        <v>47</v>
      </c>
      <c r="Z5" s="79">
        <v>0</v>
      </c>
      <c r="AA5" s="164">
        <f>'CBO Projections'!C5</f>
        <v>5.9296873795093435E-3</v>
      </c>
      <c r="AB5" s="164">
        <f>'CBO Projections'!D5</f>
        <v>4.7718792312632761E-4</v>
      </c>
      <c r="AC5" s="164">
        <f>'CBO Projections'!E5</f>
        <v>4.343503492737863E-3</v>
      </c>
      <c r="AD5" s="164">
        <f>'CBO Projections'!F5</f>
        <v>7.8452700710783356E-3</v>
      </c>
      <c r="AE5" s="164">
        <f>'CBO Projections'!G5</f>
        <v>8.7253467897337143E-3</v>
      </c>
      <c r="AF5" s="164">
        <f>'CBO Projections'!H5</f>
        <v>8.3536072504856833E-3</v>
      </c>
    </row>
    <row r="6" spans="1:33" ht="17.100000000000001" thickBot="1">
      <c r="A6" s="91" t="s">
        <v>48</v>
      </c>
      <c r="B6" s="187">
        <f>'Wage Tax Actuals'!H34</f>
        <v>75248869</v>
      </c>
      <c r="C6" s="187">
        <f>'Wage Tax Actuals'!I34</f>
        <v>51875017</v>
      </c>
      <c r="D6" s="75"/>
      <c r="E6" s="75"/>
      <c r="F6" s="75"/>
      <c r="G6" s="75"/>
      <c r="H6" s="75"/>
      <c r="I6" s="75"/>
      <c r="K6" s="135" t="s">
        <v>48</v>
      </c>
      <c r="L6" s="136">
        <v>0</v>
      </c>
      <c r="M6" s="140">
        <v>3.0000000000000001E-3</v>
      </c>
      <c r="N6" s="77">
        <v>0</v>
      </c>
      <c r="O6" s="29">
        <v>0</v>
      </c>
      <c r="P6" s="29">
        <v>0</v>
      </c>
      <c r="Q6" s="29">
        <v>0</v>
      </c>
      <c r="R6" s="193"/>
      <c r="Y6" s="144"/>
    </row>
    <row r="7" spans="1:33" ht="17.100000000000001">
      <c r="A7" s="91" t="s">
        <v>49</v>
      </c>
      <c r="B7" s="187">
        <f>'Wage Tax Actuals'!H35</f>
        <v>15624805</v>
      </c>
      <c r="C7" s="187">
        <f>'Wage Tax Actuals'!I35</f>
        <v>14648777</v>
      </c>
      <c r="D7" s="75"/>
      <c r="E7" s="75"/>
      <c r="F7" s="75"/>
      <c r="G7" s="75"/>
      <c r="H7" s="75"/>
      <c r="I7" s="75"/>
      <c r="J7" s="61" t="s">
        <v>46</v>
      </c>
      <c r="K7" s="138" t="s">
        <v>49</v>
      </c>
      <c r="L7" s="137">
        <v>2.5000000000000001E-2</v>
      </c>
      <c r="M7" s="141">
        <v>3.0000000000000001E-3</v>
      </c>
      <c r="N7" s="100">
        <v>0.15</v>
      </c>
      <c r="O7" s="102">
        <v>0.05</v>
      </c>
      <c r="P7" s="102">
        <v>2.5000000000000001E-2</v>
      </c>
      <c r="Q7" s="102">
        <v>2.5000000000000001E-2</v>
      </c>
      <c r="R7" s="194">
        <v>-0.23569172855652065</v>
      </c>
      <c r="Y7" s="182" t="s">
        <v>50</v>
      </c>
      <c r="Z7" s="160" t="str">
        <f>Z3</f>
        <v>FY21 Q2</v>
      </c>
      <c r="AA7" s="160" t="str">
        <f t="shared" ref="AA7:AF7" si="0">AA3</f>
        <v>FY21 Q3</v>
      </c>
      <c r="AB7" s="160" t="str">
        <f t="shared" si="0"/>
        <v>FY21 Q4</v>
      </c>
      <c r="AC7" s="160" t="str">
        <f t="shared" si="0"/>
        <v>FY22 Q1</v>
      </c>
      <c r="AD7" s="160" t="str">
        <f t="shared" si="0"/>
        <v>FY22 Q2</v>
      </c>
      <c r="AE7" s="160" t="str">
        <f t="shared" si="0"/>
        <v>FY22 Q3</v>
      </c>
      <c r="AF7" s="160" t="str">
        <f t="shared" si="0"/>
        <v>FY22 Q4</v>
      </c>
      <c r="AG7" s="181" t="s">
        <v>51</v>
      </c>
    </row>
    <row r="8" spans="1:33" ht="18" thickBot="1">
      <c r="A8" s="91" t="s">
        <v>52</v>
      </c>
      <c r="B8" s="187">
        <f>'Wage Tax Actuals'!H36</f>
        <v>18165069</v>
      </c>
      <c r="C8" s="187">
        <f>'Wage Tax Actuals'!I36</f>
        <v>20063227</v>
      </c>
      <c r="D8" s="75"/>
      <c r="E8" s="75"/>
      <c r="F8" s="75"/>
      <c r="G8" s="75"/>
      <c r="H8" s="75"/>
      <c r="I8" s="75"/>
      <c r="K8" s="135" t="s">
        <v>52</v>
      </c>
      <c r="L8" s="136">
        <v>0.15</v>
      </c>
      <c r="M8" s="140">
        <v>3.0000000000000001E-3</v>
      </c>
      <c r="N8" s="77">
        <v>0</v>
      </c>
      <c r="O8" s="29">
        <v>0</v>
      </c>
      <c r="P8" s="29">
        <v>0</v>
      </c>
      <c r="Q8" s="29">
        <v>0</v>
      </c>
      <c r="R8" s="193"/>
      <c r="Y8" s="183" t="s">
        <v>53</v>
      </c>
      <c r="Z8" s="128">
        <f>'Philly MSA Employment'!I41</f>
        <v>1935900</v>
      </c>
      <c r="AA8" s="128">
        <f>Z8+(Z8*AA4)</f>
        <v>1953683.5910381824</v>
      </c>
      <c r="AB8" s="128">
        <f t="shared" ref="AB8:AF8" si="1">AA8+(AA8*AB4)</f>
        <v>1987879.6718207637</v>
      </c>
      <c r="AC8" s="128">
        <f t="shared" si="1"/>
        <v>2008962.0511202272</v>
      </c>
      <c r="AD8" s="128">
        <f t="shared" si="1"/>
        <v>2020758.9523508993</v>
      </c>
      <c r="AE8" s="128">
        <f t="shared" si="1"/>
        <v>2028944.8343325972</v>
      </c>
      <c r="AF8" s="128">
        <f t="shared" si="1"/>
        <v>2033098.8639949511</v>
      </c>
      <c r="AG8" s="143">
        <f>'Philly MSA Employment'!E41-'Philly MSA Employment'!I41</f>
        <v>152900</v>
      </c>
    </row>
    <row r="9" spans="1:33" ht="17.100000000000001">
      <c r="A9" s="91" t="s">
        <v>54</v>
      </c>
      <c r="B9" s="187">
        <f>'Wage Tax Actuals'!H37</f>
        <v>25590188</v>
      </c>
      <c r="C9" s="187">
        <f>'Wage Tax Actuals'!I37</f>
        <v>26255206</v>
      </c>
      <c r="D9" s="75"/>
      <c r="E9" s="75"/>
      <c r="F9" s="75"/>
      <c r="G9" s="75"/>
      <c r="H9" s="75"/>
      <c r="I9" s="75"/>
      <c r="K9" s="135" t="s">
        <v>54</v>
      </c>
      <c r="L9" s="136">
        <v>2.5000000000000001E-2</v>
      </c>
      <c r="M9" s="140">
        <v>3.0000000000000001E-3</v>
      </c>
      <c r="N9" s="77">
        <v>0</v>
      </c>
      <c r="O9" s="29">
        <v>0</v>
      </c>
      <c r="P9" s="29">
        <v>0</v>
      </c>
      <c r="Q9" s="29">
        <v>0</v>
      </c>
      <c r="R9" s="193"/>
      <c r="Y9" s="183" t="s">
        <v>55</v>
      </c>
      <c r="AA9" s="128">
        <f>AA8-Z8</f>
        <v>17783.591038182378</v>
      </c>
      <c r="AB9" s="128">
        <f t="shared" ref="AB9:AF9" si="2">AB8-AA8</f>
        <v>34196.080782581354</v>
      </c>
      <c r="AC9" s="128">
        <f t="shared" si="2"/>
        <v>21082.379299463471</v>
      </c>
      <c r="AD9" s="128">
        <f t="shared" si="2"/>
        <v>11796.901230672142</v>
      </c>
      <c r="AE9" s="128">
        <f t="shared" si="2"/>
        <v>8185.8819816978648</v>
      </c>
      <c r="AF9" s="128">
        <f t="shared" si="2"/>
        <v>4154.029662353918</v>
      </c>
    </row>
    <row r="10" spans="1:33" ht="17.100000000000001">
      <c r="A10" s="91" t="s">
        <v>56</v>
      </c>
      <c r="B10" s="187">
        <f>'Wage Tax Actuals'!H38</f>
        <v>17061166</v>
      </c>
      <c r="C10" s="187">
        <f>'Wage Tax Actuals'!I38</f>
        <v>17676515</v>
      </c>
      <c r="D10" s="75"/>
      <c r="E10" s="75"/>
      <c r="F10" s="75"/>
      <c r="G10" s="75"/>
      <c r="H10" s="75"/>
      <c r="I10" s="75"/>
      <c r="K10" s="135" t="s">
        <v>56</v>
      </c>
      <c r="L10" s="136">
        <v>2.5000000000000001E-2</v>
      </c>
      <c r="M10" s="140">
        <v>3.0000000000000001E-3</v>
      </c>
      <c r="N10" s="77">
        <v>0</v>
      </c>
      <c r="O10" s="29">
        <v>0</v>
      </c>
      <c r="P10" s="29">
        <v>0</v>
      </c>
      <c r="Q10" s="29">
        <v>0</v>
      </c>
      <c r="R10" s="193"/>
      <c r="Y10" s="183" t="s">
        <v>57</v>
      </c>
      <c r="AA10" s="79">
        <f>AA9/$AG$8</f>
        <v>0.11630863988346879</v>
      </c>
      <c r="AB10" s="79">
        <f t="shared" ref="AB10:AF10" si="3">AB9/$AG$8</f>
        <v>0.22364997241714424</v>
      </c>
      <c r="AC10" s="79">
        <f t="shared" si="3"/>
        <v>0.13788344865574539</v>
      </c>
      <c r="AD10" s="79">
        <f t="shared" si="3"/>
        <v>7.71543572967439E-2</v>
      </c>
      <c r="AE10" s="79">
        <f t="shared" si="3"/>
        <v>5.3537488434910824E-2</v>
      </c>
      <c r="AF10" s="79">
        <f t="shared" si="3"/>
        <v>2.7168277713236873E-2</v>
      </c>
    </row>
    <row r="11" spans="1:33">
      <c r="A11" s="91" t="s">
        <v>58</v>
      </c>
      <c r="B11" s="187">
        <f>'Wage Tax Actuals'!H39</f>
        <v>34005730</v>
      </c>
      <c r="C11" s="187">
        <f>'Wage Tax Actuals'!I39</f>
        <v>35542831</v>
      </c>
      <c r="D11" s="75"/>
      <c r="E11" s="75"/>
      <c r="F11" s="75"/>
      <c r="G11" s="75"/>
      <c r="H11" s="75"/>
      <c r="I11" s="75"/>
      <c r="K11" s="135" t="s">
        <v>59</v>
      </c>
      <c r="L11" s="136">
        <v>2.5000000000000001E-2</v>
      </c>
      <c r="M11" s="140">
        <v>3.0000000000000001E-3</v>
      </c>
      <c r="N11" s="77">
        <v>0</v>
      </c>
      <c r="O11" s="29">
        <v>0</v>
      </c>
      <c r="P11" s="29">
        <v>0</v>
      </c>
      <c r="Q11" s="29">
        <v>0</v>
      </c>
      <c r="R11" s="193"/>
      <c r="Y11" s="91" t="s">
        <v>60</v>
      </c>
      <c r="AB11" s="79">
        <f>AB10/AA10</f>
        <v>1.9229007633587856</v>
      </c>
      <c r="AC11" s="79">
        <f t="shared" ref="AC11:AF11" si="4">AC10/AB10</f>
        <v>0.61651448987693114</v>
      </c>
      <c r="AD11" s="79">
        <f t="shared" si="4"/>
        <v>0.55956213779781316</v>
      </c>
      <c r="AE11" s="79">
        <f t="shared" si="4"/>
        <v>0.69390103567320149</v>
      </c>
      <c r="AF11" s="79">
        <f t="shared" si="4"/>
        <v>0.507462686567137</v>
      </c>
    </row>
    <row r="12" spans="1:33">
      <c r="A12" s="91" t="s">
        <v>61</v>
      </c>
      <c r="B12" s="187">
        <f>'Wage Tax Actuals'!H40</f>
        <v>50450750</v>
      </c>
      <c r="C12" s="187">
        <f>'Wage Tax Actuals'!I40</f>
        <v>52740451</v>
      </c>
      <c r="D12" s="75"/>
      <c r="E12" s="75"/>
      <c r="F12" s="75"/>
      <c r="G12" s="75"/>
      <c r="H12" s="75"/>
      <c r="I12" s="75"/>
      <c r="J12" s="61" t="s">
        <v>46</v>
      </c>
      <c r="K12" s="138" t="s">
        <v>61</v>
      </c>
      <c r="L12" s="137">
        <v>2.5000000000000001E-2</v>
      </c>
      <c r="M12" s="141">
        <v>3.0000000000000001E-3</v>
      </c>
      <c r="N12" s="134">
        <v>7.4999999999999997E-2</v>
      </c>
      <c r="O12" s="102">
        <v>2.5000000000000001E-2</v>
      </c>
      <c r="P12" s="102">
        <v>2.5000000000000001E-2</v>
      </c>
      <c r="Q12" s="102">
        <v>2.5000000000000001E-2</v>
      </c>
      <c r="R12" s="194">
        <v>-0.15043968210802847</v>
      </c>
    </row>
    <row r="13" spans="1:33" ht="17.100000000000001" thickBot="1">
      <c r="A13" s="154" t="s">
        <v>62</v>
      </c>
      <c r="B13" s="188">
        <f>'Wage Tax Actuals'!H41</f>
        <v>53533999</v>
      </c>
      <c r="C13" s="188">
        <f>'Wage Tax Actuals'!I41</f>
        <v>55492279</v>
      </c>
      <c r="D13" s="75"/>
      <c r="E13" s="75"/>
      <c r="F13" s="75"/>
      <c r="G13" s="75"/>
      <c r="H13" s="75"/>
      <c r="I13" s="75"/>
      <c r="K13" s="135" t="s">
        <v>62</v>
      </c>
      <c r="L13" s="136">
        <v>2.5000000000000001E-2</v>
      </c>
      <c r="M13" s="140">
        <v>3.0000000000000001E-3</v>
      </c>
      <c r="N13" s="77">
        <v>0</v>
      </c>
      <c r="O13" s="77">
        <v>0</v>
      </c>
      <c r="P13" s="77">
        <v>0</v>
      </c>
      <c r="Q13" s="77">
        <v>0</v>
      </c>
      <c r="R13" s="99"/>
    </row>
    <row r="14" spans="1:33" ht="17.100000000000001" thickTop="1">
      <c r="A14" s="92" t="s">
        <v>21</v>
      </c>
      <c r="B14" s="155">
        <f>SUM(B4:B13)</f>
        <v>482256766</v>
      </c>
      <c r="C14" s="155">
        <f>SUM(C4:C13)</f>
        <v>464037772</v>
      </c>
      <c r="D14" s="75"/>
      <c r="E14" s="75"/>
      <c r="F14" s="75"/>
      <c r="G14" s="75"/>
      <c r="H14" s="75"/>
      <c r="I14" s="75"/>
      <c r="K14" s="20"/>
      <c r="L14" s="136"/>
      <c r="M14" s="142"/>
      <c r="N14" s="77"/>
      <c r="O14" s="77"/>
      <c r="P14" s="77"/>
      <c r="Q14" s="77"/>
      <c r="R14" s="20"/>
    </row>
    <row r="16" spans="1:33">
      <c r="A16" s="25" t="s">
        <v>63</v>
      </c>
      <c r="K16" s="25" t="s">
        <v>64</v>
      </c>
    </row>
    <row r="17" spans="1:32">
      <c r="A17" s="152" t="str">
        <f>A3</f>
        <v>NAICS</v>
      </c>
      <c r="B17" s="150" t="s">
        <v>27</v>
      </c>
      <c r="C17" s="81" t="s">
        <v>28</v>
      </c>
      <c r="D17" s="81" t="s">
        <v>37</v>
      </c>
      <c r="E17" s="81" t="s">
        <v>38</v>
      </c>
      <c r="F17" s="81" t="s">
        <v>39</v>
      </c>
      <c r="G17" s="81" t="s">
        <v>40</v>
      </c>
      <c r="H17" s="81" t="s">
        <v>41</v>
      </c>
      <c r="I17" s="81" t="s">
        <v>42</v>
      </c>
      <c r="K17" s="159" t="s">
        <v>17</v>
      </c>
      <c r="L17" s="191" t="s">
        <v>65</v>
      </c>
      <c r="M17" s="81" t="s">
        <v>37</v>
      </c>
      <c r="N17" s="81" t="s">
        <v>38</v>
      </c>
      <c r="O17" s="81" t="s">
        <v>39</v>
      </c>
      <c r="P17" s="81" t="s">
        <v>40</v>
      </c>
      <c r="Q17" s="81" t="s">
        <v>41</v>
      </c>
      <c r="R17" s="81" t="s">
        <v>42</v>
      </c>
      <c r="S17" s="195" t="s">
        <v>66</v>
      </c>
      <c r="T17" s="176" t="s">
        <v>67</v>
      </c>
      <c r="U17" s="195" t="s">
        <v>68</v>
      </c>
      <c r="Y17" s="25" t="s">
        <v>69</v>
      </c>
    </row>
    <row r="18" spans="1:32">
      <c r="A18" s="91" t="str">
        <f t="shared" ref="A18:B27" si="5">A4</f>
        <v>Educational &amp; Health Services</v>
      </c>
      <c r="B18" s="75">
        <f>B4</f>
        <v>156523086</v>
      </c>
      <c r="C18" s="75">
        <f>L75+L45+L59</f>
        <v>155752909</v>
      </c>
      <c r="D18" s="75">
        <f t="shared" ref="D18:H18" si="6">M75+M45+M59</f>
        <v>156377622.21128723</v>
      </c>
      <c r="E18" s="75">
        <f t="shared" si="6"/>
        <v>157004681.92566124</v>
      </c>
      <c r="F18" s="75">
        <f t="shared" si="6"/>
        <v>157634096.59972152</v>
      </c>
      <c r="G18" s="75">
        <f t="shared" si="6"/>
        <v>158265874.71968889</v>
      </c>
      <c r="H18" s="75">
        <f t="shared" si="6"/>
        <v>158900024.80150661</v>
      </c>
      <c r="I18" s="75">
        <f>R75+R45+R59</f>
        <v>159536555.39094278</v>
      </c>
      <c r="K18" s="20" t="s">
        <v>43</v>
      </c>
      <c r="L18" s="103">
        <f>'Philly MSA Employment'!E31-'Philly MSA Employment'!I31</f>
        <v>19900</v>
      </c>
      <c r="M18" s="20">
        <f>$L18*$L4</f>
        <v>497.5</v>
      </c>
      <c r="N18" s="20">
        <f>$L18*$L4</f>
        <v>497.5</v>
      </c>
      <c r="O18" s="20">
        <f t="shared" ref="M18:R27" si="7">$L18*$L4</f>
        <v>497.5</v>
      </c>
      <c r="P18" s="20">
        <f t="shared" si="7"/>
        <v>497.5</v>
      </c>
      <c r="Q18" s="20">
        <f t="shared" si="7"/>
        <v>497.5</v>
      </c>
      <c r="R18" s="20">
        <f t="shared" si="7"/>
        <v>497.5</v>
      </c>
      <c r="S18" s="103">
        <f>'Philly MSA Employment'!I31+SUM('Scenario Analysis'!M18:R18)</f>
        <v>496585</v>
      </c>
      <c r="T18" s="45">
        <f>S18-'Philly MSA Employment'!C31</f>
        <v>3885</v>
      </c>
      <c r="U18" s="17"/>
      <c r="Y18" s="152" t="str">
        <f t="shared" ref="Y18:Z28" si="8">K17</f>
        <v>NAICS</v>
      </c>
      <c r="Z18" s="81" t="str">
        <f t="shared" si="8"/>
        <v>Jobs Lost Q2 -&gt; Q2</v>
      </c>
      <c r="AA18" s="81" t="s">
        <v>37</v>
      </c>
      <c r="AB18" s="81" t="s">
        <v>38</v>
      </c>
      <c r="AC18" s="81" t="s">
        <v>39</v>
      </c>
      <c r="AD18" s="81" t="s">
        <v>40</v>
      </c>
      <c r="AE18" s="81" t="s">
        <v>41</v>
      </c>
      <c r="AF18" s="81" t="s">
        <v>42</v>
      </c>
    </row>
    <row r="19" spans="1:32">
      <c r="A19" s="91" t="str">
        <f t="shared" si="5"/>
        <v>Financial activities</v>
      </c>
      <c r="B19" s="75">
        <f t="shared" si="5"/>
        <v>36053104</v>
      </c>
      <c r="C19" s="75">
        <f t="shared" ref="C19:C27" si="9">L76+L46+L60</f>
        <v>33990560</v>
      </c>
      <c r="D19" s="75">
        <f t="shared" ref="D19:D27" si="10">M76+M46+M60</f>
        <v>34104978.536141865</v>
      </c>
      <c r="E19" s="75">
        <f t="shared" ref="E19:E27" si="11">N76+N46+N60</f>
        <v>34219777.668460578</v>
      </c>
      <c r="F19" s="75">
        <f t="shared" ref="F19:F27" si="12">O76+O46+O60</f>
        <v>39464180.042022377</v>
      </c>
      <c r="G19" s="75">
        <f t="shared" ref="G19:G27" si="13">P76+P46+P60</f>
        <v>41304872.260148771</v>
      </c>
      <c r="H19" s="75">
        <f t="shared" ref="H19:H27" si="14">Q76+Q46+Q60</f>
        <v>42296254.000696287</v>
      </c>
      <c r="I19" s="75">
        <f t="shared" ref="I19:I27" si="15">R76+R46+R60</f>
        <v>43290647.677141115</v>
      </c>
      <c r="K19" s="20" t="s">
        <v>45</v>
      </c>
      <c r="L19" s="103">
        <f>'Philly MSA Employment'!E32-'Philly MSA Employment'!I32</f>
        <v>2099.9999999999709</v>
      </c>
      <c r="M19" s="20">
        <f t="shared" si="7"/>
        <v>52.499999999999275</v>
      </c>
      <c r="N19" s="20">
        <f t="shared" si="7"/>
        <v>52.499999999999275</v>
      </c>
      <c r="O19" s="20">
        <f t="shared" si="7"/>
        <v>52.499999999999275</v>
      </c>
      <c r="P19" s="20">
        <f t="shared" si="7"/>
        <v>52.499999999999275</v>
      </c>
      <c r="Q19" s="20">
        <f t="shared" si="7"/>
        <v>52.499999999999275</v>
      </c>
      <c r="R19" s="20">
        <f t="shared" si="7"/>
        <v>52.499999999999275</v>
      </c>
      <c r="S19" s="103">
        <f>'Philly MSA Employment'!I32+SUM('Scenario Analysis'!M19:R19)</f>
        <v>144115</v>
      </c>
      <c r="T19" s="45">
        <f>S19-'Philly MSA Employment'!C32</f>
        <v>-1385</v>
      </c>
      <c r="U19" s="17"/>
      <c r="Y19" s="91" t="str">
        <f t="shared" si="8"/>
        <v>Educational &amp; Health Services</v>
      </c>
      <c r="Z19" s="128">
        <f>L18</f>
        <v>19900</v>
      </c>
      <c r="AA19" s="79">
        <v>0.1</v>
      </c>
      <c r="AB19" s="79">
        <f>AA19*AB$11</f>
        <v>0.19229007633587858</v>
      </c>
      <c r="AC19" s="79">
        <f t="shared" ref="AC19:AF19" si="16">AB19*AC$11</f>
        <v>0.11854961832061033</v>
      </c>
      <c r="AD19" s="79">
        <f t="shared" si="16"/>
        <v>6.633587786259551E-2</v>
      </c>
      <c r="AE19" s="79">
        <f t="shared" si="16"/>
        <v>4.6030534351146027E-2</v>
      </c>
      <c r="AF19" s="79">
        <f t="shared" si="16"/>
        <v>2.3358778625953449E-2</v>
      </c>
    </row>
    <row r="20" spans="1:32">
      <c r="A20" s="91" t="str">
        <f t="shared" si="5"/>
        <v>Government</v>
      </c>
      <c r="B20" s="75">
        <f t="shared" si="5"/>
        <v>75248869</v>
      </c>
      <c r="C20" s="75">
        <f t="shared" si="9"/>
        <v>51875017</v>
      </c>
      <c r="D20" s="75">
        <f t="shared" si="10"/>
        <v>52030642.050999999</v>
      </c>
      <c r="E20" s="75">
        <f t="shared" si="11"/>
        <v>52186733.977152996</v>
      </c>
      <c r="F20" s="75">
        <f t="shared" si="12"/>
        <v>52343294.179084457</v>
      </c>
      <c r="G20" s="75">
        <f t="shared" si="13"/>
        <v>52500324.061621711</v>
      </c>
      <c r="H20" s="75">
        <f t="shared" si="14"/>
        <v>52657825.033806577</v>
      </c>
      <c r="I20" s="75">
        <f t="shared" si="15"/>
        <v>52815798.508907996</v>
      </c>
      <c r="K20" s="20" t="s">
        <v>48</v>
      </c>
      <c r="L20" s="103">
        <f>'Philly MSA Employment'!E33-'Philly MSA Employment'!I33</f>
        <v>2799.9999999999709</v>
      </c>
      <c r="M20" s="20">
        <f t="shared" si="7"/>
        <v>0</v>
      </c>
      <c r="N20" s="20">
        <f t="shared" si="7"/>
        <v>0</v>
      </c>
      <c r="O20" s="20">
        <f t="shared" si="7"/>
        <v>0</v>
      </c>
      <c r="P20" s="20">
        <f t="shared" si="7"/>
        <v>0</v>
      </c>
      <c r="Q20" s="20">
        <f t="shared" si="7"/>
        <v>0</v>
      </c>
      <c r="R20" s="20">
        <f t="shared" si="7"/>
        <v>0</v>
      </c>
      <c r="S20" s="103">
        <f>'Philly MSA Employment'!I33+SUM('Scenario Analysis'!M20:R20)</f>
        <v>214000</v>
      </c>
      <c r="T20" s="45">
        <f>S20-'Philly MSA Employment'!C33</f>
        <v>2800</v>
      </c>
      <c r="U20" s="17"/>
      <c r="Y20" s="91" t="str">
        <f t="shared" si="8"/>
        <v>Financial activities</v>
      </c>
      <c r="Z20" s="128">
        <f t="shared" si="8"/>
        <v>2099.9999999999709</v>
      </c>
      <c r="AA20" s="79">
        <v>1.4999999999999999E-2</v>
      </c>
      <c r="AB20" s="79">
        <f t="shared" ref="AB20:AF28" si="17">AA20*AB$11</f>
        <v>2.8843511450381783E-2</v>
      </c>
      <c r="AC20" s="79">
        <f t="shared" si="17"/>
        <v>1.7782442748091546E-2</v>
      </c>
      <c r="AD20" s="79">
        <f t="shared" si="17"/>
        <v>9.9503816793893255E-3</v>
      </c>
      <c r="AE20" s="79">
        <f t="shared" si="17"/>
        <v>6.9045801526719033E-3</v>
      </c>
      <c r="AF20" s="79">
        <f t="shared" si="17"/>
        <v>3.5038167938930172E-3</v>
      </c>
    </row>
    <row r="21" spans="1:32">
      <c r="A21" s="91" t="str">
        <f t="shared" si="5"/>
        <v>Information</v>
      </c>
      <c r="B21" s="75">
        <f t="shared" si="5"/>
        <v>15624805</v>
      </c>
      <c r="C21" s="75">
        <f t="shared" si="9"/>
        <v>14648777</v>
      </c>
      <c r="D21" s="75">
        <f t="shared" si="10"/>
        <v>14717855.62090829</v>
      </c>
      <c r="E21" s="75">
        <f t="shared" si="11"/>
        <v>14787216.874549029</v>
      </c>
      <c r="F21" s="75">
        <f t="shared" si="12"/>
        <v>17067382.060159974</v>
      </c>
      <c r="G21" s="75">
        <f t="shared" si="13"/>
        <v>17880783.441157967</v>
      </c>
      <c r="H21" s="75">
        <f t="shared" si="14"/>
        <v>18328281.066253435</v>
      </c>
      <c r="I21" s="75">
        <f t="shared" si="15"/>
        <v>18777197.489935931</v>
      </c>
      <c r="K21" s="20" t="s">
        <v>49</v>
      </c>
      <c r="L21" s="103">
        <f>'Philly MSA Employment'!E34-'Philly MSA Employment'!I34</f>
        <v>2600</v>
      </c>
      <c r="M21" s="20">
        <f t="shared" si="7"/>
        <v>65</v>
      </c>
      <c r="N21" s="20">
        <f t="shared" si="7"/>
        <v>65</v>
      </c>
      <c r="O21" s="20">
        <f t="shared" si="7"/>
        <v>65</v>
      </c>
      <c r="P21" s="20">
        <f t="shared" si="7"/>
        <v>65</v>
      </c>
      <c r="Q21" s="20">
        <f t="shared" si="7"/>
        <v>65</v>
      </c>
      <c r="R21" s="20">
        <f t="shared" si="7"/>
        <v>65</v>
      </c>
      <c r="S21" s="103">
        <f>'Philly MSA Employment'!I34+SUM('Scenario Analysis'!M21:R21)</f>
        <v>38390</v>
      </c>
      <c r="T21" s="45">
        <f>S21-'Philly MSA Employment'!C34</f>
        <v>-1510</v>
      </c>
      <c r="U21" s="17"/>
      <c r="Y21" s="91" t="str">
        <f t="shared" si="8"/>
        <v>Government</v>
      </c>
      <c r="Z21" s="128">
        <f t="shared" si="8"/>
        <v>2799.9999999999709</v>
      </c>
      <c r="AA21" s="79">
        <v>1.4999999999999999E-2</v>
      </c>
      <c r="AB21" s="79">
        <f t="shared" si="17"/>
        <v>2.8843511450381783E-2</v>
      </c>
      <c r="AC21" s="79">
        <f t="shared" si="17"/>
        <v>1.7782442748091546E-2</v>
      </c>
      <c r="AD21" s="79">
        <f t="shared" si="17"/>
        <v>9.9503816793893255E-3</v>
      </c>
      <c r="AE21" s="79">
        <f t="shared" si="17"/>
        <v>6.9045801526719033E-3</v>
      </c>
      <c r="AF21" s="79">
        <f t="shared" si="17"/>
        <v>3.5038167938930172E-3</v>
      </c>
    </row>
    <row r="22" spans="1:32">
      <c r="A22" s="91" t="str">
        <f t="shared" si="5"/>
        <v>Leisure &amp; Hospitality</v>
      </c>
      <c r="B22" s="75">
        <f t="shared" si="5"/>
        <v>18165069</v>
      </c>
      <c r="C22" s="75">
        <f t="shared" si="9"/>
        <v>20063227</v>
      </c>
      <c r="D22" s="75">
        <f t="shared" si="10"/>
        <v>21930502.850063991</v>
      </c>
      <c r="E22" s="75">
        <f t="shared" si="11"/>
        <v>23808801.786185365</v>
      </c>
      <c r="F22" s="75">
        <f t="shared" si="12"/>
        <v>25698173.141397811</v>
      </c>
      <c r="G22" s="75">
        <f t="shared" si="13"/>
        <v>27598666.44552546</v>
      </c>
      <c r="H22" s="75">
        <f t="shared" si="14"/>
        <v>29510331.4259196</v>
      </c>
      <c r="I22" s="75">
        <f t="shared" si="15"/>
        <v>31433218.008198097</v>
      </c>
      <c r="K22" s="20" t="s">
        <v>52</v>
      </c>
      <c r="L22" s="103">
        <f>'Philly MSA Employment'!E35-'Philly MSA Employment'!I35</f>
        <v>71900</v>
      </c>
      <c r="M22" s="20">
        <f t="shared" si="7"/>
        <v>10785</v>
      </c>
      <c r="N22" s="20">
        <f t="shared" si="7"/>
        <v>10785</v>
      </c>
      <c r="O22" s="20">
        <f t="shared" si="7"/>
        <v>10785</v>
      </c>
      <c r="P22" s="20">
        <f t="shared" si="7"/>
        <v>10785</v>
      </c>
      <c r="Q22" s="20">
        <f t="shared" si="7"/>
        <v>10785</v>
      </c>
      <c r="R22" s="20">
        <f t="shared" si="7"/>
        <v>10785</v>
      </c>
      <c r="S22" s="103">
        <f>'Philly MSA Employment'!I35+SUM('Scenario Analysis'!M22:R22)</f>
        <v>184810</v>
      </c>
      <c r="T22" s="45">
        <f>S22-'Philly MSA Employment'!C35</f>
        <v>-14690</v>
      </c>
      <c r="U22" s="17"/>
      <c r="Y22" s="91" t="str">
        <f t="shared" si="8"/>
        <v>Information</v>
      </c>
      <c r="Z22" s="128">
        <f t="shared" si="8"/>
        <v>2600</v>
      </c>
      <c r="AA22" s="79">
        <v>1.4999999999999999E-2</v>
      </c>
      <c r="AB22" s="79">
        <f t="shared" si="17"/>
        <v>2.8843511450381783E-2</v>
      </c>
      <c r="AC22" s="79">
        <f t="shared" si="17"/>
        <v>1.7782442748091546E-2</v>
      </c>
      <c r="AD22" s="79">
        <f t="shared" si="17"/>
        <v>9.9503816793893255E-3</v>
      </c>
      <c r="AE22" s="79">
        <f t="shared" si="17"/>
        <v>6.9045801526719033E-3</v>
      </c>
      <c r="AF22" s="79">
        <f t="shared" si="17"/>
        <v>3.5038167938930172E-3</v>
      </c>
    </row>
    <row r="23" spans="1:32">
      <c r="A23" s="91" t="str">
        <f t="shared" si="5"/>
        <v>Manufacturing</v>
      </c>
      <c r="B23" s="75">
        <f t="shared" si="5"/>
        <v>25590188</v>
      </c>
      <c r="C23" s="75">
        <f t="shared" si="9"/>
        <v>26255206</v>
      </c>
      <c r="D23" s="75">
        <f t="shared" si="10"/>
        <v>26370083.604395993</v>
      </c>
      <c r="E23" s="75">
        <f t="shared" si="11"/>
        <v>26485414.177564364</v>
      </c>
      <c r="F23" s="75">
        <f t="shared" si="12"/>
        <v>26601199.403419301</v>
      </c>
      <c r="G23" s="75">
        <f t="shared" si="13"/>
        <v>26717440.971901771</v>
      </c>
      <c r="H23" s="75">
        <f t="shared" si="14"/>
        <v>26834140.579000503</v>
      </c>
      <c r="I23" s="75">
        <f t="shared" si="15"/>
        <v>26951299.926773086</v>
      </c>
      <c r="K23" s="20" t="s">
        <v>54</v>
      </c>
      <c r="L23" s="103">
        <f>'Philly MSA Employment'!E36-'Philly MSA Employment'!I36</f>
        <v>6500</v>
      </c>
      <c r="M23" s="20">
        <f t="shared" si="7"/>
        <v>162.5</v>
      </c>
      <c r="N23" s="20">
        <f t="shared" si="7"/>
        <v>162.5</v>
      </c>
      <c r="O23" s="20">
        <f t="shared" si="7"/>
        <v>162.5</v>
      </c>
      <c r="P23" s="20">
        <f t="shared" si="7"/>
        <v>162.5</v>
      </c>
      <c r="Q23" s="20">
        <f t="shared" si="7"/>
        <v>162.5</v>
      </c>
      <c r="R23" s="20">
        <f t="shared" si="7"/>
        <v>162.5</v>
      </c>
      <c r="S23" s="103">
        <f>'Philly MSA Employment'!I36+SUM('Scenario Analysis'!M23:R23)</f>
        <v>119475</v>
      </c>
      <c r="T23" s="45">
        <f>S23-'Philly MSA Employment'!C36</f>
        <v>-7325</v>
      </c>
      <c r="U23" s="17"/>
      <c r="Y23" s="91" t="str">
        <f t="shared" si="8"/>
        <v>Leisure &amp; Hospitality</v>
      </c>
      <c r="Z23" s="128">
        <f t="shared" si="8"/>
        <v>71900</v>
      </c>
      <c r="AA23" s="79">
        <v>0.125</v>
      </c>
      <c r="AB23" s="79">
        <f t="shared" si="17"/>
        <v>0.2403625954198482</v>
      </c>
      <c r="AC23" s="79">
        <f t="shared" si="17"/>
        <v>0.14818702290076288</v>
      </c>
      <c r="AD23" s="79">
        <f t="shared" si="17"/>
        <v>8.2919847328244381E-2</v>
      </c>
      <c r="AE23" s="79">
        <f t="shared" si="17"/>
        <v>5.7538167938932523E-2</v>
      </c>
      <c r="AF23" s="79">
        <f t="shared" si="17"/>
        <v>2.9198473282441805E-2</v>
      </c>
    </row>
    <row r="24" spans="1:32">
      <c r="A24" s="91" t="str">
        <f t="shared" si="5"/>
        <v>Mining, Logging, &amp; Construction</v>
      </c>
      <c r="B24" s="75">
        <f t="shared" si="5"/>
        <v>17061166</v>
      </c>
      <c r="C24" s="75">
        <f t="shared" si="9"/>
        <v>17676515</v>
      </c>
      <c r="D24" s="75">
        <f t="shared" si="10"/>
        <v>17787301.846043378</v>
      </c>
      <c r="E24" s="75">
        <f t="shared" si="11"/>
        <v>17898594.324528009</v>
      </c>
      <c r="F24" s="75">
        <f t="shared" si="12"/>
        <v>18010394.472166941</v>
      </c>
      <c r="G24" s="75">
        <f t="shared" si="13"/>
        <v>18122704.333342783</v>
      </c>
      <c r="H24" s="75">
        <f t="shared" si="14"/>
        <v>18235525.960135426</v>
      </c>
      <c r="I24" s="75">
        <f t="shared" si="15"/>
        <v>18348861.412349831</v>
      </c>
      <c r="K24" s="20" t="s">
        <v>56</v>
      </c>
      <c r="L24" s="103">
        <f>'Philly MSA Employment'!E37-'Philly MSA Employment'!I37</f>
        <v>8900</v>
      </c>
      <c r="M24" s="20">
        <f t="shared" si="7"/>
        <v>222.5</v>
      </c>
      <c r="N24" s="20">
        <f t="shared" si="7"/>
        <v>222.5</v>
      </c>
      <c r="O24" s="20">
        <f t="shared" si="7"/>
        <v>222.5</v>
      </c>
      <c r="P24" s="20">
        <f t="shared" si="7"/>
        <v>222.5</v>
      </c>
      <c r="Q24" s="20">
        <f t="shared" si="7"/>
        <v>222.5</v>
      </c>
      <c r="R24" s="20">
        <f t="shared" si="7"/>
        <v>222.5</v>
      </c>
      <c r="S24" s="103">
        <f>'Philly MSA Employment'!I37+SUM('Scenario Analysis'!M24:R24)</f>
        <v>69635</v>
      </c>
      <c r="T24" s="45">
        <f>S24-'Philly MSA Employment'!C37</f>
        <v>-11865</v>
      </c>
      <c r="U24" s="17"/>
      <c r="Y24" s="91" t="str">
        <f t="shared" si="8"/>
        <v>Manufacturing</v>
      </c>
      <c r="Z24" s="128">
        <f t="shared" si="8"/>
        <v>6500</v>
      </c>
      <c r="AA24" s="79">
        <v>2.5000000000000001E-2</v>
      </c>
      <c r="AB24" s="79">
        <f t="shared" si="17"/>
        <v>4.8072519083969645E-2</v>
      </c>
      <c r="AC24" s="79">
        <f t="shared" si="17"/>
        <v>2.9637404580152581E-2</v>
      </c>
      <c r="AD24" s="79">
        <f t="shared" si="17"/>
        <v>1.6583969465648878E-2</v>
      </c>
      <c r="AE24" s="79">
        <f t="shared" si="17"/>
        <v>1.1507633587786507E-2</v>
      </c>
      <c r="AF24" s="79">
        <f t="shared" si="17"/>
        <v>5.8396946564883622E-3</v>
      </c>
    </row>
    <row r="25" spans="1:32">
      <c r="A25" s="91" t="str">
        <f t="shared" si="5"/>
        <v>Other services</v>
      </c>
      <c r="B25" s="75">
        <f t="shared" si="5"/>
        <v>34005730</v>
      </c>
      <c r="C25" s="75">
        <f t="shared" si="9"/>
        <v>35542831</v>
      </c>
      <c r="D25" s="75">
        <f t="shared" si="10"/>
        <v>35801736.985536322</v>
      </c>
      <c r="E25" s="75">
        <f t="shared" si="11"/>
        <v>36061876.521506868</v>
      </c>
      <c r="F25" s="75">
        <f t="shared" si="12"/>
        <v>36323254.679060362</v>
      </c>
      <c r="G25" s="75">
        <f t="shared" si="13"/>
        <v>36585876.548670478</v>
      </c>
      <c r="H25" s="75">
        <f t="shared" si="14"/>
        <v>36849747.24020616</v>
      </c>
      <c r="I25" s="75">
        <f t="shared" si="15"/>
        <v>37114871.88300211</v>
      </c>
      <c r="K25" s="20" t="s">
        <v>59</v>
      </c>
      <c r="L25" s="103">
        <f>'Philly MSA Employment'!E38-'Philly MSA Employment'!I38</f>
        <v>12900</v>
      </c>
      <c r="M25" s="20">
        <f t="shared" si="7"/>
        <v>322.5</v>
      </c>
      <c r="N25" s="20">
        <f t="shared" si="7"/>
        <v>322.5</v>
      </c>
      <c r="O25" s="20">
        <f t="shared" si="7"/>
        <v>322.5</v>
      </c>
      <c r="P25" s="20">
        <f t="shared" si="7"/>
        <v>322.5</v>
      </c>
      <c r="Q25" s="20">
        <f t="shared" si="7"/>
        <v>322.5</v>
      </c>
      <c r="R25" s="20">
        <f t="shared" si="7"/>
        <v>322.5</v>
      </c>
      <c r="S25" s="103">
        <f>'Philly MSA Employment'!I38+SUM('Scenario Analysis'!M25:R25)</f>
        <v>77435</v>
      </c>
      <c r="T25" s="45">
        <f>S25-'Philly MSA Employment'!C38</f>
        <v>-13265</v>
      </c>
      <c r="U25" s="17"/>
      <c r="Y25" s="91" t="str">
        <f t="shared" si="8"/>
        <v>Mining, Logging, &amp; Construction</v>
      </c>
      <c r="Z25" s="128">
        <f t="shared" si="8"/>
        <v>8900</v>
      </c>
      <c r="AA25" s="79">
        <v>2.5000000000000001E-2</v>
      </c>
      <c r="AB25" s="79">
        <f t="shared" si="17"/>
        <v>4.8072519083969645E-2</v>
      </c>
      <c r="AC25" s="79">
        <f t="shared" si="17"/>
        <v>2.9637404580152581E-2</v>
      </c>
      <c r="AD25" s="79">
        <f t="shared" si="17"/>
        <v>1.6583969465648878E-2</v>
      </c>
      <c r="AE25" s="79">
        <f t="shared" si="17"/>
        <v>1.1507633587786507E-2</v>
      </c>
      <c r="AF25" s="79">
        <f t="shared" si="17"/>
        <v>5.8396946564883622E-3</v>
      </c>
    </row>
    <row r="26" spans="1:32">
      <c r="A26" s="91" t="str">
        <f t="shared" si="5"/>
        <v>Professional &amp; Business Services</v>
      </c>
      <c r="B26" s="75">
        <f t="shared" si="5"/>
        <v>50450750</v>
      </c>
      <c r="C26" s="75">
        <f t="shared" si="9"/>
        <v>52740451</v>
      </c>
      <c r="D26" s="75">
        <f t="shared" si="10"/>
        <v>52940396.816619776</v>
      </c>
      <c r="E26" s="75">
        <f t="shared" si="11"/>
        <v>53141067.644080281</v>
      </c>
      <c r="F26" s="75">
        <f t="shared" si="12"/>
        <v>57321768.660688609</v>
      </c>
      <c r="G26" s="75">
        <f t="shared" si="13"/>
        <v>58862269.287401602</v>
      </c>
      <c r="H26" s="75">
        <f t="shared" si="14"/>
        <v>60407517.719329156</v>
      </c>
      <c r="I26" s="75">
        <f t="shared" si="15"/>
        <v>61957528.578796938</v>
      </c>
      <c r="K26" s="20" t="s">
        <v>61</v>
      </c>
      <c r="L26" s="103">
        <f>'Philly MSA Employment'!E39-'Philly MSA Employment'!I39</f>
        <v>10500.000000000058</v>
      </c>
      <c r="M26" s="20">
        <f t="shared" si="7"/>
        <v>262.50000000000148</v>
      </c>
      <c r="N26" s="20">
        <f t="shared" si="7"/>
        <v>262.50000000000148</v>
      </c>
      <c r="O26" s="20">
        <f t="shared" si="7"/>
        <v>262.50000000000148</v>
      </c>
      <c r="P26" s="20">
        <f t="shared" si="7"/>
        <v>262.50000000000148</v>
      </c>
      <c r="Q26" s="20">
        <f t="shared" si="7"/>
        <v>262.50000000000148</v>
      </c>
      <c r="R26" s="20">
        <f t="shared" si="7"/>
        <v>262.50000000000148</v>
      </c>
      <c r="S26" s="103">
        <f>'Philly MSA Employment'!I39+SUM('Scenario Analysis'!M26:R26)</f>
        <v>334374.99999999994</v>
      </c>
      <c r="T26" s="45">
        <f>S26-'Philly MSA Employment'!C39</f>
        <v>-11325.000000000058</v>
      </c>
      <c r="U26" s="17"/>
      <c r="Y26" s="91" t="str">
        <f t="shared" si="8"/>
        <v>Other Services</v>
      </c>
      <c r="Z26" s="128">
        <f t="shared" si="8"/>
        <v>12900</v>
      </c>
      <c r="AA26" s="79">
        <v>2.5000000000000001E-2</v>
      </c>
      <c r="AB26" s="79">
        <f t="shared" si="17"/>
        <v>4.8072519083969645E-2</v>
      </c>
      <c r="AC26" s="79">
        <f t="shared" si="17"/>
        <v>2.9637404580152581E-2</v>
      </c>
      <c r="AD26" s="79">
        <f t="shared" si="17"/>
        <v>1.6583969465648878E-2</v>
      </c>
      <c r="AE26" s="79">
        <f t="shared" si="17"/>
        <v>1.1507633587786507E-2</v>
      </c>
      <c r="AF26" s="79">
        <f t="shared" si="17"/>
        <v>5.8396946564883622E-3</v>
      </c>
    </row>
    <row r="27" spans="1:32" ht="17.100000000000001" thickBot="1">
      <c r="A27" s="154" t="str">
        <f t="shared" si="5"/>
        <v>Trade, Transportation, &amp; Utilities</v>
      </c>
      <c r="B27" s="146">
        <f t="shared" si="5"/>
        <v>53533999</v>
      </c>
      <c r="C27" s="146">
        <f t="shared" si="9"/>
        <v>55492279</v>
      </c>
      <c r="D27" s="146">
        <f t="shared" si="10"/>
        <v>55720916.23440323</v>
      </c>
      <c r="E27" s="146">
        <f t="shared" si="11"/>
        <v>55950425.861701883</v>
      </c>
      <c r="F27" s="146">
        <f t="shared" si="12"/>
        <v>56180811.058518209</v>
      </c>
      <c r="G27" s="146">
        <f t="shared" si="13"/>
        <v>56412075.012682676</v>
      </c>
      <c r="H27" s="146">
        <f t="shared" si="14"/>
        <v>56644220.92327261</v>
      </c>
      <c r="I27" s="146">
        <f t="shared" si="15"/>
        <v>56877252.000650965</v>
      </c>
      <c r="K27" s="139" t="s">
        <v>62</v>
      </c>
      <c r="L27" s="156">
        <f>'Philly MSA Employment'!E40-'Philly MSA Employment'!I40</f>
        <v>14800</v>
      </c>
      <c r="M27" s="139">
        <f t="shared" si="7"/>
        <v>370</v>
      </c>
      <c r="N27" s="139">
        <f t="shared" si="7"/>
        <v>370</v>
      </c>
      <c r="O27" s="139">
        <f t="shared" si="7"/>
        <v>370</v>
      </c>
      <c r="P27" s="139">
        <f t="shared" si="7"/>
        <v>370</v>
      </c>
      <c r="Q27" s="139">
        <f t="shared" si="7"/>
        <v>370</v>
      </c>
      <c r="R27" s="139">
        <f t="shared" si="7"/>
        <v>370</v>
      </c>
      <c r="S27" s="156">
        <f>'Philly MSA Employment'!I40+SUM('Scenario Analysis'!M27:R27)</f>
        <v>333520</v>
      </c>
      <c r="T27" s="208">
        <f>S27-'Philly MSA Employment'!C40</f>
        <v>-2880</v>
      </c>
      <c r="U27" s="197"/>
      <c r="Y27" s="91" t="str">
        <f t="shared" si="8"/>
        <v>Professional &amp; Business Services</v>
      </c>
      <c r="Z27" s="128">
        <f t="shared" si="8"/>
        <v>10500.000000000058</v>
      </c>
      <c r="AA27" s="79">
        <v>2.5000000000000001E-2</v>
      </c>
      <c r="AB27" s="79">
        <f t="shared" si="17"/>
        <v>4.8072519083969645E-2</v>
      </c>
      <c r="AC27" s="79">
        <f t="shared" si="17"/>
        <v>2.9637404580152581E-2</v>
      </c>
      <c r="AD27" s="79">
        <f t="shared" si="17"/>
        <v>1.6583969465648878E-2</v>
      </c>
      <c r="AE27" s="79">
        <f t="shared" si="17"/>
        <v>1.1507633587786507E-2</v>
      </c>
      <c r="AF27" s="79">
        <f t="shared" si="17"/>
        <v>5.8396946564883622E-3</v>
      </c>
    </row>
    <row r="28" spans="1:32" ht="17.100000000000001" thickTop="1">
      <c r="A28" s="92" t="s">
        <v>21</v>
      </c>
      <c r="B28" s="155">
        <f>SUM(B18:B27)</f>
        <v>482256766</v>
      </c>
      <c r="C28" s="155">
        <f>SUM(C18:C27)</f>
        <v>464037772</v>
      </c>
      <c r="D28" s="155">
        <f t="shared" ref="D28:I28" si="18">SUM(D18:D27)</f>
        <v>467782036.75640011</v>
      </c>
      <c r="E28" s="155">
        <f t="shared" si="18"/>
        <v>471544590.76139069</v>
      </c>
      <c r="F28" s="155">
        <f t="shared" si="18"/>
        <v>486644554.29623955</v>
      </c>
      <c r="G28" s="155">
        <f t="shared" si="18"/>
        <v>494250887.08214217</v>
      </c>
      <c r="H28" s="155">
        <f t="shared" si="18"/>
        <v>500663868.7501263</v>
      </c>
      <c r="I28" s="155">
        <f t="shared" si="18"/>
        <v>507103230.87669873</v>
      </c>
      <c r="K28" s="25" t="s">
        <v>21</v>
      </c>
      <c r="L28" s="157">
        <f>SUM(L18:L27)</f>
        <v>152900</v>
      </c>
      <c r="M28" s="46">
        <f>SUM(M18:M27)</f>
        <v>12740.000000000002</v>
      </c>
      <c r="N28" s="46">
        <f>SUM(N18:N27)</f>
        <v>12740.000000000002</v>
      </c>
      <c r="O28" s="46">
        <f t="shared" ref="O28:T28" si="19">SUM(O18:O27)</f>
        <v>12740.000000000002</v>
      </c>
      <c r="P28" s="46">
        <f t="shared" si="19"/>
        <v>12740.000000000002</v>
      </c>
      <c r="Q28" s="46">
        <f t="shared" si="19"/>
        <v>12740.000000000002</v>
      </c>
      <c r="R28" s="46">
        <f t="shared" si="19"/>
        <v>12740.000000000002</v>
      </c>
      <c r="S28" s="196">
        <f>SUM(S18:S27)</f>
        <v>2012340</v>
      </c>
      <c r="T28" s="158">
        <f t="shared" si="19"/>
        <v>-57560.000000000058</v>
      </c>
      <c r="U28" s="198">
        <f>-T28/R28</f>
        <v>4.518053375196236</v>
      </c>
      <c r="Y28" s="90" t="str">
        <f t="shared" si="8"/>
        <v>Trade, Transportation, &amp; Utilities</v>
      </c>
      <c r="Z28" s="184">
        <f t="shared" si="8"/>
        <v>14800</v>
      </c>
      <c r="AA28" s="185">
        <v>2.5000000000000001E-2</v>
      </c>
      <c r="AB28" s="185">
        <f t="shared" si="17"/>
        <v>4.8072519083969645E-2</v>
      </c>
      <c r="AC28" s="185">
        <f t="shared" si="17"/>
        <v>2.9637404580152581E-2</v>
      </c>
      <c r="AD28" s="185">
        <f t="shared" si="17"/>
        <v>1.6583969465648878E-2</v>
      </c>
      <c r="AE28" s="185">
        <f t="shared" si="17"/>
        <v>1.1507633587786507E-2</v>
      </c>
      <c r="AF28" s="185">
        <f t="shared" si="17"/>
        <v>5.8396946564883622E-3</v>
      </c>
    </row>
    <row r="29" spans="1:32">
      <c r="B29" s="75"/>
      <c r="C29" s="75"/>
      <c r="D29" s="75"/>
      <c r="E29" s="75"/>
      <c r="F29" s="75"/>
      <c r="G29" s="75"/>
      <c r="H29" s="75"/>
      <c r="I29" s="75"/>
      <c r="M29" s="47"/>
      <c r="N29" s="37"/>
      <c r="R29" s="256">
        <f>SUM(M28:R28)</f>
        <v>76440.000000000015</v>
      </c>
      <c r="Y29" s="92" t="str">
        <f>K28</f>
        <v>Total</v>
      </c>
      <c r="Z29" s="186">
        <f>SUM(Z19:Z28)</f>
        <v>152900</v>
      </c>
      <c r="AA29" s="165"/>
    </row>
    <row r="30" spans="1:32">
      <c r="A30" s="25" t="s">
        <v>70</v>
      </c>
      <c r="K30" s="25" t="s">
        <v>71</v>
      </c>
      <c r="AA30" s="78"/>
    </row>
    <row r="31" spans="1:32">
      <c r="A31" s="152" t="str">
        <f>A17</f>
        <v>NAICS</v>
      </c>
      <c r="B31" s="150" t="s">
        <v>27</v>
      </c>
      <c r="C31" s="81" t="s">
        <v>28</v>
      </c>
      <c r="D31" s="81" t="s">
        <v>37</v>
      </c>
      <c r="E31" s="81" t="s">
        <v>38</v>
      </c>
      <c r="F31" s="81" t="s">
        <v>39</v>
      </c>
      <c r="G31" s="81" t="s">
        <v>40</v>
      </c>
      <c r="H31" s="81" t="s">
        <v>41</v>
      </c>
      <c r="I31" s="81" t="s">
        <v>42</v>
      </c>
      <c r="K31" s="152" t="s">
        <v>17</v>
      </c>
      <c r="L31" s="150" t="s">
        <v>72</v>
      </c>
      <c r="M31" s="150" t="s">
        <v>37</v>
      </c>
      <c r="N31" s="150" t="s">
        <v>38</v>
      </c>
      <c r="O31" s="150" t="s">
        <v>39</v>
      </c>
      <c r="P31" s="150" t="s">
        <v>40</v>
      </c>
      <c r="Q31" s="150" t="s">
        <v>41</v>
      </c>
      <c r="R31" s="152" t="s">
        <v>42</v>
      </c>
      <c r="S31" s="150" t="s">
        <v>73</v>
      </c>
      <c r="Y31" s="25" t="s">
        <v>74</v>
      </c>
    </row>
    <row r="32" spans="1:32">
      <c r="A32" s="91" t="str">
        <f t="shared" ref="A32:C42" si="20">A18</f>
        <v>Educational &amp; Health Services</v>
      </c>
      <c r="B32" s="75">
        <f>B18</f>
        <v>156523086</v>
      </c>
      <c r="C32" s="75">
        <f>C18</f>
        <v>155752909</v>
      </c>
      <c r="D32" s="75">
        <f>AA91+AA60+AA75</f>
        <v>157308132.64667785</v>
      </c>
      <c r="E32" s="75">
        <f>AB91+AB60+AB75</f>
        <v>158598392.6452027</v>
      </c>
      <c r="F32" s="75">
        <f t="shared" ref="F32:I32" si="21">AC91+AC60+AC75</f>
        <v>160039704.3962402</v>
      </c>
      <c r="G32" s="75">
        <f t="shared" si="21"/>
        <v>161719598.66315094</v>
      </c>
      <c r="H32" s="75">
        <f t="shared" si="21"/>
        <v>163427677.08242011</v>
      </c>
      <c r="I32" s="75">
        <f t="shared" si="21"/>
        <v>164944872.7938579</v>
      </c>
      <c r="K32" s="91" t="s">
        <v>43</v>
      </c>
      <c r="L32" s="75">
        <f>'Wage Tax Actuals'!I32/'Philly MSA Employment'!I31</f>
        <v>315.54479132901133</v>
      </c>
      <c r="M32" s="75">
        <f t="shared" ref="M32:R41" si="22">L32+(L32*$M4)</f>
        <v>316.49142570299836</v>
      </c>
      <c r="N32" s="75">
        <f t="shared" si="22"/>
        <v>317.44089998010736</v>
      </c>
      <c r="O32" s="75">
        <f t="shared" si="22"/>
        <v>318.3932226800477</v>
      </c>
      <c r="P32" s="75">
        <f t="shared" si="22"/>
        <v>319.34840234808786</v>
      </c>
      <c r="Q32" s="75">
        <f t="shared" si="22"/>
        <v>320.30644755513214</v>
      </c>
      <c r="R32" s="87">
        <f t="shared" si="22"/>
        <v>321.26736689779756</v>
      </c>
      <c r="S32" s="75">
        <f>'Wage Tax Actuals'!J96</f>
        <v>317.16968400956245</v>
      </c>
      <c r="Y32" s="152" t="str">
        <f>Y18</f>
        <v>NAICS</v>
      </c>
      <c r="Z32" s="81" t="str">
        <f>Z18</f>
        <v>Jobs Lost Q2 -&gt; Q2</v>
      </c>
      <c r="AA32" s="81" t="str">
        <f>AA18</f>
        <v>FY21 Q3</v>
      </c>
      <c r="AB32" s="81" t="str">
        <f t="shared" ref="AB32:AF32" si="23">AB18</f>
        <v>FY21 Q4</v>
      </c>
      <c r="AC32" s="81" t="str">
        <f t="shared" si="23"/>
        <v>FY22 Q1</v>
      </c>
      <c r="AD32" s="81" t="str">
        <f t="shared" si="23"/>
        <v>FY22 Q2</v>
      </c>
      <c r="AE32" s="81" t="str">
        <f t="shared" si="23"/>
        <v>FY22 Q3</v>
      </c>
      <c r="AF32" s="81" t="str">
        <f t="shared" si="23"/>
        <v>FY22 Q4</v>
      </c>
    </row>
    <row r="33" spans="1:33">
      <c r="A33" s="91" t="str">
        <f t="shared" si="20"/>
        <v>Financial activities</v>
      </c>
      <c r="B33" s="75">
        <f t="shared" si="20"/>
        <v>36053104</v>
      </c>
      <c r="C33" s="75">
        <f t="shared" si="20"/>
        <v>33990560</v>
      </c>
      <c r="D33" s="75">
        <f t="shared" ref="D33:D41" si="24">AA92+AA61+AA76</f>
        <v>34199603.322136588</v>
      </c>
      <c r="E33" s="75">
        <f t="shared" ref="E33:E41" si="25">AB92+AB61+AB76</f>
        <v>34230332.219735801</v>
      </c>
      <c r="F33" s="75">
        <f t="shared" ref="F33:F41" si="26">AC92+AC61+AC76</f>
        <v>39519198.309142053</v>
      </c>
      <c r="G33" s="75">
        <f t="shared" ref="G33:G41" si="27">AD92+AD61+AD76</f>
        <v>41544690.204159461</v>
      </c>
      <c r="H33" s="75">
        <f t="shared" ref="H33:H41" si="28">AE92+AE61+AE76</f>
        <v>42765914.69319158</v>
      </c>
      <c r="I33" s="75">
        <f t="shared" ref="I33:I41" si="29">AF92+AF61+AF76</f>
        <v>43980177.259287909</v>
      </c>
      <c r="K33" s="91" t="s">
        <v>45</v>
      </c>
      <c r="L33" s="75">
        <f>'Wage Tax Actuals'!I33/'Philly MSA Employment'!I32</f>
        <v>236.37385257301807</v>
      </c>
      <c r="M33" s="75">
        <f t="shared" si="22"/>
        <v>237.08297413073711</v>
      </c>
      <c r="N33" s="75">
        <f t="shared" si="22"/>
        <v>237.79422305312931</v>
      </c>
      <c r="O33" s="75">
        <f>N33+(N33*$M5)</f>
        <v>238.5076057222887</v>
      </c>
      <c r="P33" s="75">
        <f t="shared" si="22"/>
        <v>239.22312853945556</v>
      </c>
      <c r="Q33" s="75">
        <f t="shared" si="22"/>
        <v>239.94079792507392</v>
      </c>
      <c r="R33" s="87">
        <f>Q33+(Q33*$M5)</f>
        <v>240.66062031884914</v>
      </c>
      <c r="S33" s="75">
        <f>'Wage Tax Actuals'!J97</f>
        <v>363.37400318798586</v>
      </c>
      <c r="Y33" s="91" t="str">
        <f t="shared" ref="Y33:Z40" si="30">Y19</f>
        <v>Educational &amp; Health Services</v>
      </c>
      <c r="Z33" s="36">
        <f t="shared" si="30"/>
        <v>19900</v>
      </c>
      <c r="AA33" s="36">
        <f>$Z33*AA19</f>
        <v>1990</v>
      </c>
      <c r="AB33" s="36">
        <f t="shared" ref="AB33:AF33" si="31">$Z33*AB19</f>
        <v>3826.5725190839839</v>
      </c>
      <c r="AC33" s="36">
        <f>$Z33*AC19</f>
        <v>2359.1374045801454</v>
      </c>
      <c r="AD33" s="36">
        <f t="shared" si="31"/>
        <v>1320.0839694656506</v>
      </c>
      <c r="AE33" s="36">
        <f t="shared" si="31"/>
        <v>916.00763358780591</v>
      </c>
      <c r="AF33" s="36">
        <f t="shared" si="31"/>
        <v>464.83969465647363</v>
      </c>
    </row>
    <row r="34" spans="1:33">
      <c r="A34" s="91" t="str">
        <f t="shared" si="20"/>
        <v>Government</v>
      </c>
      <c r="B34" s="75">
        <f t="shared" si="20"/>
        <v>75248869</v>
      </c>
      <c r="C34" s="75">
        <f t="shared" si="20"/>
        <v>51875017</v>
      </c>
      <c r="D34" s="75">
        <f t="shared" si="24"/>
        <v>52192861.082329869</v>
      </c>
      <c r="E34" s="75">
        <f t="shared" si="25"/>
        <v>52237469.572260104</v>
      </c>
      <c r="F34" s="75">
        <f t="shared" si="26"/>
        <v>52476562.956294298</v>
      </c>
      <c r="G34" s="75">
        <f t="shared" si="27"/>
        <v>52895135.840565056</v>
      </c>
      <c r="H34" s="75">
        <f t="shared" si="28"/>
        <v>53361479.991366774</v>
      </c>
      <c r="I34" s="75">
        <f t="shared" si="29"/>
        <v>53809705.064127192</v>
      </c>
      <c r="K34" s="91" t="s">
        <v>48</v>
      </c>
      <c r="L34" s="75">
        <f>'Wage Tax Actuals'!I34/'Philly MSA Employment'!I33</f>
        <v>242.4066214953271</v>
      </c>
      <c r="M34" s="75">
        <f t="shared" si="22"/>
        <v>243.13384135981309</v>
      </c>
      <c r="N34" s="75">
        <f t="shared" si="22"/>
        <v>243.86324288389253</v>
      </c>
      <c r="O34" s="75">
        <f t="shared" si="22"/>
        <v>244.5948326125442</v>
      </c>
      <c r="P34" s="75">
        <f t="shared" si="22"/>
        <v>245.32861711038183</v>
      </c>
      <c r="Q34" s="75">
        <f t="shared" si="22"/>
        <v>246.06460296171298</v>
      </c>
      <c r="R34" s="87">
        <f t="shared" si="22"/>
        <v>246.80279677059812</v>
      </c>
      <c r="S34" s="75">
        <f>'Wage Tax Actuals'!J98</f>
        <v>284.66833352607483</v>
      </c>
      <c r="Y34" s="91" t="str">
        <f t="shared" si="30"/>
        <v>Financial activities</v>
      </c>
      <c r="Z34" s="36">
        <f t="shared" si="30"/>
        <v>2099.9999999999709</v>
      </c>
      <c r="AA34" s="36">
        <f t="shared" ref="AA34:AF42" si="32">$Z34*AA20</f>
        <v>31.499999999999563</v>
      </c>
      <c r="AB34" s="36">
        <f t="shared" si="32"/>
        <v>60.571374045800901</v>
      </c>
      <c r="AC34" s="36">
        <f t="shared" si="32"/>
        <v>37.34312977099173</v>
      </c>
      <c r="AD34" s="36">
        <f t="shared" si="32"/>
        <v>20.895801526717293</v>
      </c>
      <c r="AE34" s="36">
        <f t="shared" si="32"/>
        <v>14.499618320610796</v>
      </c>
      <c r="AF34" s="36">
        <f t="shared" si="32"/>
        <v>7.3580152671752339</v>
      </c>
    </row>
    <row r="35" spans="1:33">
      <c r="A35" s="91" t="str">
        <f t="shared" si="20"/>
        <v>Information</v>
      </c>
      <c r="B35" s="75">
        <f t="shared" si="20"/>
        <v>15624805</v>
      </c>
      <c r="C35" s="75">
        <f t="shared" si="20"/>
        <v>14648777</v>
      </c>
      <c r="D35" s="75">
        <f t="shared" si="24"/>
        <v>14750763.087761516</v>
      </c>
      <c r="E35" s="75">
        <f t="shared" si="25"/>
        <v>14786896.685994843</v>
      </c>
      <c r="F35" s="75">
        <f t="shared" si="26"/>
        <v>17080539.546450976</v>
      </c>
      <c r="G35" s="75">
        <f t="shared" si="27"/>
        <v>17961834.280721366</v>
      </c>
      <c r="H35" s="75">
        <f t="shared" si="28"/>
        <v>18494235.650955498</v>
      </c>
      <c r="I35" s="75">
        <f t="shared" si="29"/>
        <v>19020934.908132639</v>
      </c>
      <c r="K35" s="91" t="s">
        <v>49</v>
      </c>
      <c r="L35" s="75">
        <f>'Wage Tax Actuals'!I35/'Philly MSA Employment'!I34</f>
        <v>385.49413157894736</v>
      </c>
      <c r="M35" s="75">
        <f t="shared" si="22"/>
        <v>386.65061397368419</v>
      </c>
      <c r="N35" s="75">
        <f t="shared" si="22"/>
        <v>387.81056581560523</v>
      </c>
      <c r="O35" s="75">
        <f t="shared" si="22"/>
        <v>388.97399751305204</v>
      </c>
      <c r="P35" s="75">
        <f t="shared" si="22"/>
        <v>390.14091950559117</v>
      </c>
      <c r="Q35" s="75">
        <f t="shared" si="22"/>
        <v>391.31134226410796</v>
      </c>
      <c r="R35" s="87">
        <f t="shared" si="22"/>
        <v>392.48527629090029</v>
      </c>
      <c r="S35" s="75">
        <f>'Wage Tax Actuals'!J99</f>
        <v>575.39315542948998</v>
      </c>
      <c r="Y35" s="91" t="str">
        <f t="shared" si="30"/>
        <v>Government</v>
      </c>
      <c r="Z35" s="36">
        <f t="shared" si="30"/>
        <v>2799.9999999999709</v>
      </c>
      <c r="AA35" s="36">
        <f t="shared" si="32"/>
        <v>41.999999999999559</v>
      </c>
      <c r="AB35" s="36">
        <f t="shared" si="32"/>
        <v>80.761832061068148</v>
      </c>
      <c r="AC35" s="36">
        <f t="shared" si="32"/>
        <v>49.790839694655809</v>
      </c>
      <c r="AD35" s="36">
        <f t="shared" si="32"/>
        <v>27.86106870228982</v>
      </c>
      <c r="AE35" s="36">
        <f t="shared" si="32"/>
        <v>19.332824427481128</v>
      </c>
      <c r="AF35" s="36">
        <f t="shared" si="32"/>
        <v>9.8106870229003462</v>
      </c>
    </row>
    <row r="36" spans="1:33">
      <c r="A36" s="91" t="str">
        <f t="shared" si="20"/>
        <v>Leisure &amp; Hospitality</v>
      </c>
      <c r="B36" s="75">
        <f t="shared" si="20"/>
        <v>18165069</v>
      </c>
      <c r="C36" s="75">
        <f t="shared" si="20"/>
        <v>20063227</v>
      </c>
      <c r="D36" s="75">
        <f t="shared" si="24"/>
        <v>21692499.440200642</v>
      </c>
      <c r="E36" s="75">
        <f t="shared" si="25"/>
        <v>24608400.955365695</v>
      </c>
      <c r="F36" s="75">
        <f t="shared" si="26"/>
        <v>26514381.956216536</v>
      </c>
      <c r="G36" s="75">
        <f t="shared" si="27"/>
        <v>27736997.383354746</v>
      </c>
      <c r="H36" s="75">
        <f t="shared" si="28"/>
        <v>28689189.27631136</v>
      </c>
      <c r="I36" s="75">
        <f t="shared" si="29"/>
        <v>29292246.352382872</v>
      </c>
      <c r="K36" s="91" t="s">
        <v>52</v>
      </c>
      <c r="L36" s="75">
        <f>'Wage Tax Actuals'!I36/'Philly MSA Employment'!I35</f>
        <v>167.05434637801832</v>
      </c>
      <c r="M36" s="75">
        <f t="shared" si="22"/>
        <v>167.55550941715236</v>
      </c>
      <c r="N36" s="75">
        <f t="shared" si="22"/>
        <v>168.05817594540383</v>
      </c>
      <c r="O36" s="75">
        <f t="shared" si="22"/>
        <v>168.56235047324003</v>
      </c>
      <c r="P36" s="75">
        <f t="shared" si="22"/>
        <v>169.06803752465976</v>
      </c>
      <c r="Q36" s="75">
        <f t="shared" si="22"/>
        <v>169.57524163723374</v>
      </c>
      <c r="R36" s="87">
        <f t="shared" si="22"/>
        <v>170.08396736214544</v>
      </c>
      <c r="S36" s="75">
        <f>'Wage Tax Actuals'!J100</f>
        <v>150.05955811915288</v>
      </c>
      <c r="Y36" s="91" t="str">
        <f t="shared" si="30"/>
        <v>Information</v>
      </c>
      <c r="Z36" s="36">
        <f t="shared" si="30"/>
        <v>2600</v>
      </c>
      <c r="AA36" s="36">
        <f t="shared" si="32"/>
        <v>39</v>
      </c>
      <c r="AB36" s="36">
        <f t="shared" si="32"/>
        <v>74.993129770992638</v>
      </c>
      <c r="AC36" s="36">
        <f t="shared" si="32"/>
        <v>46.234351145038019</v>
      </c>
      <c r="AD36" s="36">
        <f t="shared" si="32"/>
        <v>25.870992366412246</v>
      </c>
      <c r="AE36" s="36">
        <f t="shared" si="32"/>
        <v>17.951908396946948</v>
      </c>
      <c r="AF36" s="36">
        <f t="shared" si="32"/>
        <v>9.109923664121844</v>
      </c>
    </row>
    <row r="37" spans="1:33">
      <c r="A37" s="91" t="str">
        <f t="shared" si="20"/>
        <v>Manufacturing</v>
      </c>
      <c r="B37" s="75">
        <f t="shared" si="20"/>
        <v>25590188</v>
      </c>
      <c r="C37" s="75">
        <f t="shared" si="20"/>
        <v>26255206</v>
      </c>
      <c r="D37" s="75">
        <f t="shared" si="24"/>
        <v>26447108.630450234</v>
      </c>
      <c r="E37" s="75">
        <f t="shared" si="25"/>
        <v>26529404.698424321</v>
      </c>
      <c r="F37" s="75">
        <f t="shared" si="26"/>
        <v>26687777.99763253</v>
      </c>
      <c r="G37" s="75">
        <f t="shared" si="27"/>
        <v>26921481.258898091</v>
      </c>
      <c r="H37" s="75">
        <f t="shared" si="28"/>
        <v>27173410.742494024</v>
      </c>
      <c r="I37" s="75">
        <f t="shared" si="29"/>
        <v>27409121.140042078</v>
      </c>
      <c r="K37" s="91" t="s">
        <v>54</v>
      </c>
      <c r="L37" s="75">
        <f>'Wage Tax Actuals'!I37/'Philly MSA Employment'!I36</f>
        <v>221.56291983122364</v>
      </c>
      <c r="M37" s="75">
        <f t="shared" si="22"/>
        <v>222.2276085907173</v>
      </c>
      <c r="N37" s="75">
        <f t="shared" si="22"/>
        <v>222.89429141648944</v>
      </c>
      <c r="O37" s="75">
        <f t="shared" si="22"/>
        <v>223.56297429073891</v>
      </c>
      <c r="P37" s="75">
        <f t="shared" si="22"/>
        <v>224.23366321361112</v>
      </c>
      <c r="Q37" s="75">
        <f t="shared" si="22"/>
        <v>224.90636420325197</v>
      </c>
      <c r="R37" s="87">
        <f t="shared" si="22"/>
        <v>225.58108329586173</v>
      </c>
      <c r="S37" s="75">
        <f>'Wage Tax Actuals'!J101</f>
        <v>262.1470504197564</v>
      </c>
      <c r="Y37" s="91" t="str">
        <f t="shared" si="30"/>
        <v>Leisure &amp; Hospitality</v>
      </c>
      <c r="Z37" s="36">
        <f t="shared" si="30"/>
        <v>71900</v>
      </c>
      <c r="AA37" s="36">
        <f t="shared" si="32"/>
        <v>8987.5</v>
      </c>
      <c r="AB37" s="36">
        <f t="shared" si="32"/>
        <v>17282.070610687086</v>
      </c>
      <c r="AC37" s="36">
        <f t="shared" si="32"/>
        <v>10654.646946564852</v>
      </c>
      <c r="AD37" s="36">
        <f t="shared" si="32"/>
        <v>5961.9370229007709</v>
      </c>
      <c r="AE37" s="36">
        <f t="shared" si="32"/>
        <v>4136.9942748092481</v>
      </c>
      <c r="AF37" s="36">
        <f t="shared" si="32"/>
        <v>2099.3702290075657</v>
      </c>
    </row>
    <row r="38" spans="1:33">
      <c r="A38" s="91" t="str">
        <f t="shared" si="20"/>
        <v>Mining, Logging, &amp; Construction</v>
      </c>
      <c r="B38" s="75">
        <f t="shared" si="20"/>
        <v>17061166</v>
      </c>
      <c r="C38" s="75">
        <f t="shared" si="20"/>
        <v>17676515</v>
      </c>
      <c r="D38" s="75">
        <f t="shared" si="24"/>
        <v>17839257.213674359</v>
      </c>
      <c r="E38" s="75">
        <f t="shared" si="25"/>
        <v>17959209.004513659</v>
      </c>
      <c r="F38" s="75">
        <f t="shared" si="26"/>
        <v>18106217.134610195</v>
      </c>
      <c r="G38" s="75">
        <f t="shared" si="27"/>
        <v>18287179.254692756</v>
      </c>
      <c r="H38" s="75">
        <f t="shared" si="28"/>
        <v>18473979.275957707</v>
      </c>
      <c r="I38" s="75">
        <f t="shared" si="29"/>
        <v>18642241.398347396</v>
      </c>
      <c r="K38" s="91" t="s">
        <v>56</v>
      </c>
      <c r="L38" s="75">
        <f>'Wage Tax Actuals'!I38/'Philly MSA Employment'!I37</f>
        <v>258.80695461200588</v>
      </c>
      <c r="M38" s="75">
        <f t="shared" si="22"/>
        <v>259.58337547584188</v>
      </c>
      <c r="N38" s="75">
        <f t="shared" si="22"/>
        <v>260.36212560226943</v>
      </c>
      <c r="O38" s="75">
        <f t="shared" si="22"/>
        <v>261.14321197907623</v>
      </c>
      <c r="P38" s="75">
        <f t="shared" si="22"/>
        <v>261.92664161501347</v>
      </c>
      <c r="Q38" s="75">
        <f t="shared" si="22"/>
        <v>262.7124215398585</v>
      </c>
      <c r="R38" s="87">
        <f t="shared" si="22"/>
        <v>263.50055880447809</v>
      </c>
      <c r="S38" s="75">
        <f>'Wage Tax Actuals'!J102</f>
        <v>235.15975971329286</v>
      </c>
      <c r="Y38" s="91" t="str">
        <f t="shared" si="30"/>
        <v>Manufacturing</v>
      </c>
      <c r="Z38" s="36">
        <f t="shared" si="30"/>
        <v>6500</v>
      </c>
      <c r="AA38" s="36">
        <f t="shared" si="32"/>
        <v>162.5</v>
      </c>
      <c r="AB38" s="36">
        <f t="shared" si="32"/>
        <v>312.47137404580269</v>
      </c>
      <c r="AC38" s="36">
        <f t="shared" si="32"/>
        <v>192.64312977099178</v>
      </c>
      <c r="AD38" s="36">
        <f t="shared" si="32"/>
        <v>107.79580152671771</v>
      </c>
      <c r="AE38" s="36">
        <f t="shared" si="32"/>
        <v>74.799618320612296</v>
      </c>
      <c r="AF38" s="36">
        <f t="shared" si="32"/>
        <v>37.958015267174353</v>
      </c>
    </row>
    <row r="39" spans="1:33">
      <c r="A39" s="91" t="str">
        <f t="shared" si="20"/>
        <v>Other services</v>
      </c>
      <c r="B39" s="75">
        <f t="shared" si="20"/>
        <v>34005730</v>
      </c>
      <c r="C39" s="75">
        <f t="shared" si="20"/>
        <v>35542831</v>
      </c>
      <c r="D39" s="75">
        <f t="shared" si="24"/>
        <v>35906311.160023898</v>
      </c>
      <c r="E39" s="75">
        <f t="shared" si="25"/>
        <v>36217255.149491206</v>
      </c>
      <c r="F39" s="75">
        <f t="shared" si="26"/>
        <v>36556489.777602278</v>
      </c>
      <c r="G39" s="75">
        <f t="shared" si="27"/>
        <v>36945882.207752928</v>
      </c>
      <c r="H39" s="75">
        <f t="shared" si="28"/>
        <v>37340061.109850653</v>
      </c>
      <c r="I39" s="75">
        <f t="shared" si="29"/>
        <v>37688732.295448482</v>
      </c>
      <c r="K39" s="91" t="s">
        <v>59</v>
      </c>
      <c r="L39" s="75">
        <f>'Wage Tax Actuals'!I39/'Philly MSA Employment'!I38</f>
        <v>470.76597350993376</v>
      </c>
      <c r="M39" s="75">
        <f t="shared" si="22"/>
        <v>472.17827143046355</v>
      </c>
      <c r="N39" s="75">
        <f t="shared" si="22"/>
        <v>473.59480624475492</v>
      </c>
      <c r="O39" s="75">
        <f t="shared" si="22"/>
        <v>475.01559066348921</v>
      </c>
      <c r="P39" s="75">
        <f t="shared" si="22"/>
        <v>476.44063743547969</v>
      </c>
      <c r="Q39" s="75">
        <f t="shared" si="22"/>
        <v>477.86995934778611</v>
      </c>
      <c r="R39" s="87">
        <f t="shared" si="22"/>
        <v>479.30356922582945</v>
      </c>
      <c r="S39" s="75">
        <f>'Wage Tax Actuals'!J103</f>
        <v>450.85308230270164</v>
      </c>
      <c r="Y39" s="91" t="str">
        <f t="shared" si="30"/>
        <v>Mining, Logging, &amp; Construction</v>
      </c>
      <c r="Z39" s="36">
        <f t="shared" si="30"/>
        <v>8900</v>
      </c>
      <c r="AA39" s="36">
        <f t="shared" si="32"/>
        <v>222.5</v>
      </c>
      <c r="AB39" s="36">
        <f t="shared" si="32"/>
        <v>427.84541984732982</v>
      </c>
      <c r="AC39" s="36">
        <f t="shared" si="32"/>
        <v>263.772900763358</v>
      </c>
      <c r="AD39" s="36">
        <f t="shared" si="32"/>
        <v>147.59732824427502</v>
      </c>
      <c r="AE39" s="36">
        <f t="shared" si="32"/>
        <v>102.41793893129991</v>
      </c>
      <c r="AF39" s="36">
        <f t="shared" si="32"/>
        <v>51.973282442746424</v>
      </c>
    </row>
    <row r="40" spans="1:33">
      <c r="A40" s="91" t="str">
        <f t="shared" si="20"/>
        <v>Professional &amp; Business Services</v>
      </c>
      <c r="B40" s="75">
        <f t="shared" si="20"/>
        <v>50450750</v>
      </c>
      <c r="C40" s="75">
        <f t="shared" si="20"/>
        <v>52740451</v>
      </c>
      <c r="D40" s="75">
        <f t="shared" si="24"/>
        <v>53095031.724316552</v>
      </c>
      <c r="E40" s="75">
        <f t="shared" si="25"/>
        <v>53200872.784382805</v>
      </c>
      <c r="F40" s="75">
        <f t="shared" si="26"/>
        <v>57462686.515064187</v>
      </c>
      <c r="G40" s="75">
        <f t="shared" si="27"/>
        <v>59268571.192324236</v>
      </c>
      <c r="H40" s="75">
        <f t="shared" si="28"/>
        <v>61132349.611222208</v>
      </c>
      <c r="I40" s="75">
        <f t="shared" si="29"/>
        <v>62980056.569874167</v>
      </c>
      <c r="K40" s="91" t="s">
        <v>61</v>
      </c>
      <c r="L40" s="75">
        <f>'Wage Tax Actuals'!I40/'Philly MSA Employment'!I39</f>
        <v>158.47491286057695</v>
      </c>
      <c r="M40" s="75">
        <f t="shared" si="22"/>
        <v>158.95033759915867</v>
      </c>
      <c r="N40" s="75">
        <f t="shared" si="22"/>
        <v>159.42718861195615</v>
      </c>
      <c r="O40" s="75">
        <f t="shared" si="22"/>
        <v>159.90547017779201</v>
      </c>
      <c r="P40" s="75">
        <f t="shared" si="22"/>
        <v>160.38518658832538</v>
      </c>
      <c r="Q40" s="75">
        <f t="shared" si="22"/>
        <v>160.86634214809035</v>
      </c>
      <c r="R40" s="87">
        <f t="shared" si="22"/>
        <v>161.34894117453462</v>
      </c>
      <c r="S40" s="75">
        <f>'Wage Tax Actuals'!J104</f>
        <v>190.54718060599015</v>
      </c>
      <c r="Y40" s="91" t="str">
        <f t="shared" si="30"/>
        <v>Other Services</v>
      </c>
      <c r="Z40" s="36">
        <f t="shared" si="30"/>
        <v>12900</v>
      </c>
      <c r="AA40" s="36">
        <f t="shared" si="32"/>
        <v>322.5</v>
      </c>
      <c r="AB40" s="36">
        <f t="shared" si="32"/>
        <v>620.13549618320837</v>
      </c>
      <c r="AC40" s="36">
        <f t="shared" si="32"/>
        <v>382.3225190839683</v>
      </c>
      <c r="AD40" s="36">
        <f t="shared" si="32"/>
        <v>213.93320610687053</v>
      </c>
      <c r="AE40" s="36">
        <f t="shared" si="32"/>
        <v>148.44847328244595</v>
      </c>
      <c r="AF40" s="36">
        <f t="shared" si="32"/>
        <v>75.332061068699872</v>
      </c>
    </row>
    <row r="41" spans="1:33" ht="17.100000000000001" thickBot="1">
      <c r="A41" s="154" t="str">
        <f>A27</f>
        <v>Trade, Transportation, &amp; Utilities</v>
      </c>
      <c r="B41" s="146">
        <f t="shared" ref="B41" si="33">B27</f>
        <v>53533999</v>
      </c>
      <c r="C41" s="146">
        <f t="shared" si="20"/>
        <v>55492279</v>
      </c>
      <c r="D41" s="146">
        <f t="shared" si="24"/>
        <v>55883672.829684012</v>
      </c>
      <c r="E41" s="146">
        <f t="shared" si="25"/>
        <v>56030274.456208654</v>
      </c>
      <c r="F41" s="146">
        <f t="shared" si="26"/>
        <v>56347904.740451328</v>
      </c>
      <c r="G41" s="146">
        <f t="shared" si="27"/>
        <v>56831849.812051103</v>
      </c>
      <c r="H41" s="146">
        <f t="shared" si="28"/>
        <v>57357041.927991398</v>
      </c>
      <c r="I41" s="146">
        <f t="shared" si="29"/>
        <v>57851180.421639308</v>
      </c>
      <c r="K41" s="91" t="s">
        <v>62</v>
      </c>
      <c r="L41" s="75">
        <f>'Wage Tax Actuals'!I41/'Philly MSA Employment'!I40</f>
        <v>167.49857832779958</v>
      </c>
      <c r="M41" s="75">
        <f t="shared" si="22"/>
        <v>168.00107406278298</v>
      </c>
      <c r="N41" s="75">
        <f t="shared" si="22"/>
        <v>168.50507728497132</v>
      </c>
      <c r="O41" s="75">
        <f t="shared" si="22"/>
        <v>169.01059251682622</v>
      </c>
      <c r="P41" s="75">
        <f t="shared" si="22"/>
        <v>169.5176242943767</v>
      </c>
      <c r="Q41" s="75">
        <f t="shared" si="22"/>
        <v>170.02617716725985</v>
      </c>
      <c r="R41" s="87">
        <f t="shared" si="22"/>
        <v>170.53625569876164</v>
      </c>
      <c r="S41" s="75">
        <f>'Wage Tax Actuals'!J105</f>
        <v>174.13142094572743</v>
      </c>
      <c r="Y41" s="91" t="str">
        <f>Y27</f>
        <v>Professional &amp; Business Services</v>
      </c>
      <c r="Z41" s="36">
        <f>Z27</f>
        <v>10500.000000000058</v>
      </c>
      <c r="AA41" s="36">
        <f t="shared" si="32"/>
        <v>262.50000000000148</v>
      </c>
      <c r="AB41" s="36">
        <f t="shared" si="32"/>
        <v>504.76145038168409</v>
      </c>
      <c r="AC41" s="36">
        <f t="shared" si="32"/>
        <v>311.19274809160385</v>
      </c>
      <c r="AD41" s="36">
        <f t="shared" si="32"/>
        <v>174.13167938931417</v>
      </c>
      <c r="AE41" s="36">
        <f t="shared" si="32"/>
        <v>120.830152671759</v>
      </c>
      <c r="AF41" s="36">
        <f t="shared" si="32"/>
        <v>61.316793893128143</v>
      </c>
    </row>
    <row r="42" spans="1:33" ht="17.100000000000001" thickTop="1">
      <c r="A42" s="92" t="str">
        <f t="shared" si="20"/>
        <v>Total</v>
      </c>
      <c r="B42" s="155">
        <f t="shared" si="20"/>
        <v>482256766</v>
      </c>
      <c r="C42" s="155">
        <f t="shared" si="20"/>
        <v>464037772</v>
      </c>
      <c r="D42" s="155">
        <f>SUM(D32:D41)</f>
        <v>469315241.13725549</v>
      </c>
      <c r="E42" s="155">
        <f t="shared" ref="E42:I42" si="34">SUM(E32:E41)</f>
        <v>474398508.17157984</v>
      </c>
      <c r="F42" s="155">
        <f t="shared" si="34"/>
        <v>490791463.32970452</v>
      </c>
      <c r="G42" s="155">
        <f t="shared" si="34"/>
        <v>500113220.09767061</v>
      </c>
      <c r="H42" s="155">
        <f t="shared" si="34"/>
        <v>508215339.36176127</v>
      </c>
      <c r="I42" s="155">
        <f t="shared" si="34"/>
        <v>515619268.20313996</v>
      </c>
      <c r="K42" s="20"/>
      <c r="Y42" s="90" t="str">
        <f>Y28</f>
        <v>Trade, Transportation, &amp; Utilities</v>
      </c>
      <c r="Z42" s="175">
        <f>Z28</f>
        <v>14800</v>
      </c>
      <c r="AA42" s="175">
        <f t="shared" si="32"/>
        <v>370</v>
      </c>
      <c r="AB42" s="175">
        <f t="shared" si="32"/>
        <v>711.4732824427507</v>
      </c>
      <c r="AC42" s="175">
        <f t="shared" si="32"/>
        <v>438.6335877862582</v>
      </c>
      <c r="AD42" s="175">
        <f t="shared" si="32"/>
        <v>245.44274809160339</v>
      </c>
      <c r="AE42" s="175">
        <f t="shared" si="32"/>
        <v>170.3129770992403</v>
      </c>
      <c r="AF42" s="175">
        <f t="shared" si="32"/>
        <v>86.427480916027761</v>
      </c>
    </row>
    <row r="43" spans="1:33">
      <c r="D43" s="93"/>
      <c r="E43" s="93"/>
      <c r="F43" s="93"/>
      <c r="G43" s="93"/>
      <c r="H43" s="93"/>
      <c r="I43" s="93"/>
      <c r="K43" s="25" t="s">
        <v>75</v>
      </c>
      <c r="Y43" s="92" t="str">
        <f t="shared" ref="Y43:Z43" si="35">Y29</f>
        <v>Total</v>
      </c>
      <c r="Z43" s="174">
        <f t="shared" si="35"/>
        <v>152900</v>
      </c>
      <c r="AA43" s="174">
        <f>SUM(AA33:AA42)</f>
        <v>12430.000000000002</v>
      </c>
      <c r="AB43" s="174">
        <f t="shared" ref="AB43:AF43" si="36">SUM(AB33:AB42)</f>
        <v>23901.656488549706</v>
      </c>
      <c r="AC43" s="174">
        <f t="shared" si="36"/>
        <v>14735.717557251863</v>
      </c>
      <c r="AD43" s="174">
        <f t="shared" si="36"/>
        <v>8245.5496183206214</v>
      </c>
      <c r="AE43" s="174">
        <f t="shared" si="36"/>
        <v>5721.5954198474501</v>
      </c>
      <c r="AF43" s="174">
        <f t="shared" si="36"/>
        <v>2903.4961832060135</v>
      </c>
      <c r="AG43" s="256">
        <f>SUM(AA43:AF43)</f>
        <v>67938.015267175651</v>
      </c>
    </row>
    <row r="44" spans="1:33">
      <c r="K44" s="152" t="s">
        <v>17</v>
      </c>
      <c r="L44" s="150" t="s">
        <v>28</v>
      </c>
      <c r="M44" s="150" t="str">
        <f>M31</f>
        <v>FY21 Q3</v>
      </c>
      <c r="N44" s="150" t="str">
        <f t="shared" ref="N44:R44" si="37">N31</f>
        <v>FY21 Q4</v>
      </c>
      <c r="O44" s="150" t="str">
        <f t="shared" si="37"/>
        <v>FY22 Q1</v>
      </c>
      <c r="P44" s="150" t="str">
        <f t="shared" si="37"/>
        <v>FY22 Q2</v>
      </c>
      <c r="Q44" s="150" t="str">
        <f t="shared" si="37"/>
        <v>FY22 Q3</v>
      </c>
      <c r="R44" s="150" t="str">
        <f t="shared" si="37"/>
        <v>FY22 Q4</v>
      </c>
    </row>
    <row r="45" spans="1:33">
      <c r="K45" s="91" t="s">
        <v>43</v>
      </c>
      <c r="L45" s="61">
        <v>0</v>
      </c>
      <c r="M45" s="75">
        <f>M32*M18</f>
        <v>157454.48428724168</v>
      </c>
      <c r="N45" s="75">
        <f t="shared" ref="N45:R45" si="38">N32*N18</f>
        <v>157926.8477401034</v>
      </c>
      <c r="O45" s="75">
        <f t="shared" si="38"/>
        <v>158400.62828332372</v>
      </c>
      <c r="P45" s="75">
        <f t="shared" si="38"/>
        <v>158875.83016817371</v>
      </c>
      <c r="Q45" s="75">
        <f t="shared" si="38"/>
        <v>159352.45765867824</v>
      </c>
      <c r="R45" s="75">
        <f t="shared" si="38"/>
        <v>159830.51503165427</v>
      </c>
      <c r="Y45" s="25" t="str">
        <f>K30</f>
        <v>Wage Growth per Job (for new/recovered jobs)</v>
      </c>
    </row>
    <row r="46" spans="1:33">
      <c r="K46" s="91" t="s">
        <v>45</v>
      </c>
      <c r="L46" s="61">
        <v>0</v>
      </c>
      <c r="M46" s="75">
        <f t="shared" ref="M46:R54" si="39">M33*M19</f>
        <v>12446.856141863527</v>
      </c>
      <c r="N46" s="75">
        <f t="shared" si="39"/>
        <v>12484.196710289116</v>
      </c>
      <c r="O46" s="75">
        <f t="shared" si="39"/>
        <v>12521.649300419984</v>
      </c>
      <c r="P46" s="75">
        <f t="shared" si="39"/>
        <v>12559.214248321243</v>
      </c>
      <c r="Q46" s="75">
        <f t="shared" si="39"/>
        <v>12596.891891066207</v>
      </c>
      <c r="R46" s="75">
        <f t="shared" si="39"/>
        <v>12634.682566739406</v>
      </c>
      <c r="Y46" s="152" t="str">
        <f t="shared" ref="Y46:AE55" si="40">K31</f>
        <v>NAICS</v>
      </c>
      <c r="Z46" s="81" t="str">
        <f t="shared" si="40"/>
        <v>FY21 Q2 Total</v>
      </c>
      <c r="AA46" s="81" t="str">
        <f t="shared" si="40"/>
        <v>FY21 Q3</v>
      </c>
      <c r="AB46" s="81" t="str">
        <f t="shared" si="40"/>
        <v>FY21 Q4</v>
      </c>
      <c r="AC46" s="81" t="str">
        <f t="shared" si="40"/>
        <v>FY22 Q1</v>
      </c>
      <c r="AD46" s="81" t="str">
        <f t="shared" si="40"/>
        <v>FY22 Q2</v>
      </c>
      <c r="AE46" s="81" t="str">
        <f t="shared" si="40"/>
        <v>FY22 Q3</v>
      </c>
      <c r="AF46" s="81" t="s">
        <v>42</v>
      </c>
    </row>
    <row r="47" spans="1:33">
      <c r="K47" s="91" t="s">
        <v>48</v>
      </c>
      <c r="L47" s="61">
        <v>0</v>
      </c>
      <c r="M47" s="75">
        <f t="shared" si="39"/>
        <v>0</v>
      </c>
      <c r="N47" s="75">
        <f t="shared" si="39"/>
        <v>0</v>
      </c>
      <c r="O47" s="75">
        <f t="shared" si="39"/>
        <v>0</v>
      </c>
      <c r="P47" s="75">
        <f t="shared" si="39"/>
        <v>0</v>
      </c>
      <c r="Q47" s="75">
        <f t="shared" si="39"/>
        <v>0</v>
      </c>
      <c r="R47" s="75">
        <f t="shared" si="39"/>
        <v>0</v>
      </c>
      <c r="Y47" s="91" t="str">
        <f t="shared" si="40"/>
        <v>Educational &amp; Health Services</v>
      </c>
      <c r="Z47" s="82">
        <f t="shared" si="40"/>
        <v>315.54479132901133</v>
      </c>
      <c r="AA47" s="82">
        <f>Z47+(Z47*AA$5)</f>
        <v>317.41587329582489</v>
      </c>
      <c r="AB47" s="173">
        <f t="shared" ref="AB47:AF56" si="41">AA47+(AA47*AB$5)</f>
        <v>317.56734031717025</v>
      </c>
      <c r="AC47" s="173">
        <f>AB47+(AB47*AC$5)</f>
        <v>318.94669516901735</v>
      </c>
      <c r="AD47" s="173">
        <f t="shared" si="41"/>
        <v>321.44891813089617</v>
      </c>
      <c r="AE47" s="173">
        <f t="shared" si="41"/>
        <v>324.25367141677299</v>
      </c>
      <c r="AF47" s="173">
        <f t="shared" si="41"/>
        <v>326.96235923731672</v>
      </c>
    </row>
    <row r="48" spans="1:33">
      <c r="K48" s="91" t="s">
        <v>49</v>
      </c>
      <c r="L48" s="61">
        <v>0</v>
      </c>
      <c r="M48" s="75">
        <f t="shared" si="39"/>
        <v>25132.289908289473</v>
      </c>
      <c r="N48" s="75">
        <f t="shared" si="39"/>
        <v>25207.68677801434</v>
      </c>
      <c r="O48" s="75">
        <f t="shared" si="39"/>
        <v>25283.309838348381</v>
      </c>
      <c r="P48" s="75">
        <f t="shared" si="39"/>
        <v>25359.159767863424</v>
      </c>
      <c r="Q48" s="75">
        <f t="shared" si="39"/>
        <v>25435.237247167017</v>
      </c>
      <c r="R48" s="75">
        <f t="shared" si="39"/>
        <v>25511.542958908518</v>
      </c>
      <c r="Y48" s="91" t="str">
        <f t="shared" si="40"/>
        <v>Financial activities</v>
      </c>
      <c r="Z48" s="82">
        <f t="shared" si="40"/>
        <v>236.37385257301807</v>
      </c>
      <c r="AA48" s="82">
        <f t="shared" ref="AA48:AE55" si="42">Z48+(Z48*AA$5)</f>
        <v>237.77547562346629</v>
      </c>
      <c r="AB48" s="173">
        <f t="shared" si="42"/>
        <v>237.88893920884942</v>
      </c>
      <c r="AC48" s="173">
        <f t="shared" si="42"/>
        <v>238.92221064718677</v>
      </c>
      <c r="AD48" s="173">
        <f t="shared" si="42"/>
        <v>240.79661991569301</v>
      </c>
      <c r="AE48" s="173">
        <f t="shared" si="42"/>
        <v>242.89765393025314</v>
      </c>
      <c r="AF48" s="173">
        <f t="shared" si="41"/>
        <v>244.92672553325087</v>
      </c>
    </row>
    <row r="49" spans="1:32">
      <c r="K49" s="91" t="s">
        <v>52</v>
      </c>
      <c r="L49" s="61">
        <v>0</v>
      </c>
      <c r="M49" s="75">
        <f t="shared" si="39"/>
        <v>1807086.1690639881</v>
      </c>
      <c r="N49" s="75">
        <f t="shared" si="39"/>
        <v>1812507.4275711803</v>
      </c>
      <c r="O49" s="75">
        <f t="shared" si="39"/>
        <v>1817944.9498538938</v>
      </c>
      <c r="P49" s="75">
        <f t="shared" si="39"/>
        <v>1823398.7847034554</v>
      </c>
      <c r="Q49" s="75">
        <f t="shared" si="39"/>
        <v>1828868.9810575659</v>
      </c>
      <c r="R49" s="75">
        <f t="shared" si="39"/>
        <v>1834355.5880007385</v>
      </c>
      <c r="Y49" s="91" t="str">
        <f t="shared" si="40"/>
        <v>Government</v>
      </c>
      <c r="Z49" s="82">
        <f t="shared" si="40"/>
        <v>242.4066214953271</v>
      </c>
      <c r="AA49" s="82">
        <f t="shared" si="42"/>
        <v>243.84401697951745</v>
      </c>
      <c r="AB49" s="173">
        <f t="shared" si="42"/>
        <v>243.96037639954667</v>
      </c>
      <c r="AC49" s="173">
        <f t="shared" si="42"/>
        <v>245.02001914652774</v>
      </c>
      <c r="AD49" s="173">
        <f t="shared" si="42"/>
        <v>246.94226736955304</v>
      </c>
      <c r="AE49" s="173">
        <f t="shared" si="42"/>
        <v>249.09692428939553</v>
      </c>
      <c r="AF49" s="173">
        <f t="shared" si="41"/>
        <v>251.17778216221311</v>
      </c>
    </row>
    <row r="50" spans="1:32">
      <c r="K50" s="91" t="s">
        <v>54</v>
      </c>
      <c r="L50" s="61">
        <v>0</v>
      </c>
      <c r="M50" s="75">
        <f t="shared" si="39"/>
        <v>36111.98639599156</v>
      </c>
      <c r="N50" s="75">
        <f t="shared" si="39"/>
        <v>36220.322355179531</v>
      </c>
      <c r="O50" s="75">
        <f t="shared" si="39"/>
        <v>36328.983322245069</v>
      </c>
      <c r="P50" s="75">
        <f t="shared" si="39"/>
        <v>36437.970272211809</v>
      </c>
      <c r="Q50" s="75">
        <f t="shared" si="39"/>
        <v>36547.284183028445</v>
      </c>
      <c r="R50" s="75">
        <f t="shared" si="39"/>
        <v>36656.926035577533</v>
      </c>
      <c r="Y50" s="91" t="str">
        <f t="shared" si="40"/>
        <v>Information</v>
      </c>
      <c r="Z50" s="82">
        <f t="shared" si="40"/>
        <v>385.49413157894736</v>
      </c>
      <c r="AA50" s="82">
        <f t="shared" si="42"/>
        <v>387.77999126584598</v>
      </c>
      <c r="AB50" s="173">
        <f t="shared" si="42"/>
        <v>387.96503519450806</v>
      </c>
      <c r="AC50" s="173">
        <f t="shared" si="42"/>
        <v>389.65016267993559</v>
      </c>
      <c r="AD50" s="173">
        <f t="shared" si="42"/>
        <v>392.70707343939927</v>
      </c>
      <c r="AE50" s="173">
        <f t="shared" si="42"/>
        <v>396.13357884193942</v>
      </c>
      <c r="AF50" s="173">
        <f t="shared" si="41"/>
        <v>399.44272317831428</v>
      </c>
    </row>
    <row r="51" spans="1:32">
      <c r="K51" s="91" t="s">
        <v>56</v>
      </c>
      <c r="L51" s="61">
        <v>0</v>
      </c>
      <c r="M51" s="75">
        <f t="shared" si="39"/>
        <v>57757.30104337482</v>
      </c>
      <c r="N51" s="75">
        <f t="shared" si="39"/>
        <v>57930.572946504952</v>
      </c>
      <c r="O51" s="75">
        <f t="shared" si="39"/>
        <v>58104.364665344459</v>
      </c>
      <c r="P51" s="75">
        <f t="shared" si="39"/>
        <v>58278.677759340499</v>
      </c>
      <c r="Q51" s="75">
        <f t="shared" si="39"/>
        <v>58453.513792618513</v>
      </c>
      <c r="R51" s="75">
        <f t="shared" si="39"/>
        <v>58628.874333996377</v>
      </c>
      <c r="Y51" s="91" t="str">
        <f t="shared" si="40"/>
        <v>Leisure &amp; Hospitality</v>
      </c>
      <c r="Z51" s="82">
        <f t="shared" si="40"/>
        <v>167.05434637801832</v>
      </c>
      <c r="AA51" s="82">
        <f t="shared" si="42"/>
        <v>168.04492642742824</v>
      </c>
      <c r="AB51" s="173">
        <f t="shared" si="42"/>
        <v>168.12511543686205</v>
      </c>
      <c r="AC51" s="173">
        <f t="shared" si="42"/>
        <v>168.85536746297902</v>
      </c>
      <c r="AD51" s="173">
        <f t="shared" si="42"/>
        <v>170.18008342367727</v>
      </c>
      <c r="AE51" s="173">
        <f t="shared" si="42"/>
        <v>171.66496366825467</v>
      </c>
      <c r="AF51" s="173">
        <f t="shared" si="41"/>
        <v>173.09898535340815</v>
      </c>
    </row>
    <row r="52" spans="1:32">
      <c r="C52" s="25" t="s">
        <v>15</v>
      </c>
      <c r="D52" s="25" t="s">
        <v>16</v>
      </c>
      <c r="E52" s="25" t="s">
        <v>76</v>
      </c>
      <c r="F52" s="25" t="s">
        <v>77</v>
      </c>
      <c r="K52" s="91" t="s">
        <v>59</v>
      </c>
      <c r="L52" s="61">
        <v>0</v>
      </c>
      <c r="M52" s="75">
        <f t="shared" si="39"/>
        <v>152277.49253632448</v>
      </c>
      <c r="N52" s="75">
        <f t="shared" si="39"/>
        <v>152734.32501393347</v>
      </c>
      <c r="O52" s="75">
        <f t="shared" si="39"/>
        <v>153192.52798897526</v>
      </c>
      <c r="P52" s="75">
        <f t="shared" si="39"/>
        <v>153652.10557294221</v>
      </c>
      <c r="Q52" s="75">
        <f t="shared" si="39"/>
        <v>154113.06188966101</v>
      </c>
      <c r="R52" s="75">
        <f t="shared" si="39"/>
        <v>154575.40107533001</v>
      </c>
      <c r="Y52" s="91" t="str">
        <f t="shared" si="40"/>
        <v>Manufacturing</v>
      </c>
      <c r="Z52" s="82">
        <f t="shared" si="40"/>
        <v>221.56291983122364</v>
      </c>
      <c r="AA52" s="82">
        <f t="shared" si="42"/>
        <v>222.87671868071408</v>
      </c>
      <c r="AB52" s="173">
        <f t="shared" si="42"/>
        <v>222.98307275921454</v>
      </c>
      <c r="AC52" s="173">
        <f t="shared" si="42"/>
        <v>223.9516005145656</v>
      </c>
      <c r="AD52" s="173">
        <f t="shared" si="42"/>
        <v>225.7085613034526</v>
      </c>
      <c r="AE52" s="173">
        <f t="shared" si="42"/>
        <v>227.67794677423709</v>
      </c>
      <c r="AF52" s="173">
        <f t="shared" si="41"/>
        <v>229.57987892118604</v>
      </c>
    </row>
    <row r="53" spans="1:32">
      <c r="C53" s="75"/>
      <c r="D53" s="75"/>
      <c r="K53" s="91" t="s">
        <v>61</v>
      </c>
      <c r="L53" s="61">
        <v>0</v>
      </c>
      <c r="M53" s="75">
        <f t="shared" si="39"/>
        <v>41724.463619779388</v>
      </c>
      <c r="N53" s="75">
        <f t="shared" si="39"/>
        <v>41849.637010638726</v>
      </c>
      <c r="O53" s="75">
        <f t="shared" si="39"/>
        <v>41975.185921670636</v>
      </c>
      <c r="P53" s="75">
        <f t="shared" si="39"/>
        <v>42101.111479435647</v>
      </c>
      <c r="Q53" s="75">
        <f t="shared" si="39"/>
        <v>42227.414813873955</v>
      </c>
      <c r="R53" s="75">
        <f t="shared" si="39"/>
        <v>42354.097058315572</v>
      </c>
      <c r="Y53" s="91" t="str">
        <f t="shared" si="40"/>
        <v>Mining, Logging, &amp; Construction</v>
      </c>
      <c r="Z53" s="82">
        <f t="shared" si="40"/>
        <v>258.80695461200588</v>
      </c>
      <c r="AA53" s="82">
        <f t="shared" si="42"/>
        <v>260.34159894449795</v>
      </c>
      <c r="AB53" s="173">
        <f t="shared" si="42"/>
        <v>260.46583081140164</v>
      </c>
      <c r="AC53" s="173">
        <f t="shared" si="42"/>
        <v>261.59716505726982</v>
      </c>
      <c r="AD53" s="173">
        <f t="shared" si="42"/>
        <v>263.64946546697257</v>
      </c>
      <c r="AE53" s="173">
        <f t="shared" si="42"/>
        <v>265.94989848409983</v>
      </c>
      <c r="AF53" s="173">
        <f t="shared" si="41"/>
        <v>268.17153948434253</v>
      </c>
    </row>
    <row r="54" spans="1:32">
      <c r="A54" s="61" t="s">
        <v>70</v>
      </c>
      <c r="C54" s="75">
        <f>SUM(B28:E28)</f>
        <v>1885621165.5177908</v>
      </c>
      <c r="D54" s="75">
        <f>SUM(F28:I28)</f>
        <v>1988662541.0052068</v>
      </c>
      <c r="E54" s="75">
        <f>C54+D54</f>
        <v>3874283706.5229979</v>
      </c>
      <c r="F54" s="75">
        <f>E54-E56</f>
        <v>-292800025.47700214</v>
      </c>
      <c r="K54" s="91" t="s">
        <v>62</v>
      </c>
      <c r="L54" s="61">
        <v>0</v>
      </c>
      <c r="M54" s="75">
        <f t="shared" si="39"/>
        <v>62160.397403229705</v>
      </c>
      <c r="N54" s="75">
        <f t="shared" si="39"/>
        <v>62346.87859543939</v>
      </c>
      <c r="O54" s="75">
        <f t="shared" si="39"/>
        <v>62533.9192312257</v>
      </c>
      <c r="P54" s="75">
        <f t="shared" si="39"/>
        <v>62721.520988919379</v>
      </c>
      <c r="Q54" s="75">
        <f t="shared" si="39"/>
        <v>62909.685551886141</v>
      </c>
      <c r="R54" s="75">
        <f t="shared" si="39"/>
        <v>63098.414608541803</v>
      </c>
      <c r="Y54" s="91" t="str">
        <f t="shared" si="40"/>
        <v>Other Services</v>
      </c>
      <c r="Z54" s="82">
        <f t="shared" si="40"/>
        <v>470.76597350993376</v>
      </c>
      <c r="AA54" s="82">
        <f t="shared" si="42"/>
        <v>473.55746856175801</v>
      </c>
      <c r="AB54" s="173">
        <f t="shared" si="42"/>
        <v>473.78344446666193</v>
      </c>
      <c r="AC54" s="173">
        <f t="shared" si="42"/>
        <v>475.84132451250423</v>
      </c>
      <c r="AD54" s="173">
        <f t="shared" si="42"/>
        <v>479.57442821428447</v>
      </c>
      <c r="AE54" s="173">
        <f t="shared" si="42"/>
        <v>483.75888141194235</v>
      </c>
      <c r="AF54" s="173">
        <f t="shared" si="41"/>
        <v>487.80001311119202</v>
      </c>
    </row>
    <row r="55" spans="1:32">
      <c r="A55" s="61" t="s">
        <v>78</v>
      </c>
      <c r="C55" s="75">
        <f>SUM(B42:E42)</f>
        <v>1890008287.3088353</v>
      </c>
      <c r="D55" s="75">
        <f>SUM(F42:I42)</f>
        <v>2014739290.9922764</v>
      </c>
      <c r="E55" s="75">
        <f>C55+D55</f>
        <v>3904747578.3011117</v>
      </c>
      <c r="F55" s="75">
        <f>E55-E56</f>
        <v>-262336153.6988883</v>
      </c>
      <c r="Y55" s="91" t="str">
        <f>K40</f>
        <v>Professional &amp; Business Services</v>
      </c>
      <c r="Z55" s="82">
        <f t="shared" si="40"/>
        <v>158.47491286057695</v>
      </c>
      <c r="AA55" s="82">
        <f t="shared" si="42"/>
        <v>159.41461955133516</v>
      </c>
      <c r="AB55" s="173">
        <f t="shared" si="42"/>
        <v>159.49069028255485</v>
      </c>
      <c r="AC55" s="173">
        <f t="shared" si="42"/>
        <v>160.1834386528563</v>
      </c>
      <c r="AD55" s="173">
        <f t="shared" si="42"/>
        <v>161.44012099000196</v>
      </c>
      <c r="AE55" s="173">
        <f t="shared" si="42"/>
        <v>162.84874203141629</v>
      </c>
      <c r="AF55" s="173">
        <f t="shared" si="41"/>
        <v>164.2091164635824</v>
      </c>
    </row>
    <row r="56" spans="1:32">
      <c r="A56" s="61" t="s">
        <v>19</v>
      </c>
      <c r="C56" s="147">
        <v>2000565000</v>
      </c>
      <c r="D56" s="75">
        <v>2166518732</v>
      </c>
      <c r="E56" s="75">
        <f>C56+D56</f>
        <v>4167083732</v>
      </c>
      <c r="Y56" s="91" t="str">
        <f>K41</f>
        <v>Trade, Transportation, &amp; Utilities</v>
      </c>
      <c r="Z56" s="82">
        <f>L41</f>
        <v>167.49857832779958</v>
      </c>
      <c r="AA56" s="82">
        <f>Z56+(Z56*AA$5)</f>
        <v>168.49179253379569</v>
      </c>
      <c r="AB56" s="173">
        <f>AA56+(AA56*AB$5)</f>
        <v>168.57219478233873</v>
      </c>
      <c r="AC56" s="173">
        <f>AB56+(AB56*AC$5)</f>
        <v>169.30438869915432</v>
      </c>
      <c r="AD56" s="173">
        <f>AC56+(AC56*AD$5)</f>
        <v>170.632627352718</v>
      </c>
      <c r="AE56" s="173">
        <f>AD56+(AD56*AE$5)</f>
        <v>172.12145620001388</v>
      </c>
      <c r="AF56" s="173">
        <f t="shared" si="41"/>
        <v>173.55929124449048</v>
      </c>
    </row>
    <row r="57" spans="1:32">
      <c r="K57" s="25" t="s">
        <v>79</v>
      </c>
      <c r="Z57" s="82"/>
      <c r="AA57" s="82"/>
      <c r="AB57" s="82"/>
      <c r="AC57" s="82"/>
      <c r="AD57" s="82"/>
      <c r="AE57" s="82"/>
    </row>
    <row r="58" spans="1:32">
      <c r="A58" s="61" t="s">
        <v>80</v>
      </c>
      <c r="C58" s="37">
        <f>'Wage Tax Actuals'!H42</f>
        <v>482256766</v>
      </c>
      <c r="K58" s="152" t="s">
        <v>17</v>
      </c>
      <c r="L58" s="150" t="s">
        <v>28</v>
      </c>
      <c r="M58" s="150" t="s">
        <v>37</v>
      </c>
      <c r="N58" s="150" t="s">
        <v>38</v>
      </c>
      <c r="O58" s="150" t="s">
        <v>39</v>
      </c>
      <c r="P58" s="150" t="s">
        <v>40</v>
      </c>
      <c r="Q58" s="150" t="s">
        <v>41</v>
      </c>
      <c r="R58" s="150" t="s">
        <v>42</v>
      </c>
      <c r="Y58" s="25" t="str">
        <f t="shared" ref="Y58:Y69" si="43">K43</f>
        <v>Additional Revenue from new/recovered jobs + wage growth for those jobs</v>
      </c>
    </row>
    <row r="59" spans="1:32">
      <c r="C59" s="75"/>
      <c r="D59" s="75"/>
      <c r="K59" s="91" t="s">
        <v>43</v>
      </c>
      <c r="L59" s="75">
        <v>0</v>
      </c>
      <c r="M59" s="75">
        <v>0</v>
      </c>
      <c r="N59" s="187">
        <f>(M59+M45)*(1+$M4)</f>
        <v>157926.84774010337</v>
      </c>
      <c r="O59" s="187">
        <f>(N59+N45)*(1+$M4)</f>
        <v>316801.25656664732</v>
      </c>
      <c r="P59" s="187">
        <f t="shared" ref="P59:R59" si="44">(O59+O45)*(1+$M4)</f>
        <v>476627.49050452089</v>
      </c>
      <c r="Q59" s="187">
        <f t="shared" si="44"/>
        <v>637409.83063471259</v>
      </c>
      <c r="R59" s="187">
        <f t="shared" si="44"/>
        <v>799152.57515827089</v>
      </c>
      <c r="Y59" s="172" t="str">
        <f t="shared" si="43"/>
        <v>NAICS</v>
      </c>
      <c r="Z59" s="81" t="str">
        <f t="shared" ref="Z59:AE59" si="45">L44</f>
        <v>FY21 Q2</v>
      </c>
      <c r="AA59" s="81" t="str">
        <f t="shared" si="45"/>
        <v>FY21 Q3</v>
      </c>
      <c r="AB59" s="81" t="str">
        <f t="shared" si="45"/>
        <v>FY21 Q4</v>
      </c>
      <c r="AC59" s="81" t="str">
        <f t="shared" si="45"/>
        <v>FY22 Q1</v>
      </c>
      <c r="AD59" s="81" t="str">
        <f t="shared" si="45"/>
        <v>FY22 Q2</v>
      </c>
      <c r="AE59" s="81" t="str">
        <f t="shared" si="45"/>
        <v>FY22 Q3</v>
      </c>
      <c r="AF59" s="81" t="s">
        <v>42</v>
      </c>
    </row>
    <row r="60" spans="1:32">
      <c r="C60" s="75"/>
      <c r="D60" s="75"/>
      <c r="K60" s="91" t="s">
        <v>45</v>
      </c>
      <c r="L60" s="75">
        <v>0</v>
      </c>
      <c r="M60" s="75">
        <v>0</v>
      </c>
      <c r="N60" s="187">
        <f t="shared" ref="N60:R60" si="46">(M60+M46)*(1+$M5)</f>
        <v>12484.196710289116</v>
      </c>
      <c r="O60" s="187">
        <f t="shared" si="46"/>
        <v>25043.298600839964</v>
      </c>
      <c r="P60" s="187">
        <f t="shared" si="46"/>
        <v>37677.642744963727</v>
      </c>
      <c r="Q60" s="187">
        <f t="shared" si="46"/>
        <v>50387.56756426482</v>
      </c>
      <c r="R60" s="187">
        <f t="shared" si="46"/>
        <v>63173.412833697017</v>
      </c>
      <c r="Y60" s="91" t="str">
        <f t="shared" si="43"/>
        <v>Educational &amp; Health Services</v>
      </c>
      <c r="Z60" s="82">
        <v>0</v>
      </c>
      <c r="AA60" s="82">
        <f t="shared" ref="AA60:AF60" si="47">AA47*AA33</f>
        <v>631657.58785869158</v>
      </c>
      <c r="AB60" s="82">
        <f t="shared" si="47"/>
        <v>1215194.4574162751</v>
      </c>
      <c r="AC60" s="82">
        <f t="shared" si="47"/>
        <v>752439.07864045037</v>
      </c>
      <c r="AD60" s="82">
        <f t="shared" si="47"/>
        <v>424339.56382667238</v>
      </c>
      <c r="AE60" s="82">
        <f t="shared" si="47"/>
        <v>297018.83823663619</v>
      </c>
      <c r="AF60" s="82">
        <f t="shared" si="47"/>
        <v>151985.08323203455</v>
      </c>
    </row>
    <row r="61" spans="1:32">
      <c r="C61" s="75"/>
      <c r="D61" s="75"/>
      <c r="K61" s="91" t="s">
        <v>48</v>
      </c>
      <c r="L61" s="75">
        <v>0</v>
      </c>
      <c r="M61" s="75">
        <v>0</v>
      </c>
      <c r="N61" s="187">
        <f t="shared" ref="N61:R61" si="48">(M61+M47)*(1+$M6)</f>
        <v>0</v>
      </c>
      <c r="O61" s="187">
        <f t="shared" si="48"/>
        <v>0</v>
      </c>
      <c r="P61" s="187">
        <f t="shared" si="48"/>
        <v>0</v>
      </c>
      <c r="Q61" s="187">
        <f t="shared" si="48"/>
        <v>0</v>
      </c>
      <c r="R61" s="187">
        <f t="shared" si="48"/>
        <v>0</v>
      </c>
      <c r="Y61" s="91" t="str">
        <f t="shared" si="43"/>
        <v>Financial activities</v>
      </c>
      <c r="Z61" s="82">
        <v>0</v>
      </c>
      <c r="AA61" s="82">
        <f t="shared" ref="AA61:AE69" si="49">AA48*AA34</f>
        <v>7489.9274821390845</v>
      </c>
      <c r="AB61" s="82">
        <f t="shared" si="49"/>
        <v>14409.25991817801</v>
      </c>
      <c r="AC61" s="82">
        <f t="shared" si="49"/>
        <v>8922.1031173701176</v>
      </c>
      <c r="AD61" s="82">
        <f t="shared" si="49"/>
        <v>5031.638378062702</v>
      </c>
      <c r="AE61" s="82">
        <f t="shared" si="49"/>
        <v>3521.9232729604796</v>
      </c>
      <c r="AF61" s="82">
        <f t="shared" ref="AF61:AF69" si="50">AF48*AF34</f>
        <v>1802.1745858128982</v>
      </c>
    </row>
    <row r="62" spans="1:32">
      <c r="C62" s="75"/>
      <c r="D62" s="75"/>
      <c r="K62" s="91" t="s">
        <v>49</v>
      </c>
      <c r="L62" s="75">
        <v>0</v>
      </c>
      <c r="M62" s="75">
        <v>0</v>
      </c>
      <c r="N62" s="187">
        <f t="shared" ref="N62:R62" si="51">(M62+M48)*(1+$M7)</f>
        <v>25207.68677801434</v>
      </c>
      <c r="O62" s="187">
        <f t="shared" si="51"/>
        <v>50566.619676696762</v>
      </c>
      <c r="P62" s="187">
        <f t="shared" si="51"/>
        <v>76077.479303590269</v>
      </c>
      <c r="Q62" s="187">
        <f t="shared" si="51"/>
        <v>101740.94898866805</v>
      </c>
      <c r="R62" s="187">
        <f t="shared" si="51"/>
        <v>127557.71479454257</v>
      </c>
      <c r="Y62" s="91" t="str">
        <f t="shared" si="43"/>
        <v>Government</v>
      </c>
      <c r="Z62" s="82">
        <v>0</v>
      </c>
      <c r="AA62" s="82">
        <f t="shared" si="49"/>
        <v>10241.448713139625</v>
      </c>
      <c r="AB62" s="82">
        <f t="shared" si="49"/>
        <v>19702.686948335162</v>
      </c>
      <c r="AC62" s="82">
        <f t="shared" si="49"/>
        <v>12199.75249530626</v>
      </c>
      <c r="AD62" s="82">
        <f t="shared" si="49"/>
        <v>6880.0754766823393</v>
      </c>
      <c r="AE62" s="82">
        <f t="shared" si="49"/>
        <v>4815.7471027124429</v>
      </c>
      <c r="AF62" s="82">
        <f t="shared" si="50"/>
        <v>2464.2266078997141</v>
      </c>
    </row>
    <row r="63" spans="1:32">
      <c r="C63" s="75"/>
      <c r="D63" s="75"/>
      <c r="K63" s="91" t="s">
        <v>52</v>
      </c>
      <c r="L63" s="75">
        <v>0</v>
      </c>
      <c r="M63" s="75">
        <v>0</v>
      </c>
      <c r="N63" s="187">
        <f t="shared" ref="N63:R63" si="52">(M63+M49)*(1+$M8)</f>
        <v>1812507.4275711798</v>
      </c>
      <c r="O63" s="187">
        <f t="shared" si="52"/>
        <v>3635889.8997077867</v>
      </c>
      <c r="P63" s="187">
        <f t="shared" si="52"/>
        <v>5470196.3541103648</v>
      </c>
      <c r="Q63" s="187">
        <f t="shared" si="52"/>
        <v>7315475.9242302608</v>
      </c>
      <c r="R63" s="187">
        <f t="shared" si="52"/>
        <v>9171777.9400036894</v>
      </c>
      <c r="Y63" s="91" t="str">
        <f t="shared" si="43"/>
        <v>Information</v>
      </c>
      <c r="Z63" s="82">
        <v>0</v>
      </c>
      <c r="AA63" s="82">
        <f t="shared" si="49"/>
        <v>15123.419659367994</v>
      </c>
      <c r="AB63" s="82">
        <f t="shared" si="49"/>
        <v>29094.71223094947</v>
      </c>
      <c r="AC63" s="82">
        <f t="shared" si="49"/>
        <v>18015.22244506533</v>
      </c>
      <c r="AD63" s="82">
        <f t="shared" si="49"/>
        <v>10159.721699186792</v>
      </c>
      <c r="AE63" s="82">
        <f t="shared" si="49"/>
        <v>7111.3537203252581</v>
      </c>
      <c r="AF63" s="82">
        <f t="shared" si="50"/>
        <v>3638.8927163433964</v>
      </c>
    </row>
    <row r="64" spans="1:32">
      <c r="C64" s="75"/>
      <c r="D64" s="75"/>
      <c r="K64" s="91" t="s">
        <v>54</v>
      </c>
      <c r="L64" s="75">
        <v>0</v>
      </c>
      <c r="M64" s="75">
        <v>0</v>
      </c>
      <c r="N64" s="187">
        <f t="shared" ref="N64:R64" si="53">(M64+M50)*(1+$M9)</f>
        <v>36220.322355179531</v>
      </c>
      <c r="O64" s="187">
        <f t="shared" si="53"/>
        <v>72657.966644490138</v>
      </c>
      <c r="P64" s="187">
        <f t="shared" si="53"/>
        <v>109313.9108166354</v>
      </c>
      <c r="Q64" s="187">
        <f t="shared" si="53"/>
        <v>146189.13673211372</v>
      </c>
      <c r="R64" s="187">
        <f t="shared" si="53"/>
        <v>183284.63017788756</v>
      </c>
      <c r="Y64" s="91" t="str">
        <f t="shared" si="43"/>
        <v>Leisure &amp; Hospitality</v>
      </c>
      <c r="Z64" s="82">
        <v>0</v>
      </c>
      <c r="AA64" s="82">
        <f t="shared" si="49"/>
        <v>1510303.7762665113</v>
      </c>
      <c r="AB64" s="82">
        <f t="shared" si="49"/>
        <v>2905550.1164097674</v>
      </c>
      <c r="AC64" s="82">
        <f t="shared" si="49"/>
        <v>1799094.3253505153</v>
      </c>
      <c r="AD64" s="82">
        <f t="shared" si="49"/>
        <v>1014602.9399239633</v>
      </c>
      <c r="AE64" s="82">
        <f t="shared" si="49"/>
        <v>710176.97188090719</v>
      </c>
      <c r="AF64" s="82">
        <f t="shared" si="50"/>
        <v>363398.85652236175</v>
      </c>
    </row>
    <row r="65" spans="3:32">
      <c r="C65" s="75"/>
      <c r="D65" s="75"/>
      <c r="K65" s="91" t="s">
        <v>56</v>
      </c>
      <c r="L65" s="75">
        <v>0</v>
      </c>
      <c r="M65" s="75">
        <v>0</v>
      </c>
      <c r="N65" s="187">
        <f t="shared" ref="N65:R65" si="54">(M65+M51)*(1+$M10)</f>
        <v>57930.572946504937</v>
      </c>
      <c r="O65" s="187">
        <f t="shared" si="54"/>
        <v>116208.7293306889</v>
      </c>
      <c r="P65" s="187">
        <f t="shared" si="54"/>
        <v>174836.03327802144</v>
      </c>
      <c r="Q65" s="187">
        <f t="shared" si="54"/>
        <v>233814.05517047399</v>
      </c>
      <c r="R65" s="187">
        <f t="shared" si="54"/>
        <v>293144.37166998175</v>
      </c>
      <c r="Y65" s="91" t="str">
        <f t="shared" si="43"/>
        <v>Manufacturing</v>
      </c>
      <c r="Z65" s="82">
        <v>0</v>
      </c>
      <c r="AA65" s="82">
        <f t="shared" si="49"/>
        <v>36217.466785616038</v>
      </c>
      <c r="AB65" s="82">
        <f t="shared" si="49"/>
        <v>69675.827134026957</v>
      </c>
      <c r="AC65" s="82">
        <f t="shared" si="49"/>
        <v>43142.737240348768</v>
      </c>
      <c r="AD65" s="82">
        <f t="shared" si="49"/>
        <v>24330.435277147972</v>
      </c>
      <c r="AE65" s="82">
        <f t="shared" si="49"/>
        <v>17030.223518733615</v>
      </c>
      <c r="AF65" s="82">
        <f t="shared" si="50"/>
        <v>8714.3965491264189</v>
      </c>
    </row>
    <row r="66" spans="3:32">
      <c r="C66" s="75"/>
      <c r="D66" s="75"/>
      <c r="K66" s="91" t="s">
        <v>59</v>
      </c>
      <c r="L66" s="75">
        <v>0</v>
      </c>
      <c r="M66" s="75">
        <v>0</v>
      </c>
      <c r="N66" s="187">
        <f t="shared" ref="N66:R66" si="55">(M66+M52)*(1+$M11)</f>
        <v>152734.32501393344</v>
      </c>
      <c r="O66" s="187">
        <f t="shared" si="55"/>
        <v>306385.05597795051</v>
      </c>
      <c r="P66" s="187">
        <f t="shared" si="55"/>
        <v>460956.31671882648</v>
      </c>
      <c r="Q66" s="187">
        <f t="shared" si="55"/>
        <v>616452.24755864393</v>
      </c>
      <c r="R66" s="187">
        <f t="shared" si="55"/>
        <v>772877.00537664979</v>
      </c>
      <c r="Y66" s="91" t="str">
        <f t="shared" si="43"/>
        <v>Mining, Logging, &amp; Construction</v>
      </c>
      <c r="Z66" s="82">
        <v>0</v>
      </c>
      <c r="AA66" s="82">
        <f t="shared" si="49"/>
        <v>57926.005765150796</v>
      </c>
      <c r="AB66" s="82">
        <f t="shared" si="49"/>
        <v>111439.11273938771</v>
      </c>
      <c r="AC66" s="82">
        <f t="shared" si="49"/>
        <v>69002.24305862702</v>
      </c>
      <c r="AD66" s="82">
        <f t="shared" si="49"/>
        <v>38913.956695956404</v>
      </c>
      <c r="AE66" s="82">
        <f t="shared" si="49"/>
        <v>27238.04046172995</v>
      </c>
      <c r="AF66" s="82">
        <f t="shared" si="50"/>
        <v>13937.755164725859</v>
      </c>
    </row>
    <row r="67" spans="3:32">
      <c r="C67" s="75"/>
      <c r="D67" s="75"/>
      <c r="K67" s="91" t="s">
        <v>61</v>
      </c>
      <c r="L67" s="75">
        <v>0</v>
      </c>
      <c r="M67" s="75">
        <v>0</v>
      </c>
      <c r="N67" s="187">
        <f t="shared" ref="N67:R67" si="56">(M67+M53)*(1+$M12)</f>
        <v>41849.637010638718</v>
      </c>
      <c r="O67" s="187">
        <f t="shared" si="56"/>
        <v>83950.371843341258</v>
      </c>
      <c r="P67" s="187">
        <f t="shared" si="56"/>
        <v>126303.33443830692</v>
      </c>
      <c r="Q67" s="187">
        <f t="shared" si="56"/>
        <v>168909.65925549576</v>
      </c>
      <c r="R67" s="187">
        <f t="shared" si="56"/>
        <v>211770.48529157779</v>
      </c>
      <c r="Y67" s="91" t="str">
        <f t="shared" si="43"/>
        <v>Other Services</v>
      </c>
      <c r="Z67" s="82">
        <v>0</v>
      </c>
      <c r="AA67" s="82">
        <f t="shared" si="49"/>
        <v>152722.28361116696</v>
      </c>
      <c r="AB67" s="82">
        <f t="shared" si="49"/>
        <v>293809.93141772295</v>
      </c>
      <c r="AC67" s="82">
        <f t="shared" si="49"/>
        <v>181924.85387187265</v>
      </c>
      <c r="AD67" s="82">
        <f t="shared" si="49"/>
        <v>102596.8949947511</v>
      </c>
      <c r="AE67" s="82">
        <f t="shared" si="49"/>
        <v>71813.267382426668</v>
      </c>
      <c r="AF67" s="82">
        <f t="shared" si="50"/>
        <v>36746.980377004918</v>
      </c>
    </row>
    <row r="68" spans="3:32">
      <c r="C68" s="75"/>
      <c r="D68" s="75"/>
      <c r="K68" s="91" t="s">
        <v>62</v>
      </c>
      <c r="L68" s="75">
        <v>0</v>
      </c>
      <c r="M68" s="75">
        <v>0</v>
      </c>
      <c r="N68" s="187">
        <f t="shared" ref="N68:R68" si="57">(M68+M54)*(1+$M13)</f>
        <v>62346.87859543939</v>
      </c>
      <c r="O68" s="187">
        <f t="shared" si="57"/>
        <v>125067.8384624514</v>
      </c>
      <c r="P68" s="187">
        <f t="shared" si="57"/>
        <v>188164.56296675809</v>
      </c>
      <c r="Q68" s="187">
        <f t="shared" si="57"/>
        <v>251638.74220754448</v>
      </c>
      <c r="R68" s="187">
        <f t="shared" si="57"/>
        <v>315492.07304270886</v>
      </c>
      <c r="Y68" s="91" t="str">
        <f t="shared" si="43"/>
        <v>Professional &amp; Business Services</v>
      </c>
      <c r="Z68" s="82">
        <v>0</v>
      </c>
      <c r="AA68" s="82">
        <f t="shared" si="49"/>
        <v>41846.337632225717</v>
      </c>
      <c r="AB68" s="82">
        <f t="shared" si="49"/>
        <v>80504.752149398351</v>
      </c>
      <c r="AC68" s="82">
        <f t="shared" si="49"/>
        <v>49847.924473145191</v>
      </c>
      <c r="AD68" s="82">
        <f t="shared" si="49"/>
        <v>28111.83938880311</v>
      </c>
      <c r="AE68" s="82">
        <f t="shared" si="49"/>
        <v>19677.038362059928</v>
      </c>
      <c r="AF68" s="82">
        <f t="shared" si="50"/>
        <v>10068.776549570157</v>
      </c>
    </row>
    <row r="69" spans="3:32">
      <c r="C69" s="75"/>
      <c r="D69" s="75"/>
      <c r="Y69" s="90" t="str">
        <f t="shared" si="43"/>
        <v>Trade, Transportation, &amp; Utilities</v>
      </c>
      <c r="Z69" s="83">
        <v>0</v>
      </c>
      <c r="AA69" s="83">
        <f t="shared" si="49"/>
        <v>62341.963237504402</v>
      </c>
      <c r="AB69" s="83">
        <f t="shared" si="49"/>
        <v>119934.61275036927</v>
      </c>
      <c r="AC69" s="83">
        <f t="shared" si="49"/>
        <v>74262.591443069279</v>
      </c>
      <c r="AD69" s="83">
        <f t="shared" si="49"/>
        <v>41880.540971541603</v>
      </c>
      <c r="AE69" s="83">
        <f t="shared" si="49"/>
        <v>29314.517628080856</v>
      </c>
      <c r="AF69" s="83">
        <f t="shared" si="50"/>
        <v>15000.292331832505</v>
      </c>
    </row>
    <row r="70" spans="3:32">
      <c r="C70" s="75"/>
      <c r="D70" s="75"/>
      <c r="Y70" s="92" t="s">
        <v>21</v>
      </c>
      <c r="Z70" s="84">
        <f>SUM(Z60:Z69)</f>
        <v>0</v>
      </c>
      <c r="AA70" s="84">
        <f t="shared" ref="AA70:AF70" si="58">SUM(AA60:AA69)</f>
        <v>2525870.2170115137</v>
      </c>
      <c r="AB70" s="84">
        <f t="shared" si="58"/>
        <v>4859315.4691144107</v>
      </c>
      <c r="AC70" s="84">
        <f t="shared" si="58"/>
        <v>3008850.8321357705</v>
      </c>
      <c r="AD70" s="84">
        <f t="shared" si="58"/>
        <v>1696847.6066327675</v>
      </c>
      <c r="AE70" s="84">
        <f t="shared" si="58"/>
        <v>1187717.9215665727</v>
      </c>
      <c r="AF70" s="84">
        <f t="shared" si="58"/>
        <v>607757.43463671207</v>
      </c>
    </row>
    <row r="71" spans="3:32">
      <c r="C71" s="75"/>
      <c r="D71" s="75"/>
      <c r="Z71" s="82"/>
      <c r="AA71" s="82"/>
      <c r="AB71" s="82"/>
      <c r="AC71" s="82"/>
      <c r="AD71" s="82"/>
      <c r="AE71" s="82"/>
    </row>
    <row r="72" spans="3:32">
      <c r="C72" s="75"/>
      <c r="D72" s="75"/>
      <c r="K72" s="25" t="s">
        <v>81</v>
      </c>
    </row>
    <row r="73" spans="3:32">
      <c r="N73" s="91"/>
      <c r="O73" s="262" t="s">
        <v>82</v>
      </c>
      <c r="P73" s="262"/>
      <c r="Q73" s="262"/>
      <c r="R73" s="262"/>
      <c r="Y73" s="61" t="s">
        <v>79</v>
      </c>
    </row>
    <row r="74" spans="3:32">
      <c r="C74" s="37"/>
      <c r="K74" s="159" t="str">
        <f>K44</f>
        <v>NAICS</v>
      </c>
      <c r="L74" s="160" t="str">
        <f>L44</f>
        <v>FY21 Q2</v>
      </c>
      <c r="M74" s="160" t="str">
        <f t="shared" ref="M74:R74" si="59">M44</f>
        <v>FY21 Q3</v>
      </c>
      <c r="N74" s="85" t="str">
        <f t="shared" si="59"/>
        <v>FY21 Q4</v>
      </c>
      <c r="O74" s="161" t="str">
        <f t="shared" si="59"/>
        <v>FY22 Q1</v>
      </c>
      <c r="P74" s="161" t="str">
        <f t="shared" si="59"/>
        <v>FY22 Q2</v>
      </c>
      <c r="Q74" s="161" t="str">
        <f t="shared" si="59"/>
        <v>FY22 Q3</v>
      </c>
      <c r="R74" s="161" t="str">
        <f t="shared" si="59"/>
        <v>FY22 Q4</v>
      </c>
      <c r="Y74" s="152" t="s">
        <v>17</v>
      </c>
      <c r="Z74" s="81" t="s">
        <v>28</v>
      </c>
      <c r="AA74" s="81" t="s">
        <v>37</v>
      </c>
      <c r="AB74" s="81" t="s">
        <v>38</v>
      </c>
      <c r="AC74" s="81" t="s">
        <v>39</v>
      </c>
      <c r="AD74" s="81" t="s">
        <v>40</v>
      </c>
      <c r="AE74" s="81" t="s">
        <v>41</v>
      </c>
      <c r="AF74" s="81" t="s">
        <v>42</v>
      </c>
    </row>
    <row r="75" spans="3:32">
      <c r="K75" s="61" t="str">
        <f t="shared" ref="K75:K84" si="60">K45</f>
        <v>Educational &amp; Health Services</v>
      </c>
      <c r="L75" s="75">
        <f t="shared" ref="L75:L84" si="61">C4</f>
        <v>155752909</v>
      </c>
      <c r="M75" s="75">
        <f>L75+(L75*$M4)</f>
        <v>156220167.727</v>
      </c>
      <c r="N75" s="87">
        <f>M75+(M75*$M4)</f>
        <v>156688828.23018101</v>
      </c>
      <c r="O75" s="75">
        <f t="shared" ref="O75:R75" si="62">N75+(N75*$M4)</f>
        <v>157158894.71487156</v>
      </c>
      <c r="P75" s="75">
        <f t="shared" si="62"/>
        <v>157630371.39901617</v>
      </c>
      <c r="Q75" s="75">
        <f t="shared" si="62"/>
        <v>158103262.51321322</v>
      </c>
      <c r="R75" s="75">
        <f t="shared" si="62"/>
        <v>158577572.30075285</v>
      </c>
      <c r="Y75" s="91" t="s">
        <v>43</v>
      </c>
      <c r="Z75" s="82">
        <v>0</v>
      </c>
      <c r="AA75" s="82">
        <v>0</v>
      </c>
      <c r="AB75" s="173">
        <f>(AA75+AA60)*(1+AB$5)</f>
        <v>631959.0072311688</v>
      </c>
      <c r="AC75" s="173">
        <f>(AB75+AB60)*(1+AC$5)</f>
        <v>1855176.5821727631</v>
      </c>
      <c r="AD75" s="173">
        <f t="shared" ref="AD75:AE75" si="63">(AC75+AC60)*(1+AD$5)</f>
        <v>2628073.109913866</v>
      </c>
      <c r="AE75" s="173">
        <f t="shared" si="63"/>
        <v>3079046.0328643029</v>
      </c>
      <c r="AF75" s="173">
        <f>(AE75+AE60)*(1+AF$5)</f>
        <v>3404267.1910862778</v>
      </c>
    </row>
    <row r="76" spans="3:32">
      <c r="K76" s="94" t="str">
        <f t="shared" si="60"/>
        <v>Financial activities</v>
      </c>
      <c r="L76" s="101">
        <f t="shared" si="61"/>
        <v>33990560</v>
      </c>
      <c r="M76" s="101">
        <f t="shared" ref="M76:N76" si="64">L76+(L76*$M5)</f>
        <v>34092531.68</v>
      </c>
      <c r="N76" s="162">
        <f t="shared" si="64"/>
        <v>34194809.275040001</v>
      </c>
      <c r="O76" s="101">
        <f>N76+(N76*$M5)+($N$76*N5)</f>
        <v>39426615.094121121</v>
      </c>
      <c r="P76" s="101">
        <f t="shared" ref="P76:R76" si="65">O76+(O76*$M5)+($N$76*O5)</f>
        <v>41254635.403155483</v>
      </c>
      <c r="Q76" s="101">
        <f t="shared" si="65"/>
        <v>42233269.541240953</v>
      </c>
      <c r="R76" s="101">
        <f t="shared" si="65"/>
        <v>43214839.581740677</v>
      </c>
      <c r="Y76" s="91" t="s">
        <v>45</v>
      </c>
      <c r="Z76" s="82">
        <v>0</v>
      </c>
      <c r="AA76" s="82">
        <v>0</v>
      </c>
      <c r="AB76" s="173">
        <f t="shared" ref="AB76:AF76" si="66">(AA76+AA61)*(1+AB$5)</f>
        <v>7493.5015850786522</v>
      </c>
      <c r="AC76" s="173">
        <f t="shared" si="66"/>
        <v>21997.896224346663</v>
      </c>
      <c r="AD76" s="173">
        <f t="shared" si="66"/>
        <v>31162.575087150108</v>
      </c>
      <c r="AE76" s="173">
        <f t="shared" si="66"/>
        <v>36510.020529478439</v>
      </c>
      <c r="AF76" s="173">
        <f t="shared" si="66"/>
        <v>40366.354938438009</v>
      </c>
    </row>
    <row r="77" spans="3:32">
      <c r="K77" s="61" t="str">
        <f t="shared" si="60"/>
        <v>Government</v>
      </c>
      <c r="L77" s="75">
        <f t="shared" si="61"/>
        <v>51875017</v>
      </c>
      <c r="M77" s="75">
        <f t="shared" ref="M77:N77" si="67">L77+(L77*$M6)</f>
        <v>52030642.050999999</v>
      </c>
      <c r="N77" s="87">
        <f t="shared" si="67"/>
        <v>52186733.977152996</v>
      </c>
      <c r="O77" s="75">
        <f t="shared" ref="O77:R77" si="68">N77+(N77*$M6)</f>
        <v>52343294.179084457</v>
      </c>
      <c r="P77" s="75">
        <f t="shared" si="68"/>
        <v>52500324.061621711</v>
      </c>
      <c r="Q77" s="75">
        <f t="shared" si="68"/>
        <v>52657825.033806577</v>
      </c>
      <c r="R77" s="75">
        <f t="shared" si="68"/>
        <v>52815798.508907996</v>
      </c>
      <c r="Y77" s="91" t="s">
        <v>48</v>
      </c>
      <c r="Z77" s="82">
        <v>0</v>
      </c>
      <c r="AA77" s="82">
        <v>0</v>
      </c>
      <c r="AB77" s="173">
        <f t="shared" ref="AB77:AF77" si="69">(AA77+AA62)*(1+AB$5)</f>
        <v>10246.335808780852</v>
      </c>
      <c r="AC77" s="173">
        <f t="shared" si="69"/>
        <v>30079.106442065637</v>
      </c>
      <c r="AD77" s="173">
        <f t="shared" si="69"/>
        <v>42610.548004032607</v>
      </c>
      <c r="AE77" s="173">
        <f t="shared" si="69"/>
        <v>49922.446333424319</v>
      </c>
      <c r="AF77" s="173">
        <f t="shared" si="69"/>
        <v>55195.454805703361</v>
      </c>
    </row>
    <row r="78" spans="3:32">
      <c r="K78" s="94" t="str">
        <f t="shared" si="60"/>
        <v>Information</v>
      </c>
      <c r="L78" s="101">
        <f t="shared" si="61"/>
        <v>14648777</v>
      </c>
      <c r="M78" s="101">
        <f t="shared" ref="M78:N78" si="70">L78+(L78*$M7)</f>
        <v>14692723.331</v>
      </c>
      <c r="N78" s="162">
        <f t="shared" si="70"/>
        <v>14736801.500993</v>
      </c>
      <c r="O78" s="101">
        <f>N78+(N78*$M7)+($N$78*N7)</f>
        <v>16991532.130644929</v>
      </c>
      <c r="P78" s="101">
        <f t="shared" ref="P78:R78" si="71">O78+(O78*$M7)+($N$78*O7)</f>
        <v>17779346.802086513</v>
      </c>
      <c r="Q78" s="101">
        <f t="shared" si="71"/>
        <v>18201104.880017601</v>
      </c>
      <c r="R78" s="101">
        <f t="shared" si="71"/>
        <v>18624128.23218248</v>
      </c>
      <c r="Y78" s="91" t="s">
        <v>49</v>
      </c>
      <c r="Z78" s="82">
        <v>0</v>
      </c>
      <c r="AA78" s="82">
        <v>0</v>
      </c>
      <c r="AB78" s="173">
        <f t="shared" ref="AB78:AF78" si="72">(AA78+AA63)*(1+AB$5)</f>
        <v>15130.636372585814</v>
      </c>
      <c r="AC78" s="173">
        <f t="shared" si="72"/>
        <v>44417.441559662293</v>
      </c>
      <c r="AD78" s="173">
        <f t="shared" si="72"/>
        <v>62922.465115101601</v>
      </c>
      <c r="AE78" s="173">
        <f t="shared" si="72"/>
        <v>73719.854238395157</v>
      </c>
      <c r="AF78" s="173">
        <f t="shared" si="72"/>
        <v>81506.440123589913</v>
      </c>
    </row>
    <row r="79" spans="3:32">
      <c r="K79" s="61" t="str">
        <f t="shared" si="60"/>
        <v>Leisure &amp; Hospitality</v>
      </c>
      <c r="L79" s="75">
        <f t="shared" si="61"/>
        <v>20063227</v>
      </c>
      <c r="M79" s="75">
        <f t="shared" ref="M79:N79" si="73">L79+(L79*$M8)</f>
        <v>20123416.681000002</v>
      </c>
      <c r="N79" s="87">
        <f t="shared" si="73"/>
        <v>20183786.931043003</v>
      </c>
      <c r="O79" s="75">
        <f t="shared" ref="O79:R79" si="74">N79+(N79*$M8)</f>
        <v>20244338.291836131</v>
      </c>
      <c r="P79" s="75">
        <f t="shared" si="74"/>
        <v>20305071.30671164</v>
      </c>
      <c r="Q79" s="75">
        <f t="shared" si="74"/>
        <v>20365986.520631775</v>
      </c>
      <c r="R79" s="75">
        <f t="shared" si="74"/>
        <v>20427084.480193671</v>
      </c>
      <c r="Y79" s="91" t="s">
        <v>52</v>
      </c>
      <c r="Z79" s="82">
        <v>0</v>
      </c>
      <c r="AA79" s="82">
        <v>0</v>
      </c>
      <c r="AB79" s="173">
        <f t="shared" ref="AB79:AF79" si="75">(AA79+AA64)*(1+AB$5)</f>
        <v>1511024.4749887977</v>
      </c>
      <c r="AC79" s="173">
        <f t="shared" si="75"/>
        <v>4435757.9985622428</v>
      </c>
      <c r="AD79" s="173">
        <f t="shared" si="75"/>
        <v>6283766.4242471438</v>
      </c>
      <c r="AE79" s="173">
        <f t="shared" si="75"/>
        <v>7362050.1678730687</v>
      </c>
      <c r="AF79" s="173">
        <f t="shared" si="75"/>
        <v>8139659.3549161926</v>
      </c>
    </row>
    <row r="80" spans="3:32">
      <c r="K80" s="61" t="str">
        <f t="shared" si="60"/>
        <v>Manufacturing</v>
      </c>
      <c r="L80" s="75">
        <f t="shared" si="61"/>
        <v>26255206</v>
      </c>
      <c r="M80" s="75">
        <f t="shared" ref="M80:N80" si="76">L80+(L80*$M9)</f>
        <v>26333971.618000001</v>
      </c>
      <c r="N80" s="87">
        <f t="shared" si="76"/>
        <v>26412973.532854002</v>
      </c>
      <c r="O80" s="75">
        <f t="shared" ref="O80:R80" si="77">N80+(N80*$M9)</f>
        <v>26492212.453452565</v>
      </c>
      <c r="P80" s="75">
        <f t="shared" si="77"/>
        <v>26571689.090812922</v>
      </c>
      <c r="Q80" s="75">
        <f t="shared" si="77"/>
        <v>26651404.158085361</v>
      </c>
      <c r="R80" s="75">
        <f t="shared" si="77"/>
        <v>26731358.370559618</v>
      </c>
      <c r="Y80" s="91" t="s">
        <v>54</v>
      </c>
      <c r="Z80" s="82">
        <v>0</v>
      </c>
      <c r="AA80" s="82">
        <v>0</v>
      </c>
      <c r="AB80" s="173">
        <f t="shared" ref="AB80:AF80" si="78">(AA80+AA65)*(1+AB$5)</f>
        <v>36234.749323372358</v>
      </c>
      <c r="AC80" s="173">
        <f t="shared" si="78"/>
        <v>106370.59941615992</v>
      </c>
      <c r="AD80" s="173">
        <f t="shared" si="78"/>
        <v>150686.30916180703</v>
      </c>
      <c r="AE80" s="173">
        <f t="shared" si="78"/>
        <v>176543.82622819507</v>
      </c>
      <c r="AF80" s="173">
        <f t="shared" si="78"/>
        <v>195191.09133240051</v>
      </c>
    </row>
    <row r="81" spans="11:33">
      <c r="K81" s="61" t="str">
        <f t="shared" si="60"/>
        <v>Mining, Logging, &amp; Construction</v>
      </c>
      <c r="L81" s="75">
        <f t="shared" si="61"/>
        <v>17676515</v>
      </c>
      <c r="M81" s="75">
        <f t="shared" ref="M81:N81" si="79">L81+(L81*$M10)</f>
        <v>17729544.545000002</v>
      </c>
      <c r="N81" s="87">
        <f t="shared" si="79"/>
        <v>17782733.178635001</v>
      </c>
      <c r="O81" s="75">
        <f t="shared" ref="O81:R81" si="80">N81+(N81*$M10)</f>
        <v>17836081.378170907</v>
      </c>
      <c r="P81" s="75">
        <f t="shared" si="80"/>
        <v>17889589.622305419</v>
      </c>
      <c r="Q81" s="75">
        <f t="shared" si="80"/>
        <v>17943258.391172335</v>
      </c>
      <c r="R81" s="75">
        <f t="shared" si="80"/>
        <v>17997088.166345853</v>
      </c>
      <c r="Y81" s="91" t="s">
        <v>56</v>
      </c>
      <c r="Z81" s="82">
        <v>0</v>
      </c>
      <c r="AA81" s="82">
        <v>0</v>
      </c>
      <c r="AB81" s="173">
        <f t="shared" ref="AB81:AF81" si="81">(AA81+AA66)*(1+AB$5)</f>
        <v>57953.647355536865</v>
      </c>
      <c r="AC81" s="173">
        <f t="shared" si="81"/>
        <v>170128.51814004139</v>
      </c>
      <c r="AD81" s="173">
        <f t="shared" si="81"/>
        <v>241006.80660257448</v>
      </c>
      <c r="AE81" s="173">
        <f t="shared" si="81"/>
        <v>282363.16903195751</v>
      </c>
      <c r="AF81" s="173">
        <f t="shared" si="81"/>
        <v>312187.49640207313</v>
      </c>
    </row>
    <row r="82" spans="11:33">
      <c r="K82" s="61" t="str">
        <f t="shared" si="60"/>
        <v>Other Services</v>
      </c>
      <c r="L82" s="75">
        <f t="shared" si="61"/>
        <v>35542831</v>
      </c>
      <c r="M82" s="75">
        <f t="shared" ref="M82:N82" si="82">L82+(L82*$M11)</f>
        <v>35649459.493000001</v>
      </c>
      <c r="N82" s="87">
        <f t="shared" si="82"/>
        <v>35756407.871478997</v>
      </c>
      <c r="O82" s="75">
        <f>N82+(N82*$M11)</f>
        <v>35863677.095093437</v>
      </c>
      <c r="P82" s="75">
        <f>O82+(O82*$M11)</f>
        <v>35971268.126378715</v>
      </c>
      <c r="Q82" s="75">
        <f>P82+(P82*$M11)</f>
        <v>36079181.93075785</v>
      </c>
      <c r="R82" s="75">
        <f>Q82+(Q82*$M11)</f>
        <v>36187419.476550125</v>
      </c>
      <c r="Y82" s="91" t="s">
        <v>59</v>
      </c>
      <c r="Z82" s="82">
        <v>0</v>
      </c>
      <c r="AA82" s="82">
        <v>0</v>
      </c>
      <c r="AB82" s="173">
        <f t="shared" ref="AB82:AF82" si="83">(AA82+AA67)*(1+AB$5)</f>
        <v>152795.16084049846</v>
      </c>
      <c r="AC82" s="173">
        <f t="shared" si="83"/>
        <v>448544.92303631955</v>
      </c>
      <c r="AD82" s="173">
        <f t="shared" si="83"/>
        <v>635415.98257968947</v>
      </c>
      <c r="AE82" s="173">
        <f t="shared" si="83"/>
        <v>744452.29586656683</v>
      </c>
      <c r="AF82" s="173">
        <f t="shared" si="83"/>
        <v>823084.32517647208</v>
      </c>
    </row>
    <row r="83" spans="11:33">
      <c r="K83" s="94" t="str">
        <f t="shared" si="60"/>
        <v>Professional &amp; Business Services</v>
      </c>
      <c r="L83" s="101">
        <f t="shared" si="61"/>
        <v>52740451</v>
      </c>
      <c r="M83" s="101">
        <f t="shared" ref="M83:N83" si="84">L83+(L83*$M12)</f>
        <v>52898672.353</v>
      </c>
      <c r="N83" s="162">
        <f t="shared" si="84"/>
        <v>53057368.370058998</v>
      </c>
      <c r="O83" s="101">
        <f>N83+(N83*$M12)+($N$83*N12)</f>
        <v>57195843.102923602</v>
      </c>
      <c r="P83" s="101">
        <f t="shared" ref="P83:R83" si="85">O83+(O83*$M12)+($N$83*O12)</f>
        <v>58693864.841483854</v>
      </c>
      <c r="Q83" s="101">
        <f t="shared" si="85"/>
        <v>60196380.645259783</v>
      </c>
      <c r="R83" s="101">
        <f t="shared" si="85"/>
        <v>61703403.996447042</v>
      </c>
      <c r="Y83" s="91" t="s">
        <v>61</v>
      </c>
      <c r="Z83" s="82">
        <v>0</v>
      </c>
      <c r="AA83" s="82">
        <v>0</v>
      </c>
      <c r="AB83" s="173">
        <f t="shared" ref="AB83:AF83" si="86">(AA83+AA68)*(1+AB$5)</f>
        <v>41866.306199170875</v>
      </c>
      <c r="AC83" s="173">
        <f t="shared" si="86"/>
        <v>122902.57746791629</v>
      </c>
      <c r="AD83" s="173">
        <f t="shared" si="86"/>
        <v>174105.77628370342</v>
      </c>
      <c r="AE83" s="173">
        <f t="shared" si="86"/>
        <v>203982.03449624224</v>
      </c>
      <c r="AF83" s="173">
        <f t="shared" si="86"/>
        <v>225527.43291096817</v>
      </c>
    </row>
    <row r="84" spans="11:33">
      <c r="K84" s="61" t="str">
        <f t="shared" si="60"/>
        <v>Trade, Transportation, &amp; Utilities</v>
      </c>
      <c r="L84" s="75">
        <f t="shared" si="61"/>
        <v>55492279</v>
      </c>
      <c r="M84" s="75">
        <f t="shared" ref="M84:N84" si="87">L84+(L84*$M13)</f>
        <v>55658755.836999997</v>
      </c>
      <c r="N84" s="87">
        <f t="shared" si="87"/>
        <v>55825732.104511</v>
      </c>
      <c r="O84" s="75">
        <f>N84+(N84*$M13)</f>
        <v>55993209.30082453</v>
      </c>
      <c r="P84" s="75">
        <f>O84+(O84*$M13)</f>
        <v>56161188.928727001</v>
      </c>
      <c r="Q84" s="75">
        <f>P84+(P84*$M13)</f>
        <v>56329672.495513178</v>
      </c>
      <c r="R84" s="75">
        <f>Q84+(Q84*$M13)</f>
        <v>56498661.512999721</v>
      </c>
      <c r="Y84" s="91" t="s">
        <v>62</v>
      </c>
      <c r="Z84" s="82">
        <v>0</v>
      </c>
      <c r="AA84" s="82">
        <v>0</v>
      </c>
      <c r="AB84" s="173">
        <f t="shared" ref="AB84:AF84" si="88">(AA84+AA69)*(1+AB$5)</f>
        <v>62371.71206946532</v>
      </c>
      <c r="AC84" s="173">
        <f t="shared" si="88"/>
        <v>183098.17297843774</v>
      </c>
      <c r="AD84" s="173">
        <f t="shared" si="88"/>
        <v>259379.82912409288</v>
      </c>
      <c r="AE84" s="173">
        <f t="shared" si="88"/>
        <v>303888.97129872243</v>
      </c>
      <c r="AF84" s="173">
        <f t="shared" si="88"/>
        <v>335986.94000778935</v>
      </c>
    </row>
    <row r="85" spans="11:33">
      <c r="L85" s="75"/>
    </row>
    <row r="86" spans="11:33">
      <c r="K86" s="25" t="s">
        <v>83</v>
      </c>
    </row>
    <row r="87" spans="11:33">
      <c r="K87" s="90" t="str">
        <f>K31</f>
        <v>NAICS</v>
      </c>
      <c r="L87" s="68" t="str">
        <f t="shared" ref="L87:R87" si="89">L31</f>
        <v>FY21 Q2 Total</v>
      </c>
      <c r="M87" s="68" t="str">
        <f t="shared" si="89"/>
        <v>FY21 Q3</v>
      </c>
      <c r="N87" s="90" t="str">
        <f t="shared" si="89"/>
        <v>FY21 Q4</v>
      </c>
      <c r="O87" s="68" t="str">
        <f t="shared" si="89"/>
        <v>FY22 Q1</v>
      </c>
      <c r="P87" s="68" t="str">
        <f t="shared" si="89"/>
        <v>FY22 Q2</v>
      </c>
      <c r="Q87" s="68" t="str">
        <f t="shared" si="89"/>
        <v>FY22 Q3</v>
      </c>
      <c r="R87" s="68" t="str">
        <f t="shared" si="89"/>
        <v>FY22 Q4</v>
      </c>
      <c r="S87" s="68" t="str">
        <f t="shared" ref="S87" si="90">S31</f>
        <v>pre-COVID Average</v>
      </c>
      <c r="T87" s="61" t="s">
        <v>84</v>
      </c>
    </row>
    <row r="88" spans="11:33">
      <c r="K88" s="91" t="str">
        <f t="shared" ref="K88:R88" si="91">K32</f>
        <v>Educational &amp; Health Services</v>
      </c>
      <c r="L88" s="75">
        <f t="shared" si="91"/>
        <v>315.54479132901133</v>
      </c>
      <c r="M88" s="75">
        <f t="shared" si="91"/>
        <v>316.49142570299836</v>
      </c>
      <c r="N88" s="87">
        <f t="shared" si="91"/>
        <v>317.44089998010736</v>
      </c>
      <c r="O88" s="75">
        <f t="shared" si="91"/>
        <v>318.3932226800477</v>
      </c>
      <c r="P88" s="75">
        <f t="shared" si="91"/>
        <v>319.34840234808786</v>
      </c>
      <c r="Q88" s="75">
        <f t="shared" si="91"/>
        <v>320.30644755513214</v>
      </c>
      <c r="R88" s="75">
        <f t="shared" si="91"/>
        <v>321.26736689779756</v>
      </c>
      <c r="S88" s="75">
        <f t="shared" ref="S88" si="92">S32</f>
        <v>317.16968400956245</v>
      </c>
      <c r="T88" s="207">
        <f>R88/S88</f>
        <v>1.0129195288667991</v>
      </c>
      <c r="Y88" s="25" t="str">
        <f>K72</f>
        <v>Wage growth + Non-resident recovery on base revenue (from base scenario)</v>
      </c>
      <c r="AC88" s="98"/>
      <c r="AD88" s="98"/>
      <c r="AE88" s="98"/>
      <c r="AF88" s="98"/>
      <c r="AG88" s="20"/>
    </row>
    <row r="89" spans="11:33">
      <c r="K89" s="206" t="str">
        <f t="shared" ref="K89:N89" si="93">K33</f>
        <v>Financial activities</v>
      </c>
      <c r="L89" s="101">
        <f t="shared" si="93"/>
        <v>236.37385257301807</v>
      </c>
      <c r="M89" s="101">
        <f t="shared" si="93"/>
        <v>237.08297413073711</v>
      </c>
      <c r="N89" s="162">
        <f t="shared" si="93"/>
        <v>237.79422305312931</v>
      </c>
      <c r="O89" s="101">
        <f>O33+(N89*N5)</f>
        <v>274.1767391802581</v>
      </c>
      <c r="P89" s="101">
        <f>O89+(O89*$M$5)+($N89*O5)</f>
        <v>286.8889805504553</v>
      </c>
      <c r="Q89" s="101">
        <f t="shared" ref="Q89:R89" si="94">P89+(P89*$M$5)+($N89*P5)</f>
        <v>293.69450306843487</v>
      </c>
      <c r="R89" s="101">
        <f t="shared" si="94"/>
        <v>300.52044215396842</v>
      </c>
      <c r="S89" s="101">
        <f t="shared" ref="S89" si="95">S33</f>
        <v>363.37400318798586</v>
      </c>
      <c r="T89" s="207">
        <f t="shared" ref="T89:T97" si="96">R89/S89</f>
        <v>0.82702790930945835</v>
      </c>
      <c r="AB89" s="169"/>
      <c r="AC89" s="263" t="str">
        <f t="shared" ref="AC89:AF90" si="97">O73</f>
        <v>Non-residential recovery period</v>
      </c>
      <c r="AD89" s="263"/>
      <c r="AE89" s="263"/>
      <c r="AF89" s="263"/>
      <c r="AG89" s="20"/>
    </row>
    <row r="90" spans="11:33">
      <c r="K90" s="91" t="str">
        <f t="shared" ref="K90:R90" si="98">K34</f>
        <v>Government</v>
      </c>
      <c r="L90" s="75">
        <f t="shared" si="98"/>
        <v>242.4066214953271</v>
      </c>
      <c r="M90" s="75">
        <f t="shared" si="98"/>
        <v>243.13384135981309</v>
      </c>
      <c r="N90" s="87">
        <f t="shared" si="98"/>
        <v>243.86324288389253</v>
      </c>
      <c r="O90" s="75">
        <f t="shared" si="98"/>
        <v>244.5948326125442</v>
      </c>
      <c r="P90" s="75">
        <f t="shared" si="98"/>
        <v>245.32861711038183</v>
      </c>
      <c r="Q90" s="75">
        <f t="shared" si="98"/>
        <v>246.06460296171298</v>
      </c>
      <c r="R90" s="75">
        <f t="shared" si="98"/>
        <v>246.80279677059812</v>
      </c>
      <c r="S90" s="75">
        <f t="shared" ref="S90" si="99">S34</f>
        <v>284.66833352607483</v>
      </c>
      <c r="T90" s="207">
        <f t="shared" si="96"/>
        <v>0.86698367083387473</v>
      </c>
      <c r="Y90" s="189" t="str">
        <f t="shared" ref="Y90:AB100" si="100">K74</f>
        <v>NAICS</v>
      </c>
      <c r="Z90" s="160" t="str">
        <f t="shared" si="100"/>
        <v>FY21 Q2</v>
      </c>
      <c r="AA90" s="160" t="str">
        <f t="shared" si="100"/>
        <v>FY21 Q3</v>
      </c>
      <c r="AB90" s="171" t="str">
        <f t="shared" si="100"/>
        <v>FY21 Q4</v>
      </c>
      <c r="AC90" s="161" t="str">
        <f t="shared" si="97"/>
        <v>FY22 Q1</v>
      </c>
      <c r="AD90" s="161" t="str">
        <f t="shared" si="97"/>
        <v>FY22 Q2</v>
      </c>
      <c r="AE90" s="161" t="str">
        <f t="shared" si="97"/>
        <v>FY22 Q3</v>
      </c>
      <c r="AF90" s="161" t="str">
        <f t="shared" si="97"/>
        <v>FY22 Q4</v>
      </c>
      <c r="AG90" s="20"/>
    </row>
    <row r="91" spans="11:33">
      <c r="K91" s="206" t="str">
        <f t="shared" ref="K91:N91" si="101">K35</f>
        <v>Information</v>
      </c>
      <c r="L91" s="101">
        <f t="shared" si="101"/>
        <v>385.49413157894736</v>
      </c>
      <c r="M91" s="101">
        <f t="shared" si="101"/>
        <v>386.65061397368419</v>
      </c>
      <c r="N91" s="162">
        <f t="shared" si="101"/>
        <v>387.81056581560523</v>
      </c>
      <c r="O91" s="101">
        <f>O35+(N91*N7)</f>
        <v>447.1455823853928</v>
      </c>
      <c r="P91" s="101">
        <f>O91+(O91*$M$5)+($N91*O7)</f>
        <v>467.87754742332925</v>
      </c>
      <c r="Q91" s="101">
        <f t="shared" ref="Q91:R91" si="102">P91+(P91*$M$5)+($N91*P7)</f>
        <v>478.97644421098937</v>
      </c>
      <c r="R91" s="101">
        <f t="shared" si="102"/>
        <v>490.10863768901248</v>
      </c>
      <c r="S91" s="101">
        <f t="shared" ref="S91" si="103">S35</f>
        <v>575.39315542948998</v>
      </c>
      <c r="T91" s="207">
        <f t="shared" si="96"/>
        <v>0.85178044449135182</v>
      </c>
      <c r="Y91" s="135" t="str">
        <f t="shared" si="100"/>
        <v>Educational &amp; Health Services</v>
      </c>
      <c r="Z91" s="82">
        <f t="shared" ref="Z91:Z100" si="104">C4</f>
        <v>155752909</v>
      </c>
      <c r="AA91" s="82">
        <f>Z91+(Z91*AA$5)</f>
        <v>156676475.05881917</v>
      </c>
      <c r="AB91" s="170">
        <f t="shared" ref="AB91:AF91" si="105">AA91+(AA91*AB$5)</f>
        <v>156751239.18055525</v>
      </c>
      <c r="AC91" s="82">
        <f>AB91+(AB91*AC$5)</f>
        <v>157432088.73542699</v>
      </c>
      <c r="AD91" s="82">
        <f t="shared" si="105"/>
        <v>158667185.9894104</v>
      </c>
      <c r="AE91" s="82">
        <f t="shared" si="105"/>
        <v>160051612.21131918</v>
      </c>
      <c r="AF91" s="82">
        <f t="shared" si="105"/>
        <v>161388620.51953956</v>
      </c>
      <c r="AG91" s="20"/>
    </row>
    <row r="92" spans="11:33">
      <c r="K92" s="91" t="str">
        <f t="shared" ref="K92:R92" si="106">K36</f>
        <v>Leisure &amp; Hospitality</v>
      </c>
      <c r="L92" s="75">
        <f t="shared" si="106"/>
        <v>167.05434637801832</v>
      </c>
      <c r="M92" s="75">
        <f t="shared" si="106"/>
        <v>167.55550941715236</v>
      </c>
      <c r="N92" s="87">
        <f t="shared" si="106"/>
        <v>168.05817594540383</v>
      </c>
      <c r="O92" s="75">
        <f t="shared" si="106"/>
        <v>168.56235047324003</v>
      </c>
      <c r="P92" s="75">
        <f t="shared" si="106"/>
        <v>169.06803752465976</v>
      </c>
      <c r="Q92" s="75">
        <f t="shared" si="106"/>
        <v>169.57524163723374</v>
      </c>
      <c r="R92" s="75">
        <f t="shared" si="106"/>
        <v>170.08396736214544</v>
      </c>
      <c r="S92" s="75">
        <f t="shared" ref="S92" si="107">S36</f>
        <v>150.05955811915288</v>
      </c>
      <c r="T92" s="207">
        <f t="shared" si="96"/>
        <v>1.1334430774952198</v>
      </c>
      <c r="Y92" s="135" t="str">
        <f t="shared" si="100"/>
        <v>Financial activities</v>
      </c>
      <c r="Z92" s="82">
        <f t="shared" si="104"/>
        <v>33990560</v>
      </c>
      <c r="AA92" s="82">
        <f>Z92+(Z92*AA$5)</f>
        <v>34192113.394654453</v>
      </c>
      <c r="AB92" s="170">
        <f>AA92+(AA92*AB$5)</f>
        <v>34208429.458232544</v>
      </c>
      <c r="AC92" s="168">
        <f>AB92+(AB92*AC$5)+($AB$92*N5)</f>
        <v>39488278.309800334</v>
      </c>
      <c r="AD92" s="168">
        <f t="shared" ref="AD92:AF92" si="108">AC92+(AC92*AD$5)+($AB$92*O5)</f>
        <v>41508495.990694247</v>
      </c>
      <c r="AE92" s="168">
        <f t="shared" si="108"/>
        <v>42725882.749389142</v>
      </c>
      <c r="AF92" s="168">
        <f t="shared" si="108"/>
        <v>43938008.729763657</v>
      </c>
      <c r="AG92" s="20"/>
    </row>
    <row r="93" spans="11:33">
      <c r="K93" s="91" t="str">
        <f t="shared" ref="K93:R93" si="109">K37</f>
        <v>Manufacturing</v>
      </c>
      <c r="L93" s="75">
        <f t="shared" si="109"/>
        <v>221.56291983122364</v>
      </c>
      <c r="M93" s="75">
        <f t="shared" si="109"/>
        <v>222.2276085907173</v>
      </c>
      <c r="N93" s="87">
        <f t="shared" si="109"/>
        <v>222.89429141648944</v>
      </c>
      <c r="O93" s="75">
        <f t="shared" si="109"/>
        <v>223.56297429073891</v>
      </c>
      <c r="P93" s="75">
        <f t="shared" si="109"/>
        <v>224.23366321361112</v>
      </c>
      <c r="Q93" s="75">
        <f t="shared" si="109"/>
        <v>224.90636420325197</v>
      </c>
      <c r="R93" s="75">
        <f t="shared" si="109"/>
        <v>225.58108329586173</v>
      </c>
      <c r="S93" s="75">
        <f t="shared" ref="S93" si="110">S37</f>
        <v>262.1470504197564</v>
      </c>
      <c r="T93" s="207">
        <f t="shared" si="96"/>
        <v>0.8605135283218166</v>
      </c>
      <c r="Y93" s="135" t="str">
        <f t="shared" si="100"/>
        <v>Government</v>
      </c>
      <c r="Z93" s="82">
        <f t="shared" si="104"/>
        <v>51875017</v>
      </c>
      <c r="AA93" s="82">
        <f>Z93+(Z93*AA$5)</f>
        <v>52182619.633616731</v>
      </c>
      <c r="AB93" s="170">
        <f t="shared" ref="AB93:AF93" si="111">AA93+(AA93*AB$5)</f>
        <v>52207520.549502984</v>
      </c>
      <c r="AC93" s="168">
        <f t="shared" si="111"/>
        <v>52434284.09735693</v>
      </c>
      <c r="AD93" s="168">
        <f t="shared" si="111"/>
        <v>52845645.217084341</v>
      </c>
      <c r="AE93" s="168">
        <f t="shared" si="111"/>
        <v>53306741.797930636</v>
      </c>
      <c r="AF93" s="168">
        <f t="shared" si="111"/>
        <v>53752045.382713594</v>
      </c>
      <c r="AG93" s="20"/>
    </row>
    <row r="94" spans="11:33">
      <c r="K94" s="91" t="str">
        <f t="shared" ref="K94:R94" si="112">K38</f>
        <v>Mining, Logging, &amp; Construction</v>
      </c>
      <c r="L94" s="75">
        <f t="shared" si="112"/>
        <v>258.80695461200588</v>
      </c>
      <c r="M94" s="75">
        <f t="shared" si="112"/>
        <v>259.58337547584188</v>
      </c>
      <c r="N94" s="87">
        <f t="shared" si="112"/>
        <v>260.36212560226943</v>
      </c>
      <c r="O94" s="75">
        <f t="shared" si="112"/>
        <v>261.14321197907623</v>
      </c>
      <c r="P94" s="75">
        <f t="shared" si="112"/>
        <v>261.92664161501347</v>
      </c>
      <c r="Q94" s="75">
        <f t="shared" si="112"/>
        <v>262.7124215398585</v>
      </c>
      <c r="R94" s="75">
        <f t="shared" si="112"/>
        <v>263.50055880447809</v>
      </c>
      <c r="S94" s="75">
        <f t="shared" ref="S94" si="113">S38</f>
        <v>235.15975971329286</v>
      </c>
      <c r="T94" s="207">
        <f t="shared" si="96"/>
        <v>1.1205172140239401</v>
      </c>
      <c r="Y94" s="135" t="str">
        <f t="shared" si="100"/>
        <v>Information</v>
      </c>
      <c r="Z94" s="82">
        <f t="shared" si="104"/>
        <v>14648777</v>
      </c>
      <c r="AA94" s="82">
        <f>Z94+(Z94*AA$5)</f>
        <v>14735639.668102147</v>
      </c>
      <c r="AB94" s="170">
        <f>AA94+(AA94*AB$5)</f>
        <v>14742671.337391308</v>
      </c>
      <c r="AC94" s="168">
        <f>AB94+(AB94*AC$5)+($AB$94*N7)</f>
        <v>17018106.882446248</v>
      </c>
      <c r="AD94" s="168">
        <f t="shared" ref="AD94:AF94" si="114">AC94+(AC94*AD$5)+($AB$94*O7)</f>
        <v>17888752.093907081</v>
      </c>
      <c r="AE94" s="168">
        <f t="shared" si="114"/>
        <v>18413404.442996778</v>
      </c>
      <c r="AF94" s="168">
        <f t="shared" si="114"/>
        <v>18935789.575292703</v>
      </c>
      <c r="AG94" s="20"/>
    </row>
    <row r="95" spans="11:33">
      <c r="K95" s="91" t="str">
        <f t="shared" ref="K95:R95" si="115">K39</f>
        <v>Other Services</v>
      </c>
      <c r="L95" s="75">
        <f t="shared" si="115"/>
        <v>470.76597350993376</v>
      </c>
      <c r="M95" s="75">
        <f t="shared" si="115"/>
        <v>472.17827143046355</v>
      </c>
      <c r="N95" s="87">
        <f t="shared" si="115"/>
        <v>473.59480624475492</v>
      </c>
      <c r="O95" s="75">
        <f t="shared" si="115"/>
        <v>475.01559066348921</v>
      </c>
      <c r="P95" s="75">
        <f t="shared" si="115"/>
        <v>476.44063743547969</v>
      </c>
      <c r="Q95" s="75">
        <f t="shared" si="115"/>
        <v>477.86995934778611</v>
      </c>
      <c r="R95" s="75">
        <f t="shared" si="115"/>
        <v>479.30356922582945</v>
      </c>
      <c r="S95" s="75">
        <f t="shared" ref="S95" si="116">S39</f>
        <v>450.85308230270164</v>
      </c>
      <c r="T95" s="207">
        <f t="shared" si="96"/>
        <v>1.0631036762082646</v>
      </c>
      <c r="Y95" s="135" t="str">
        <f t="shared" si="100"/>
        <v>Leisure &amp; Hospitality</v>
      </c>
      <c r="Z95" s="82">
        <f t="shared" si="104"/>
        <v>20063227</v>
      </c>
      <c r="AA95" s="82">
        <f>Z95+(Z95*AA$5)</f>
        <v>20182195.66393413</v>
      </c>
      <c r="AB95" s="170">
        <f t="shared" ref="AB95:AF95" si="117">AA95+(AA95*AB$5)</f>
        <v>20191826.363967132</v>
      </c>
      <c r="AC95" s="168">
        <f t="shared" si="117"/>
        <v>20279529.632303778</v>
      </c>
      <c r="AD95" s="168">
        <f t="shared" si="117"/>
        <v>20438628.019183636</v>
      </c>
      <c r="AE95" s="168">
        <f t="shared" si="117"/>
        <v>20616962.136557382</v>
      </c>
      <c r="AF95" s="168">
        <f t="shared" si="117"/>
        <v>20789188.140944317</v>
      </c>
      <c r="AG95" s="20"/>
    </row>
    <row r="96" spans="11:33">
      <c r="K96" s="206" t="str">
        <f t="shared" ref="K96:N96" si="118">K40</f>
        <v>Professional &amp; Business Services</v>
      </c>
      <c r="L96" s="101">
        <f t="shared" si="118"/>
        <v>158.47491286057695</v>
      </c>
      <c r="M96" s="101">
        <f t="shared" si="118"/>
        <v>158.95033759915867</v>
      </c>
      <c r="N96" s="162">
        <f t="shared" si="118"/>
        <v>159.42718861195615</v>
      </c>
      <c r="O96" s="101">
        <f>O40+(N96*N12)</f>
        <v>171.86250932368873</v>
      </c>
      <c r="P96" s="101">
        <f>O96+(O96*$M$5)+($N96*O12)</f>
        <v>176.36377656695871</v>
      </c>
      <c r="Q96" s="101">
        <f t="shared" ref="Q96:R96" si="119">P96+(P96*$M$5)+($N96*P12)</f>
        <v>180.87854761195851</v>
      </c>
      <c r="R96" s="101">
        <f t="shared" si="119"/>
        <v>185.4068629700933</v>
      </c>
      <c r="S96" s="101">
        <f t="shared" ref="S96" si="120">S40</f>
        <v>190.54718060599015</v>
      </c>
      <c r="T96" s="207">
        <f t="shared" si="96"/>
        <v>0.97302338654631737</v>
      </c>
      <c r="Y96" s="135" t="str">
        <f t="shared" si="100"/>
        <v>Manufacturing</v>
      </c>
      <c r="Z96" s="82">
        <f t="shared" si="104"/>
        <v>26255206</v>
      </c>
      <c r="AA96" s="82">
        <f t="shared" ref="AA96:AF96" si="121">Z96+(Z96*AA$5)</f>
        <v>26410891.163664617</v>
      </c>
      <c r="AB96" s="170">
        <f t="shared" si="121"/>
        <v>26423494.121966921</v>
      </c>
      <c r="AC96" s="168">
        <f t="shared" si="121"/>
        <v>26538264.660976022</v>
      </c>
      <c r="AD96" s="168">
        <f t="shared" si="121"/>
        <v>26746464.514459133</v>
      </c>
      <c r="AE96" s="168">
        <f t="shared" si="121"/>
        <v>26979836.692747097</v>
      </c>
      <c r="AF96" s="168">
        <f t="shared" si="121"/>
        <v>27205215.652160548</v>
      </c>
      <c r="AG96" s="20"/>
    </row>
    <row r="97" spans="11:33">
      <c r="K97" s="91" t="str">
        <f t="shared" ref="K97:R97" si="122">K41</f>
        <v>Trade, Transportation, &amp; Utilities</v>
      </c>
      <c r="L97" s="75">
        <f t="shared" si="122"/>
        <v>167.49857832779958</v>
      </c>
      <c r="M97" s="75">
        <f t="shared" si="122"/>
        <v>168.00107406278298</v>
      </c>
      <c r="N97" s="87">
        <f t="shared" si="122"/>
        <v>168.50507728497132</v>
      </c>
      <c r="O97" s="75">
        <f t="shared" si="122"/>
        <v>169.01059251682622</v>
      </c>
      <c r="P97" s="75">
        <f t="shared" si="122"/>
        <v>169.5176242943767</v>
      </c>
      <c r="Q97" s="75">
        <f t="shared" si="122"/>
        <v>170.02617716725985</v>
      </c>
      <c r="R97" s="75">
        <f t="shared" si="122"/>
        <v>170.53625569876164</v>
      </c>
      <c r="S97" s="75">
        <f t="shared" ref="S97" si="123">S41</f>
        <v>174.13142094572743</v>
      </c>
      <c r="T97" s="207">
        <f t="shared" si="96"/>
        <v>0.97935372474743476</v>
      </c>
      <c r="Y97" s="135" t="str">
        <f>K81</f>
        <v>Mining, Logging, &amp; Construction</v>
      </c>
      <c r="Z97" s="82">
        <f t="shared" si="104"/>
        <v>17676515</v>
      </c>
      <c r="AA97" s="82">
        <f t="shared" ref="AA97:AF97" si="124">Z97+(Z97*AA$5)</f>
        <v>17781331.207909208</v>
      </c>
      <c r="AB97" s="170">
        <f t="shared" si="124"/>
        <v>17789816.244418733</v>
      </c>
      <c r="AC97" s="168">
        <f t="shared" si="124"/>
        <v>17867086.373411529</v>
      </c>
      <c r="AD97" s="168">
        <f t="shared" si="124"/>
        <v>18007258.491394226</v>
      </c>
      <c r="AE97" s="168">
        <f t="shared" si="124"/>
        <v>18164378.066464018</v>
      </c>
      <c r="AF97" s="168">
        <f t="shared" si="124"/>
        <v>18316116.146780595</v>
      </c>
      <c r="AG97" s="20"/>
    </row>
    <row r="98" spans="11:33">
      <c r="Y98" s="135" t="str">
        <f t="shared" si="100"/>
        <v>Other Services</v>
      </c>
      <c r="Z98" s="82">
        <f t="shared" si="104"/>
        <v>35542831</v>
      </c>
      <c r="AA98" s="82">
        <f t="shared" ref="AA98:AF98" si="125">Z98+(Z98*AA$5)</f>
        <v>35753588.876412734</v>
      </c>
      <c r="AB98" s="170">
        <f t="shared" si="125"/>
        <v>35770650.057232983</v>
      </c>
      <c r="AC98" s="168">
        <f t="shared" si="125"/>
        <v>35926020.000694081</v>
      </c>
      <c r="AD98" s="168">
        <f t="shared" si="125"/>
        <v>36207869.330178492</v>
      </c>
      <c r="AE98" s="168">
        <f t="shared" si="125"/>
        <v>36523795.546601661</v>
      </c>
      <c r="AF98" s="168">
        <f t="shared" si="125"/>
        <v>36828900.989895009</v>
      </c>
      <c r="AG98" s="20"/>
    </row>
    <row r="99" spans="11:33">
      <c r="Y99" s="135" t="str">
        <f t="shared" si="100"/>
        <v>Professional &amp; Business Services</v>
      </c>
      <c r="Z99" s="82">
        <f t="shared" si="104"/>
        <v>52740451</v>
      </c>
      <c r="AA99" s="82">
        <f>Z99+(Z99*AA$5)</f>
        <v>53053185.386684328</v>
      </c>
      <c r="AB99" s="170">
        <f>AA99+(AA99*AB$5)</f>
        <v>53078501.726034239</v>
      </c>
      <c r="AC99" s="168">
        <f>AB99+(AB99*AC$5)+($AB$99*N12)</f>
        <v>57289936.013123125</v>
      </c>
      <c r="AD99" s="168">
        <f t="shared" ref="AD99:AF99" si="126">AC99+(AC99*AD$5)+($AB$99*O12)</f>
        <v>59066353.57665173</v>
      </c>
      <c r="AE99" s="168">
        <f t="shared" si="126"/>
        <v>60908690.538363904</v>
      </c>
      <c r="AF99" s="168">
        <f t="shared" si="126"/>
        <v>62744460.360413626</v>
      </c>
      <c r="AG99" s="20"/>
    </row>
    <row r="100" spans="11:33">
      <c r="Y100" s="135" t="str">
        <f t="shared" si="100"/>
        <v>Trade, Transportation, &amp; Utilities</v>
      </c>
      <c r="Z100" s="82">
        <f t="shared" si="104"/>
        <v>55492279</v>
      </c>
      <c r="AA100" s="82">
        <f>Z100+(Z100*AA$5)</f>
        <v>55821330.86644651</v>
      </c>
      <c r="AB100" s="170">
        <f t="shared" ref="AB100:AF100" si="127">AA100+(AA100*AB$5)</f>
        <v>55847968.131388821</v>
      </c>
      <c r="AC100" s="168">
        <f t="shared" si="127"/>
        <v>56090543.976029821</v>
      </c>
      <c r="AD100" s="168">
        <f t="shared" si="127"/>
        <v>56530589.44195547</v>
      </c>
      <c r="AE100" s="168">
        <f t="shared" si="127"/>
        <v>57023838.439064592</v>
      </c>
      <c r="AF100" s="168">
        <f t="shared" si="127"/>
        <v>57500193.189299688</v>
      </c>
      <c r="AG100" s="20"/>
    </row>
    <row r="101" spans="11:33" s="51" customFormat="1">
      <c r="Z101" s="166"/>
      <c r="AA101" s="166"/>
      <c r="AB101" s="167"/>
      <c r="AC101" s="167"/>
      <c r="AD101" s="167"/>
      <c r="AE101" s="167"/>
      <c r="AF101" s="167"/>
      <c r="AG101" s="47"/>
    </row>
  </sheetData>
  <mergeCells count="2">
    <mergeCell ref="O73:R73"/>
    <mergeCell ref="AC89:AF89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0353-4E25-C848-B81D-3C21AD05188B}">
  <sheetPr>
    <tabColor theme="4" tint="0.39997558519241921"/>
  </sheetPr>
  <dimension ref="A1:BL177"/>
  <sheetViews>
    <sheetView zoomScaleNormal="100" workbookViewId="0">
      <pane ySplit="16" topLeftCell="A17" activePane="bottomLeft" state="frozen"/>
      <selection pane="bottomLeft" activeCell="O29" sqref="O29"/>
      <selection activeCell="O29" sqref="O29"/>
    </sheetView>
  </sheetViews>
  <sheetFormatPr defaultColWidth="9.125" defaultRowHeight="15" customHeight="1"/>
  <cols>
    <col min="1" max="1" width="25.875" style="104" customWidth="1"/>
    <col min="2" max="8" width="18.875" style="104" customWidth="1"/>
    <col min="9" max="20" width="10.375" style="104" customWidth="1"/>
    <col min="21" max="52" width="8.375" style="104" customWidth="1"/>
    <col min="53" max="53" width="8.125" style="104" customWidth="1"/>
    <col min="54" max="60" width="8.375" style="104" customWidth="1"/>
    <col min="61" max="16384" width="9.125" style="104"/>
  </cols>
  <sheetData>
    <row r="1" spans="1:64" ht="15" customHeight="1">
      <c r="A1" s="123"/>
      <c r="B1" s="123" t="s">
        <v>28</v>
      </c>
      <c r="C1" s="123" t="s">
        <v>37</v>
      </c>
      <c r="D1" s="123" t="s">
        <v>38</v>
      </c>
      <c r="E1" s="123" t="s">
        <v>39</v>
      </c>
      <c r="F1" s="123" t="s">
        <v>40</v>
      </c>
      <c r="G1" s="123" t="s">
        <v>41</v>
      </c>
      <c r="H1" s="123" t="s">
        <v>42</v>
      </c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3"/>
      <c r="BK1" s="123"/>
      <c r="BL1" s="123"/>
    </row>
    <row r="2" spans="1:64" ht="15" customHeight="1">
      <c r="A2" s="123" t="s">
        <v>85</v>
      </c>
      <c r="B2" s="114">
        <f>T78</f>
        <v>6.766</v>
      </c>
      <c r="C2" s="114">
        <f t="shared" ref="C2:H2" si="0">U78</f>
        <v>6.0119999999999996</v>
      </c>
      <c r="D2" s="114">
        <f t="shared" si="0"/>
        <v>6.0019999999999998</v>
      </c>
      <c r="E2" s="114">
        <f t="shared" si="0"/>
        <v>5.6379999999999999</v>
      </c>
      <c r="F2" s="114">
        <f t="shared" si="0"/>
        <v>5.3159999999999998</v>
      </c>
      <c r="G2" s="114">
        <f t="shared" si="0"/>
        <v>5.1070000000000002</v>
      </c>
      <c r="H2" s="114">
        <f t="shared" si="0"/>
        <v>5.0490000000000004</v>
      </c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  <c r="BA2" s="123"/>
      <c r="BB2" s="123"/>
      <c r="BC2" s="123"/>
      <c r="BD2" s="123"/>
      <c r="BE2" s="123"/>
      <c r="BF2" s="123"/>
      <c r="BG2" s="123"/>
      <c r="BH2" s="123"/>
      <c r="BI2" s="123"/>
      <c r="BJ2" s="123"/>
      <c r="BK2" s="123"/>
      <c r="BL2" s="123"/>
    </row>
    <row r="3" spans="1:64" ht="15" customHeight="1">
      <c r="A3" s="123" t="s">
        <v>86</v>
      </c>
      <c r="B3" s="235">
        <f>T104*1000000000</f>
        <v>11664000000000</v>
      </c>
      <c r="C3" s="235">
        <f t="shared" ref="C3:H3" si="1">U104*1000000000</f>
        <v>11852400000000</v>
      </c>
      <c r="D3" s="235">
        <f t="shared" si="1"/>
        <v>11956500000000</v>
      </c>
      <c r="E3" s="235">
        <f t="shared" si="1"/>
        <v>12119900000000</v>
      </c>
      <c r="F3" s="235">
        <f t="shared" si="1"/>
        <v>12272900000000</v>
      </c>
      <c r="G3" s="235">
        <f t="shared" si="1"/>
        <v>12420000000000</v>
      </c>
      <c r="H3" s="235">
        <f t="shared" si="1"/>
        <v>12543200000000</v>
      </c>
      <c r="I3" s="123"/>
      <c r="J3" s="123"/>
      <c r="K3" s="123" t="str">
        <f>B1</f>
        <v>FY21 Q2</v>
      </c>
      <c r="L3" s="123" t="str">
        <f t="shared" ref="L3:P3" si="2">C1</f>
        <v>FY21 Q3</v>
      </c>
      <c r="M3" s="123" t="str">
        <f t="shared" si="2"/>
        <v>FY21 Q4</v>
      </c>
      <c r="N3" s="123" t="str">
        <f t="shared" si="2"/>
        <v>FY22 Q1</v>
      </c>
      <c r="O3" s="123" t="str">
        <f t="shared" si="2"/>
        <v>FY22 Q2</v>
      </c>
      <c r="P3" s="123" t="str">
        <f t="shared" si="2"/>
        <v>FY22 Q3</v>
      </c>
      <c r="Q3" s="123" t="str">
        <f>H1</f>
        <v>FY22 Q4</v>
      </c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123"/>
      <c r="AN3" s="123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23"/>
      <c r="AZ3" s="123"/>
      <c r="BA3" s="123"/>
      <c r="BB3" s="123"/>
      <c r="BC3" s="123"/>
      <c r="BD3" s="123"/>
      <c r="BE3" s="123"/>
      <c r="BF3" s="123"/>
      <c r="BG3" s="123"/>
      <c r="BH3" s="123"/>
      <c r="BI3" s="123"/>
      <c r="BJ3" s="123"/>
      <c r="BK3" s="123"/>
      <c r="BL3" s="123"/>
    </row>
    <row r="4" spans="1:64" ht="15" customHeight="1">
      <c r="A4" s="123" t="s">
        <v>87</v>
      </c>
      <c r="B4" s="235">
        <f>T82*1000000</f>
        <v>149769000</v>
      </c>
      <c r="C4" s="235">
        <f t="shared" ref="C4:H4" si="3">U82*1000000</f>
        <v>151291000</v>
      </c>
      <c r="D4" s="235">
        <f t="shared" si="3"/>
        <v>152547000</v>
      </c>
      <c r="E4" s="235">
        <f t="shared" si="3"/>
        <v>153963000</v>
      </c>
      <c r="F4" s="235">
        <f t="shared" si="3"/>
        <v>154693000</v>
      </c>
      <c r="G4" s="235">
        <f t="shared" si="3"/>
        <v>155193000</v>
      </c>
      <c r="H4" s="235">
        <f t="shared" si="3"/>
        <v>155434000</v>
      </c>
      <c r="I4" s="123"/>
      <c r="J4" s="123" t="s">
        <v>88</v>
      </c>
      <c r="K4" s="130">
        <f>B3/B4</f>
        <v>77879.935100054077</v>
      </c>
      <c r="L4" s="130">
        <f t="shared" ref="L4:Q4" si="4">C3/C4</f>
        <v>78341.738768333875</v>
      </c>
      <c r="M4" s="130">
        <f t="shared" si="4"/>
        <v>78379.122499950841</v>
      </c>
      <c r="N4" s="130">
        <f t="shared" si="4"/>
        <v>78719.562492287107</v>
      </c>
      <c r="O4" s="130">
        <f t="shared" si="4"/>
        <v>79337.138719916227</v>
      </c>
      <c r="P4" s="130">
        <f t="shared" si="4"/>
        <v>80029.382768552707</v>
      </c>
      <c r="Q4" s="130">
        <f t="shared" si="4"/>
        <v>80697.916800699983</v>
      </c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  <c r="BC4" s="123"/>
      <c r="BD4" s="123"/>
      <c r="BE4" s="123"/>
      <c r="BF4" s="123"/>
      <c r="BG4" s="123"/>
      <c r="BH4" s="123"/>
      <c r="BI4" s="123"/>
      <c r="BJ4" s="123"/>
      <c r="BK4" s="123"/>
      <c r="BL4" s="123"/>
    </row>
    <row r="5" spans="1:64" ht="15" customHeight="1">
      <c r="A5" s="123" t="s">
        <v>89</v>
      </c>
      <c r="B5" s="127"/>
      <c r="C5" s="131">
        <f>(L4-K4)/K4</f>
        <v>5.9296873795093435E-3</v>
      </c>
      <c r="D5" s="131">
        <f t="shared" ref="D5:H5" si="5">(M4-L4)/L4</f>
        <v>4.7718792312632761E-4</v>
      </c>
      <c r="E5" s="131">
        <f t="shared" si="5"/>
        <v>4.343503492737863E-3</v>
      </c>
      <c r="F5" s="131">
        <f t="shared" si="5"/>
        <v>7.8452700710783356E-3</v>
      </c>
      <c r="G5" s="131">
        <f t="shared" si="5"/>
        <v>8.7253467897337143E-3</v>
      </c>
      <c r="H5" s="131">
        <f t="shared" si="5"/>
        <v>8.3536072504856833E-3</v>
      </c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3"/>
      <c r="BC5" s="123"/>
      <c r="BD5" s="123"/>
      <c r="BE5" s="123"/>
      <c r="BF5" s="123"/>
      <c r="BG5" s="123"/>
      <c r="BH5" s="123"/>
      <c r="BI5" s="123"/>
      <c r="BJ5" s="123"/>
      <c r="BK5" s="123"/>
      <c r="BL5" s="123"/>
    </row>
    <row r="6" spans="1:64" ht="15" customHeight="1">
      <c r="A6" s="123" t="s">
        <v>90</v>
      </c>
      <c r="B6" s="127">
        <f>T102/P102</f>
        <v>1.0328344207070062</v>
      </c>
      <c r="C6" s="127">
        <f>U102/Q102</f>
        <v>1.0940952984011398</v>
      </c>
      <c r="D6" s="127">
        <f>V102/N102</f>
        <v>1.0647966278698549</v>
      </c>
      <c r="E6" s="127">
        <f>W102/O102</f>
        <v>1.0606906267475373</v>
      </c>
      <c r="F6" s="127">
        <f>X102/P102</f>
        <v>1.0603332480491239</v>
      </c>
      <c r="G6" s="127">
        <f>Y102/Q102</f>
        <v>1.0601709672312807</v>
      </c>
      <c r="H6" s="127">
        <f>Z102/N102</f>
        <v>1.0961154489229421</v>
      </c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123"/>
      <c r="AP6" s="123"/>
      <c r="AQ6" s="123"/>
      <c r="AR6" s="123"/>
      <c r="AS6" s="123"/>
      <c r="AT6" s="123"/>
      <c r="AU6" s="123"/>
      <c r="AV6" s="123"/>
      <c r="AW6" s="123"/>
      <c r="AX6" s="123"/>
      <c r="AY6" s="123"/>
      <c r="AZ6" s="123"/>
      <c r="BA6" s="123"/>
      <c r="BB6" s="123"/>
      <c r="BC6" s="123"/>
      <c r="BD6" s="123"/>
      <c r="BE6" s="123"/>
      <c r="BF6" s="123"/>
      <c r="BG6" s="123"/>
      <c r="BH6" s="123"/>
      <c r="BI6" s="123"/>
      <c r="BJ6" s="123"/>
      <c r="BK6" s="123"/>
      <c r="BL6" s="123"/>
    </row>
    <row r="7" spans="1:64" ht="15" customHeight="1">
      <c r="A7" s="123" t="s">
        <v>91</v>
      </c>
      <c r="B7" s="127">
        <f>T82/P82</f>
        <v>0.94465854689264106</v>
      </c>
      <c r="C7" s="127">
        <f>U84/Q84</f>
        <v>0.94730155804661631</v>
      </c>
      <c r="D7" s="127">
        <f>V84/N84</f>
        <v>0.97227921306163634</v>
      </c>
      <c r="E7" s="127">
        <f t="shared" ref="E7" si="6">W84/O84</f>
        <v>0.97900899708917699</v>
      </c>
      <c r="F7" s="127">
        <f>X84/P84</f>
        <v>0.98068358500013164</v>
      </c>
      <c r="G7" s="127">
        <f>Y84/Q84</f>
        <v>0.98379420883222213</v>
      </c>
      <c r="H7" s="127">
        <f>Z84/N84</f>
        <v>0.99439608522731027</v>
      </c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23"/>
      <c r="AO7" s="123"/>
      <c r="AP7" s="123"/>
      <c r="AQ7" s="123"/>
      <c r="AR7" s="123"/>
      <c r="AS7" s="123"/>
      <c r="AT7" s="123"/>
      <c r="AU7" s="123"/>
      <c r="AV7" s="123"/>
      <c r="AW7" s="123"/>
      <c r="AX7" s="123"/>
      <c r="AY7" s="123"/>
      <c r="AZ7" s="123"/>
      <c r="BA7" s="123"/>
      <c r="BB7" s="123"/>
      <c r="BC7" s="123"/>
      <c r="BD7" s="123"/>
      <c r="BE7" s="123"/>
      <c r="BF7" s="123"/>
      <c r="BG7" s="123"/>
      <c r="BH7" s="123"/>
      <c r="BI7" s="123"/>
      <c r="BJ7" s="123"/>
      <c r="BK7" s="123"/>
      <c r="BL7" s="123"/>
    </row>
    <row r="8" spans="1:64" ht="15" customHeight="1">
      <c r="A8" s="123" t="s">
        <v>92</v>
      </c>
      <c r="B8" s="131">
        <f>(T84-S84)/S84</f>
        <v>1.2805215835002324E-2</v>
      </c>
      <c r="C8" s="190">
        <f t="shared" ref="C8:H8" si="7">(U84-T84)/T84</f>
        <v>9.1862136671224878E-3</v>
      </c>
      <c r="D8" s="131">
        <f t="shared" si="7"/>
        <v>1.7503387416183201E-2</v>
      </c>
      <c r="E8" s="131">
        <f t="shared" si="7"/>
        <v>1.0605460480489486E-2</v>
      </c>
      <c r="F8" s="131">
        <f t="shared" si="7"/>
        <v>5.8721374174758581E-3</v>
      </c>
      <c r="G8" s="131">
        <f t="shared" si="7"/>
        <v>4.0508948245284613E-3</v>
      </c>
      <c r="H8" s="131">
        <f t="shared" si="7"/>
        <v>2.047384232464978E-3</v>
      </c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23"/>
      <c r="AT8" s="123"/>
      <c r="AU8" s="123"/>
      <c r="AV8" s="123"/>
      <c r="AW8" s="123"/>
      <c r="AX8" s="123"/>
      <c r="AY8" s="123"/>
      <c r="AZ8" s="123"/>
      <c r="BA8" s="123"/>
      <c r="BB8" s="123"/>
      <c r="BC8" s="123"/>
      <c r="BD8" s="123"/>
      <c r="BE8" s="123"/>
      <c r="BF8" s="123"/>
      <c r="BG8" s="123"/>
      <c r="BH8" s="123"/>
      <c r="BI8" s="123"/>
      <c r="BJ8" s="123"/>
      <c r="BK8" s="123"/>
      <c r="BL8" s="123"/>
    </row>
    <row r="9" spans="1:64" ht="15" customHeight="1">
      <c r="A9" s="123"/>
      <c r="B9" s="132"/>
      <c r="C9" s="132"/>
      <c r="D9" s="132"/>
      <c r="E9" s="132"/>
      <c r="F9" s="132"/>
      <c r="G9" s="132"/>
      <c r="H9" s="132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23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3"/>
      <c r="AZ9" s="123"/>
      <c r="BA9" s="123"/>
      <c r="BB9" s="123"/>
      <c r="BC9" s="123"/>
      <c r="BD9" s="123"/>
      <c r="BE9" s="123"/>
      <c r="BF9" s="123"/>
      <c r="BG9" s="123"/>
      <c r="BH9" s="123"/>
      <c r="BI9" s="123"/>
      <c r="BJ9" s="123"/>
      <c r="BK9" s="123"/>
      <c r="BL9" s="123"/>
    </row>
    <row r="10" spans="1:64" ht="15" customHeight="1">
      <c r="A10" s="123" t="s">
        <v>93</v>
      </c>
      <c r="B10" s="123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  <c r="AJ10" s="123"/>
      <c r="AK10" s="123"/>
      <c r="AL10" s="123"/>
      <c r="AM10" s="123"/>
      <c r="AN10" s="123"/>
      <c r="AO10" s="123"/>
      <c r="AP10" s="123"/>
      <c r="AQ10" s="123"/>
      <c r="AR10" s="123"/>
      <c r="AS10" s="123"/>
      <c r="AT10" s="123"/>
      <c r="AU10" s="123"/>
      <c r="AV10" s="123"/>
      <c r="AW10" s="123"/>
      <c r="AX10" s="123"/>
      <c r="AY10" s="123"/>
      <c r="AZ10" s="123"/>
      <c r="BA10" s="123"/>
      <c r="BB10" s="123"/>
      <c r="BC10" s="123"/>
      <c r="BD10" s="123"/>
      <c r="BE10" s="123"/>
      <c r="BF10" s="123"/>
      <c r="BG10" s="123"/>
      <c r="BH10" s="123"/>
      <c r="BI10" s="123"/>
      <c r="BJ10" s="123"/>
      <c r="BK10" s="123"/>
      <c r="BL10" s="123"/>
    </row>
    <row r="11" spans="1:64" ht="15" customHeight="1">
      <c r="A11" s="264" t="s">
        <v>94</v>
      </c>
      <c r="B11" s="265"/>
      <c r="C11" s="265"/>
      <c r="D11" s="265"/>
      <c r="E11" s="265"/>
      <c r="F11" s="265"/>
      <c r="G11" s="265"/>
      <c r="H11" s="265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3"/>
      <c r="AN11" s="123"/>
      <c r="AO11" s="123"/>
      <c r="AP11" s="123"/>
      <c r="AQ11" s="123"/>
      <c r="AR11" s="123"/>
      <c r="AS11" s="123"/>
      <c r="AT11" s="123"/>
      <c r="AU11" s="123"/>
      <c r="AV11" s="123"/>
      <c r="AW11" s="123"/>
      <c r="AX11" s="123"/>
      <c r="AY11" s="123"/>
      <c r="AZ11" s="123"/>
      <c r="BA11" s="123"/>
      <c r="BB11" s="123"/>
      <c r="BC11" s="123"/>
      <c r="BD11" s="123"/>
      <c r="BE11" s="123"/>
      <c r="BF11" s="123"/>
      <c r="BG11" s="123"/>
      <c r="BH11" s="123"/>
      <c r="BI11" s="123"/>
      <c r="BJ11" s="123"/>
      <c r="BK11" s="123"/>
      <c r="BL11" s="123"/>
    </row>
    <row r="13" spans="1:64" ht="15" customHeight="1">
      <c r="A13" s="123"/>
      <c r="B13" s="123"/>
      <c r="C13" s="123"/>
      <c r="D13" s="105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  <c r="BD13" s="123"/>
      <c r="BE13" s="123"/>
      <c r="BF13" s="123"/>
      <c r="BG13" s="123"/>
      <c r="BH13" s="123"/>
      <c r="BI13" s="123"/>
      <c r="BJ13" s="123"/>
      <c r="BK13" s="123"/>
      <c r="BL13" s="123"/>
    </row>
    <row r="14" spans="1:64" ht="15" customHeight="1">
      <c r="A14" s="266" t="s">
        <v>95</v>
      </c>
      <c r="B14" s="266"/>
      <c r="C14" s="266"/>
      <c r="D14" s="26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23"/>
      <c r="BB14" s="123"/>
      <c r="BC14" s="123"/>
      <c r="BD14" s="123"/>
      <c r="BE14" s="106"/>
      <c r="BF14" s="106"/>
      <c r="BG14" s="106"/>
      <c r="BH14" s="106"/>
      <c r="BI14" s="123"/>
      <c r="BJ14" s="123"/>
      <c r="BK14" s="123"/>
      <c r="BL14" s="123"/>
    </row>
    <row r="15" spans="1:64" ht="15" customHeight="1">
      <c r="A15" s="123"/>
      <c r="B15" s="123"/>
      <c r="C15" s="123"/>
      <c r="D15" s="123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23"/>
      <c r="AK15" s="123"/>
      <c r="AL15" s="123"/>
      <c r="AM15" s="123"/>
      <c r="AN15" s="123"/>
      <c r="AO15" s="123"/>
      <c r="AP15" s="123"/>
      <c r="AQ15" s="123"/>
      <c r="AR15" s="123"/>
      <c r="AS15" s="123"/>
      <c r="AT15" s="123"/>
      <c r="AU15" s="123"/>
      <c r="AV15" s="123"/>
      <c r="AW15" s="123"/>
      <c r="AX15" s="123"/>
      <c r="AY15" s="123"/>
      <c r="AZ15" s="123"/>
      <c r="BA15" s="107"/>
      <c r="BB15" s="107"/>
      <c r="BC15" s="107"/>
      <c r="BD15" s="107"/>
      <c r="BE15" s="123"/>
      <c r="BF15" s="123"/>
      <c r="BG15" s="123"/>
      <c r="BH15" s="123"/>
      <c r="BI15" s="107"/>
      <c r="BJ15" s="107"/>
      <c r="BK15" s="107"/>
      <c r="BL15" s="107"/>
    </row>
    <row r="16" spans="1:64" ht="15" customHeight="1">
      <c r="A16" s="106"/>
      <c r="B16" s="106"/>
      <c r="C16" s="106"/>
      <c r="D16" s="106" t="s">
        <v>96</v>
      </c>
      <c r="E16" s="108" t="s">
        <v>97</v>
      </c>
      <c r="F16" s="108" t="s">
        <v>98</v>
      </c>
      <c r="G16" s="108" t="s">
        <v>99</v>
      </c>
      <c r="H16" s="108" t="s">
        <v>100</v>
      </c>
      <c r="I16" s="108" t="s">
        <v>101</v>
      </c>
      <c r="J16" s="108" t="s">
        <v>102</v>
      </c>
      <c r="K16" s="108" t="s">
        <v>103</v>
      </c>
      <c r="L16" s="108" t="s">
        <v>104</v>
      </c>
      <c r="M16" s="108" t="s">
        <v>105</v>
      </c>
      <c r="N16" s="108" t="s">
        <v>106</v>
      </c>
      <c r="O16" s="108" t="s">
        <v>107</v>
      </c>
      <c r="P16" s="108" t="s">
        <v>108</v>
      </c>
      <c r="Q16" s="108" t="s">
        <v>109</v>
      </c>
      <c r="R16" s="108" t="s">
        <v>110</v>
      </c>
      <c r="S16" s="108" t="s">
        <v>111</v>
      </c>
      <c r="T16" s="108" t="s">
        <v>112</v>
      </c>
      <c r="U16" s="108" t="s">
        <v>113</v>
      </c>
      <c r="V16" s="108" t="s">
        <v>114</v>
      </c>
      <c r="W16" s="108" t="s">
        <v>115</v>
      </c>
      <c r="X16" s="108" t="s">
        <v>116</v>
      </c>
      <c r="Y16" s="108" t="s">
        <v>117</v>
      </c>
      <c r="Z16" s="108" t="s">
        <v>118</v>
      </c>
      <c r="AA16" s="108" t="s">
        <v>119</v>
      </c>
      <c r="AB16" s="108" t="s">
        <v>120</v>
      </c>
      <c r="AC16" s="108" t="s">
        <v>121</v>
      </c>
      <c r="AD16" s="108" t="s">
        <v>122</v>
      </c>
      <c r="AE16" s="108" t="s">
        <v>123</v>
      </c>
      <c r="AF16" s="108" t="s">
        <v>124</v>
      </c>
      <c r="AG16" s="108" t="s">
        <v>125</v>
      </c>
      <c r="AH16" s="108" t="s">
        <v>126</v>
      </c>
      <c r="AI16" s="108" t="s">
        <v>127</v>
      </c>
      <c r="AJ16" s="108" t="s">
        <v>128</v>
      </c>
      <c r="AK16" s="108" t="s">
        <v>129</v>
      </c>
      <c r="AL16" s="108" t="s">
        <v>130</v>
      </c>
      <c r="AM16" s="108" t="s">
        <v>131</v>
      </c>
      <c r="AN16" s="108" t="s">
        <v>132</v>
      </c>
      <c r="AO16" s="108" t="s">
        <v>133</v>
      </c>
      <c r="AP16" s="108" t="s">
        <v>134</v>
      </c>
      <c r="AQ16" s="108" t="s">
        <v>135</v>
      </c>
      <c r="AR16" s="108" t="s">
        <v>136</v>
      </c>
      <c r="AS16" s="108" t="s">
        <v>137</v>
      </c>
      <c r="AT16" s="108" t="s">
        <v>138</v>
      </c>
      <c r="AU16" s="108" t="s">
        <v>139</v>
      </c>
      <c r="AV16" s="108" t="s">
        <v>140</v>
      </c>
      <c r="AW16" s="108" t="s">
        <v>141</v>
      </c>
      <c r="AX16" s="108" t="s">
        <v>142</v>
      </c>
      <c r="AY16" s="108" t="s">
        <v>143</v>
      </c>
      <c r="AZ16" s="108" t="s">
        <v>144</v>
      </c>
      <c r="BA16" s="108" t="s">
        <v>145</v>
      </c>
      <c r="BB16" s="108" t="s">
        <v>146</v>
      </c>
      <c r="BC16" s="108" t="s">
        <v>147</v>
      </c>
      <c r="BD16" s="108" t="s">
        <v>148</v>
      </c>
      <c r="BE16" s="108" t="s">
        <v>149</v>
      </c>
      <c r="BF16" s="108" t="s">
        <v>150</v>
      </c>
      <c r="BG16" s="108" t="s">
        <v>151</v>
      </c>
      <c r="BH16" s="108" t="s">
        <v>152</v>
      </c>
      <c r="BI16" s="108" t="s">
        <v>153</v>
      </c>
      <c r="BJ16" s="108" t="s">
        <v>154</v>
      </c>
      <c r="BK16" s="108" t="s">
        <v>155</v>
      </c>
      <c r="BL16" s="108" t="s">
        <v>156</v>
      </c>
    </row>
    <row r="17" spans="1:64" ht="15" customHeight="1">
      <c r="A17" s="109" t="s">
        <v>157</v>
      </c>
      <c r="B17" s="123"/>
      <c r="C17" s="123"/>
      <c r="D17" s="123"/>
      <c r="E17" s="123" t="s">
        <v>158</v>
      </c>
      <c r="F17" s="123" t="s">
        <v>158</v>
      </c>
      <c r="G17" s="123" t="s">
        <v>158</v>
      </c>
      <c r="H17" s="123" t="s">
        <v>158</v>
      </c>
      <c r="I17" s="123" t="s">
        <v>158</v>
      </c>
      <c r="J17" s="123" t="s">
        <v>158</v>
      </c>
      <c r="K17" s="123" t="s">
        <v>158</v>
      </c>
      <c r="L17" s="123" t="s">
        <v>158</v>
      </c>
      <c r="M17" s="123" t="s">
        <v>158</v>
      </c>
      <c r="N17" s="123" t="s">
        <v>158</v>
      </c>
      <c r="O17" s="123" t="s">
        <v>158</v>
      </c>
      <c r="P17" s="123" t="s">
        <v>158</v>
      </c>
      <c r="Q17" s="123" t="s">
        <v>158</v>
      </c>
      <c r="R17" s="123" t="s">
        <v>158</v>
      </c>
      <c r="S17" s="123" t="s">
        <v>158</v>
      </c>
      <c r="T17" s="123" t="s">
        <v>158</v>
      </c>
      <c r="U17" s="123" t="s">
        <v>158</v>
      </c>
      <c r="V17" s="123" t="s">
        <v>158</v>
      </c>
      <c r="W17" s="123" t="s">
        <v>158</v>
      </c>
      <c r="X17" s="123" t="s">
        <v>158</v>
      </c>
      <c r="Y17" s="123" t="s">
        <v>158</v>
      </c>
      <c r="Z17" s="123" t="s">
        <v>158</v>
      </c>
      <c r="AA17" s="123" t="s">
        <v>158</v>
      </c>
      <c r="AB17" s="123" t="s">
        <v>158</v>
      </c>
      <c r="AC17" s="123" t="s">
        <v>158</v>
      </c>
      <c r="AD17" s="123" t="s">
        <v>158</v>
      </c>
      <c r="AE17" s="123" t="s">
        <v>158</v>
      </c>
      <c r="AF17" s="123" t="s">
        <v>158</v>
      </c>
      <c r="AG17" s="123" t="s">
        <v>158</v>
      </c>
      <c r="AH17" s="123" t="s">
        <v>158</v>
      </c>
      <c r="AI17" s="123" t="s">
        <v>158</v>
      </c>
      <c r="AJ17" s="123" t="s">
        <v>158</v>
      </c>
      <c r="AK17" s="123" t="s">
        <v>158</v>
      </c>
      <c r="AL17" s="123" t="s">
        <v>158</v>
      </c>
      <c r="AM17" s="123" t="s">
        <v>158</v>
      </c>
      <c r="AN17" s="123" t="s">
        <v>158</v>
      </c>
      <c r="AO17" s="123" t="s">
        <v>158</v>
      </c>
      <c r="AP17" s="123" t="s">
        <v>158</v>
      </c>
      <c r="AQ17" s="123" t="s">
        <v>158</v>
      </c>
      <c r="AR17" s="123" t="s">
        <v>158</v>
      </c>
      <c r="AS17" s="123" t="s">
        <v>158</v>
      </c>
      <c r="AT17" s="123" t="s">
        <v>158</v>
      </c>
      <c r="AU17" s="123" t="s">
        <v>158</v>
      </c>
      <c r="AV17" s="123" t="s">
        <v>158</v>
      </c>
      <c r="AW17" s="123" t="s">
        <v>158</v>
      </c>
      <c r="AX17" s="123" t="s">
        <v>158</v>
      </c>
      <c r="AY17" s="123" t="s">
        <v>158</v>
      </c>
      <c r="AZ17" s="123" t="s">
        <v>158</v>
      </c>
      <c r="BA17" s="123"/>
      <c r="BB17" s="123"/>
      <c r="BC17" s="123"/>
      <c r="BD17" s="123"/>
      <c r="BE17" s="123"/>
      <c r="BF17" s="123"/>
      <c r="BG17" s="123"/>
      <c r="BH17" s="123"/>
      <c r="BI17" s="123"/>
      <c r="BJ17" s="123"/>
      <c r="BK17" s="123"/>
      <c r="BL17" s="123"/>
    </row>
    <row r="18" spans="1:64" ht="15" customHeight="1">
      <c r="A18" s="123"/>
      <c r="B18" s="123" t="s">
        <v>159</v>
      </c>
      <c r="C18" s="123"/>
      <c r="D18" s="123" t="s">
        <v>160</v>
      </c>
      <c r="E18" s="110">
        <v>19237.400000000001</v>
      </c>
      <c r="F18" s="110">
        <v>19379.2</v>
      </c>
      <c r="G18" s="110">
        <v>19617.3</v>
      </c>
      <c r="H18" s="110">
        <v>19938</v>
      </c>
      <c r="I18" s="110">
        <v>20242.2</v>
      </c>
      <c r="J18" s="110">
        <v>20552.7</v>
      </c>
      <c r="K18" s="110">
        <v>20742.7</v>
      </c>
      <c r="L18" s="110">
        <v>20909.900000000001</v>
      </c>
      <c r="M18" s="110">
        <v>21115.3</v>
      </c>
      <c r="N18" s="110">
        <v>21329.9</v>
      </c>
      <c r="O18" s="110">
        <v>21540.3</v>
      </c>
      <c r="P18" s="110">
        <v>21747.4</v>
      </c>
      <c r="Q18" s="110">
        <v>21561.1</v>
      </c>
      <c r="R18" s="110">
        <v>19520.099999999999</v>
      </c>
      <c r="S18" s="110">
        <v>21170.3</v>
      </c>
      <c r="T18" s="111">
        <v>21482.5</v>
      </c>
      <c r="U18" s="111">
        <v>21850.9</v>
      </c>
      <c r="V18" s="111">
        <v>22074.9</v>
      </c>
      <c r="W18" s="111">
        <v>22394.5</v>
      </c>
      <c r="X18" s="111">
        <v>22692.2</v>
      </c>
      <c r="Y18" s="111">
        <v>22973.9</v>
      </c>
      <c r="Z18" s="111">
        <v>23206.5</v>
      </c>
      <c r="AA18" s="111">
        <v>23456.2</v>
      </c>
      <c r="AB18" s="111">
        <v>23702.6</v>
      </c>
      <c r="AC18" s="111">
        <v>23929.4</v>
      </c>
      <c r="AD18" s="111">
        <v>24183.200000000001</v>
      </c>
      <c r="AE18" s="111">
        <v>24450.1</v>
      </c>
      <c r="AF18" s="111">
        <v>24725.200000000001</v>
      </c>
      <c r="AG18" s="111">
        <v>24984.799999999999</v>
      </c>
      <c r="AH18" s="111">
        <v>25260.1</v>
      </c>
      <c r="AI18" s="111">
        <v>25537.5</v>
      </c>
      <c r="AJ18" s="111">
        <v>25826.2</v>
      </c>
      <c r="AK18" s="111">
        <v>26108.5</v>
      </c>
      <c r="AL18" s="111">
        <v>26392.3</v>
      </c>
      <c r="AM18" s="111">
        <v>26669.9</v>
      </c>
      <c r="AN18" s="111">
        <v>26946.1</v>
      </c>
      <c r="AO18" s="111">
        <v>27224.6</v>
      </c>
      <c r="AP18" s="111">
        <v>27497.3</v>
      </c>
      <c r="AQ18" s="111">
        <v>27767.1</v>
      </c>
      <c r="AR18" s="111">
        <v>28032</v>
      </c>
      <c r="AS18" s="111">
        <v>28293.200000000001</v>
      </c>
      <c r="AT18" s="111">
        <v>28554.5</v>
      </c>
      <c r="AU18" s="111">
        <v>28819.5</v>
      </c>
      <c r="AV18" s="111">
        <v>29090.2</v>
      </c>
      <c r="AW18" s="111">
        <v>29365.5</v>
      </c>
      <c r="AX18" s="111">
        <v>29644.5</v>
      </c>
      <c r="AY18" s="111">
        <v>29923</v>
      </c>
      <c r="AZ18" s="111">
        <v>30202.6</v>
      </c>
      <c r="BA18" s="111">
        <v>30483.1</v>
      </c>
      <c r="BB18" s="111">
        <v>30763.1</v>
      </c>
      <c r="BC18" s="111">
        <v>31042</v>
      </c>
      <c r="BD18" s="111">
        <v>31323.5</v>
      </c>
      <c r="BE18" s="111">
        <v>31605.8</v>
      </c>
      <c r="BF18" s="111">
        <v>31891.5</v>
      </c>
      <c r="BG18" s="111">
        <v>32182.7</v>
      </c>
      <c r="BH18" s="111">
        <v>32479</v>
      </c>
      <c r="BI18" s="111">
        <v>32781.1</v>
      </c>
      <c r="BJ18" s="111">
        <v>33084.300000000003</v>
      </c>
      <c r="BK18" s="111">
        <v>33389.199999999997</v>
      </c>
      <c r="BL18" s="111">
        <v>33695.9</v>
      </c>
    </row>
    <row r="19" spans="1:64" ht="15" customHeight="1">
      <c r="A19" s="123"/>
      <c r="B19" s="123"/>
      <c r="C19" s="123"/>
      <c r="D19" s="123" t="s">
        <v>161</v>
      </c>
      <c r="E19" s="112">
        <v>4.3739999999999997</v>
      </c>
      <c r="F19" s="112">
        <v>2.9809999999999999</v>
      </c>
      <c r="G19" s="112">
        <v>5.0049999999999999</v>
      </c>
      <c r="H19" s="112">
        <v>6.7009999999999996</v>
      </c>
      <c r="I19" s="112">
        <v>6.2439999999999998</v>
      </c>
      <c r="J19" s="112">
        <v>6.2779999999999996</v>
      </c>
      <c r="K19" s="112">
        <v>3.7490000000000001</v>
      </c>
      <c r="L19" s="112">
        <v>3.2629999999999999</v>
      </c>
      <c r="M19" s="112">
        <v>3.9870000000000001</v>
      </c>
      <c r="N19" s="112">
        <v>4.1269999999999998</v>
      </c>
      <c r="O19" s="112">
        <v>4.0039999999999996</v>
      </c>
      <c r="P19" s="112">
        <v>3.9009999999999998</v>
      </c>
      <c r="Q19" s="112">
        <v>-3.3820000000000001</v>
      </c>
      <c r="R19" s="112">
        <v>-32.819000000000003</v>
      </c>
      <c r="S19" s="112">
        <v>38.35</v>
      </c>
      <c r="T19" s="113">
        <v>6.0289999999999999</v>
      </c>
      <c r="U19" s="113">
        <v>7.0380000000000003</v>
      </c>
      <c r="V19" s="113">
        <v>4.1639999999999997</v>
      </c>
      <c r="W19" s="113">
        <v>5.9180000000000001</v>
      </c>
      <c r="X19" s="113">
        <v>5.4240000000000004</v>
      </c>
      <c r="Y19" s="113">
        <v>5.0579999999999998</v>
      </c>
      <c r="Z19" s="113">
        <v>4.1109999999999998</v>
      </c>
      <c r="AA19" s="113">
        <v>4.3730000000000002</v>
      </c>
      <c r="AB19" s="113">
        <v>4.2690000000000001</v>
      </c>
      <c r="AC19" s="113">
        <v>3.8809999999999998</v>
      </c>
      <c r="AD19" s="113">
        <v>4.3109999999999999</v>
      </c>
      <c r="AE19" s="113">
        <v>4.4880000000000004</v>
      </c>
      <c r="AF19" s="113">
        <v>4.577</v>
      </c>
      <c r="AG19" s="113">
        <v>4.266</v>
      </c>
      <c r="AH19" s="113">
        <v>4.4800000000000004</v>
      </c>
      <c r="AI19" s="113">
        <v>4.4649999999999999</v>
      </c>
      <c r="AJ19" s="113">
        <v>4.5999999999999996</v>
      </c>
      <c r="AK19" s="113">
        <v>4.4429999999999996</v>
      </c>
      <c r="AL19" s="113">
        <v>4.42</v>
      </c>
      <c r="AM19" s="113">
        <v>4.2729999999999997</v>
      </c>
      <c r="AN19" s="113">
        <v>4.2069999999999999</v>
      </c>
      <c r="AO19" s="113">
        <v>4.1980000000000004</v>
      </c>
      <c r="AP19" s="113">
        <v>4.0659999999999998</v>
      </c>
      <c r="AQ19" s="113">
        <v>3.9830000000000001</v>
      </c>
      <c r="AR19" s="113">
        <v>3.87</v>
      </c>
      <c r="AS19" s="113">
        <v>3.7789999999999999</v>
      </c>
      <c r="AT19" s="113">
        <v>3.7450000000000001</v>
      </c>
      <c r="AU19" s="113">
        <v>3.7639999999999998</v>
      </c>
      <c r="AV19" s="113">
        <v>3.8090000000000002</v>
      </c>
      <c r="AW19" s="113">
        <v>3.839</v>
      </c>
      <c r="AX19" s="113">
        <v>3.855</v>
      </c>
      <c r="AY19" s="113">
        <v>3.81</v>
      </c>
      <c r="AZ19" s="113">
        <v>3.7890000000000001</v>
      </c>
      <c r="BA19" s="113">
        <v>3.7669999999999999</v>
      </c>
      <c r="BB19" s="113">
        <v>3.7250000000000001</v>
      </c>
      <c r="BC19" s="113">
        <v>3.6749999999999998</v>
      </c>
      <c r="BD19" s="113">
        <v>3.6760000000000002</v>
      </c>
      <c r="BE19" s="113">
        <v>3.6539999999999999</v>
      </c>
      <c r="BF19" s="113">
        <v>3.6640000000000001</v>
      </c>
      <c r="BG19" s="113">
        <v>3.702</v>
      </c>
      <c r="BH19" s="113">
        <v>3.7330000000000001</v>
      </c>
      <c r="BI19" s="113">
        <v>3.7730000000000001</v>
      </c>
      <c r="BJ19" s="113">
        <v>3.7509999999999999</v>
      </c>
      <c r="BK19" s="113">
        <v>3.7370000000000001</v>
      </c>
      <c r="BL19" s="113">
        <v>3.7240000000000002</v>
      </c>
    </row>
    <row r="20" spans="1:64" ht="15" customHeight="1">
      <c r="A20" s="123"/>
      <c r="B20" s="123" t="s">
        <v>162</v>
      </c>
      <c r="C20" s="123"/>
      <c r="D20" s="123" t="s">
        <v>160</v>
      </c>
      <c r="E20" s="110">
        <v>19514.099999999999</v>
      </c>
      <c r="F20" s="110">
        <v>19646.8</v>
      </c>
      <c r="G20" s="110">
        <v>19918.599999999999</v>
      </c>
      <c r="H20" s="110">
        <v>20261.5</v>
      </c>
      <c r="I20" s="110">
        <v>20556.8</v>
      </c>
      <c r="J20" s="110">
        <v>20844.2</v>
      </c>
      <c r="K20" s="110">
        <v>21002.7</v>
      </c>
      <c r="L20" s="110">
        <v>21182.6</v>
      </c>
      <c r="M20" s="110">
        <v>21361.8</v>
      </c>
      <c r="N20" s="110">
        <v>21601</v>
      </c>
      <c r="O20" s="110">
        <v>21820.1</v>
      </c>
      <c r="P20" s="110">
        <v>22028.5</v>
      </c>
      <c r="Q20" s="110">
        <v>21804.3</v>
      </c>
      <c r="R20" s="110">
        <v>19672</v>
      </c>
      <c r="S20" s="110">
        <v>21381.599999999999</v>
      </c>
      <c r="T20" s="111">
        <v>21790.5</v>
      </c>
      <c r="U20" s="111">
        <v>22152.400000000001</v>
      </c>
      <c r="V20" s="111">
        <v>22387.7</v>
      </c>
      <c r="W20" s="111">
        <v>22711.8</v>
      </c>
      <c r="X20" s="111">
        <v>23015</v>
      </c>
      <c r="Y20" s="111">
        <v>23304.6</v>
      </c>
      <c r="Z20" s="111">
        <v>23546.400000000001</v>
      </c>
      <c r="AA20" s="111">
        <v>23805.8</v>
      </c>
      <c r="AB20" s="111">
        <v>24061.5</v>
      </c>
      <c r="AC20" s="111">
        <v>24297</v>
      </c>
      <c r="AD20" s="111">
        <v>24559.1</v>
      </c>
      <c r="AE20" s="111">
        <v>24833.8</v>
      </c>
      <c r="AF20" s="111">
        <v>25114.3</v>
      </c>
      <c r="AG20" s="111">
        <v>25379.1</v>
      </c>
      <c r="AH20" s="111">
        <v>25659.5</v>
      </c>
      <c r="AI20" s="111">
        <v>25941.200000000001</v>
      </c>
      <c r="AJ20" s="111">
        <v>26233.9</v>
      </c>
      <c r="AK20" s="111">
        <v>26519.200000000001</v>
      </c>
      <c r="AL20" s="111">
        <v>26805.4</v>
      </c>
      <c r="AM20" s="111">
        <v>27084</v>
      </c>
      <c r="AN20" s="111">
        <v>27360.400000000001</v>
      </c>
      <c r="AO20" s="111">
        <v>27639.5</v>
      </c>
      <c r="AP20" s="111">
        <v>27913.5</v>
      </c>
      <c r="AQ20" s="111">
        <v>28184.6</v>
      </c>
      <c r="AR20" s="111">
        <v>28447.7</v>
      </c>
      <c r="AS20" s="111">
        <v>28708.2</v>
      </c>
      <c r="AT20" s="111">
        <v>28972.6</v>
      </c>
      <c r="AU20" s="111">
        <v>29240.799999999999</v>
      </c>
      <c r="AV20" s="111">
        <v>29515.200000000001</v>
      </c>
      <c r="AW20" s="111">
        <v>29791.5</v>
      </c>
      <c r="AX20" s="111">
        <v>30072.6</v>
      </c>
      <c r="AY20" s="111">
        <v>30356.1</v>
      </c>
      <c r="AZ20" s="111">
        <v>30639.9</v>
      </c>
      <c r="BA20" s="111">
        <v>30924.400000000001</v>
      </c>
      <c r="BB20" s="111">
        <v>31208.3</v>
      </c>
      <c r="BC20" s="111">
        <v>31491</v>
      </c>
      <c r="BD20" s="111">
        <v>31775.8</v>
      </c>
      <c r="BE20" s="111">
        <v>32061</v>
      </c>
      <c r="BF20" s="111">
        <v>32349.599999999999</v>
      </c>
      <c r="BG20" s="111">
        <v>32642.3</v>
      </c>
      <c r="BH20" s="111">
        <v>32939.699999999997</v>
      </c>
      <c r="BI20" s="111">
        <v>33244</v>
      </c>
      <c r="BJ20" s="111">
        <v>33547.699999999997</v>
      </c>
      <c r="BK20" s="111">
        <v>33852.300000000003</v>
      </c>
      <c r="BL20" s="111">
        <v>34159.599999999999</v>
      </c>
    </row>
    <row r="21" spans="1:64" ht="15" customHeight="1">
      <c r="A21" s="123"/>
      <c r="B21" s="123"/>
      <c r="C21" s="123"/>
      <c r="D21" s="123" t="s">
        <v>161</v>
      </c>
      <c r="E21" s="112">
        <v>4.3810000000000002</v>
      </c>
      <c r="F21" s="112">
        <v>2.7469999999999999</v>
      </c>
      <c r="G21" s="112">
        <v>5.649</v>
      </c>
      <c r="H21" s="112">
        <v>7.0650000000000004</v>
      </c>
      <c r="I21" s="112">
        <v>5.9580000000000002</v>
      </c>
      <c r="J21" s="112">
        <v>5.71</v>
      </c>
      <c r="K21" s="112">
        <v>3.0760000000000001</v>
      </c>
      <c r="L21" s="112">
        <v>3.47</v>
      </c>
      <c r="M21" s="112">
        <v>3.427</v>
      </c>
      <c r="N21" s="112">
        <v>4.5540000000000003</v>
      </c>
      <c r="O21" s="112">
        <v>4.1189999999999998</v>
      </c>
      <c r="P21" s="112">
        <v>3.875</v>
      </c>
      <c r="Q21" s="112">
        <v>-4.0090000000000003</v>
      </c>
      <c r="R21" s="112">
        <v>-33.743000000000002</v>
      </c>
      <c r="S21" s="112">
        <v>39.561</v>
      </c>
      <c r="T21" s="113">
        <v>7.8710000000000004</v>
      </c>
      <c r="U21" s="113">
        <v>6.8109999999999999</v>
      </c>
      <c r="V21" s="113">
        <v>4.3159999999999998</v>
      </c>
      <c r="W21" s="113">
        <v>5.9180000000000001</v>
      </c>
      <c r="X21" s="113">
        <v>5.4480000000000004</v>
      </c>
      <c r="Y21" s="113">
        <v>5.1289999999999996</v>
      </c>
      <c r="Z21" s="113">
        <v>4.2140000000000004</v>
      </c>
      <c r="AA21" s="113">
        <v>4.4790000000000001</v>
      </c>
      <c r="AB21" s="113">
        <v>4.3659999999999997</v>
      </c>
      <c r="AC21" s="113">
        <v>3.9729999999999999</v>
      </c>
      <c r="AD21" s="113">
        <v>4.3840000000000003</v>
      </c>
      <c r="AE21" s="113">
        <v>4.5490000000000004</v>
      </c>
      <c r="AF21" s="113">
        <v>4.5949999999999998</v>
      </c>
      <c r="AG21" s="113">
        <v>4.2839999999999998</v>
      </c>
      <c r="AH21" s="113">
        <v>4.492</v>
      </c>
      <c r="AI21" s="113">
        <v>4.4640000000000004</v>
      </c>
      <c r="AJ21" s="113">
        <v>4.59</v>
      </c>
      <c r="AK21" s="113">
        <v>4.4210000000000003</v>
      </c>
      <c r="AL21" s="113">
        <v>4.3879999999999999</v>
      </c>
      <c r="AM21" s="113">
        <v>4.2220000000000004</v>
      </c>
      <c r="AN21" s="113">
        <v>4.1440000000000001</v>
      </c>
      <c r="AO21" s="113">
        <v>4.1429999999999998</v>
      </c>
      <c r="AP21" s="113">
        <v>4.024</v>
      </c>
      <c r="AQ21" s="113">
        <v>3.9420000000000002</v>
      </c>
      <c r="AR21" s="113">
        <v>3.7869999999999999</v>
      </c>
      <c r="AS21" s="113">
        <v>3.7120000000000002</v>
      </c>
      <c r="AT21" s="113">
        <v>3.7349999999999999</v>
      </c>
      <c r="AU21" s="113">
        <v>3.754</v>
      </c>
      <c r="AV21" s="113">
        <v>3.8069999999999999</v>
      </c>
      <c r="AW21" s="113">
        <v>3.7970000000000002</v>
      </c>
      <c r="AX21" s="113">
        <v>3.827</v>
      </c>
      <c r="AY21" s="113">
        <v>3.8239999999999998</v>
      </c>
      <c r="AZ21" s="113">
        <v>3.7919999999999998</v>
      </c>
      <c r="BA21" s="113">
        <v>3.766</v>
      </c>
      <c r="BB21" s="113">
        <v>3.7229999999999999</v>
      </c>
      <c r="BC21" s="113">
        <v>3.673</v>
      </c>
      <c r="BD21" s="113">
        <v>3.665</v>
      </c>
      <c r="BE21" s="113">
        <v>3.6389999999999998</v>
      </c>
      <c r="BF21" s="113">
        <v>3.6480000000000001</v>
      </c>
      <c r="BG21" s="113">
        <v>3.669</v>
      </c>
      <c r="BH21" s="113">
        <v>3.6930000000000001</v>
      </c>
      <c r="BI21" s="113">
        <v>3.7469999999999999</v>
      </c>
      <c r="BJ21" s="113">
        <v>3.7040000000000002</v>
      </c>
      <c r="BK21" s="113">
        <v>3.681</v>
      </c>
      <c r="BL21" s="113">
        <v>3.6789999999999998</v>
      </c>
    </row>
    <row r="22" spans="1:64" ht="15" customHeight="1">
      <c r="A22" s="123"/>
      <c r="B22" s="123" t="s">
        <v>163</v>
      </c>
      <c r="C22" s="123"/>
      <c r="D22" s="123" t="s">
        <v>164</v>
      </c>
      <c r="E22" s="110">
        <v>17977.3</v>
      </c>
      <c r="F22" s="110">
        <v>18054.099999999999</v>
      </c>
      <c r="G22" s="110">
        <v>18185.599999999999</v>
      </c>
      <c r="H22" s="110">
        <v>18359.400000000001</v>
      </c>
      <c r="I22" s="110">
        <v>18530.5</v>
      </c>
      <c r="J22" s="110">
        <v>18654.400000000001</v>
      </c>
      <c r="K22" s="110">
        <v>18752.400000000001</v>
      </c>
      <c r="L22" s="110">
        <v>18813.900000000001</v>
      </c>
      <c r="M22" s="110">
        <v>18950.3</v>
      </c>
      <c r="N22" s="110">
        <v>19020.599999999999</v>
      </c>
      <c r="O22" s="110">
        <v>19141.7</v>
      </c>
      <c r="P22" s="110">
        <v>19254</v>
      </c>
      <c r="Q22" s="110">
        <v>19010.8</v>
      </c>
      <c r="R22" s="110">
        <v>17302.5</v>
      </c>
      <c r="S22" s="110">
        <v>18596.5</v>
      </c>
      <c r="T22" s="111">
        <v>18833.7</v>
      </c>
      <c r="U22" s="111">
        <v>19060.3</v>
      </c>
      <c r="V22" s="111">
        <v>19178.3</v>
      </c>
      <c r="W22" s="111">
        <v>19358.3</v>
      </c>
      <c r="X22" s="111">
        <v>19530.8</v>
      </c>
      <c r="Y22" s="111">
        <v>19672</v>
      </c>
      <c r="Z22" s="111">
        <v>19778.3</v>
      </c>
      <c r="AA22" s="111">
        <v>19896.400000000001</v>
      </c>
      <c r="AB22" s="111">
        <v>20006.8</v>
      </c>
      <c r="AC22" s="111">
        <v>20100</v>
      </c>
      <c r="AD22" s="111">
        <v>20212.7</v>
      </c>
      <c r="AE22" s="111">
        <v>20333.5</v>
      </c>
      <c r="AF22" s="111">
        <v>20457</v>
      </c>
      <c r="AG22" s="111">
        <v>20564.099999999999</v>
      </c>
      <c r="AH22" s="111">
        <v>20682.2</v>
      </c>
      <c r="AI22" s="111">
        <v>20799.7</v>
      </c>
      <c r="AJ22" s="111">
        <v>20924</v>
      </c>
      <c r="AK22" s="111">
        <v>21042</v>
      </c>
      <c r="AL22" s="111">
        <v>21158.400000000001</v>
      </c>
      <c r="AM22" s="111">
        <v>21268.1</v>
      </c>
      <c r="AN22" s="111">
        <v>21374.3</v>
      </c>
      <c r="AO22" s="111">
        <v>21479.9</v>
      </c>
      <c r="AP22" s="111">
        <v>21579.1</v>
      </c>
      <c r="AQ22" s="111">
        <v>21673.9</v>
      </c>
      <c r="AR22" s="111">
        <v>21762.9</v>
      </c>
      <c r="AS22" s="111">
        <v>21847.1</v>
      </c>
      <c r="AT22" s="111">
        <v>21929.8</v>
      </c>
      <c r="AU22" s="111">
        <v>22013.7</v>
      </c>
      <c r="AV22" s="111">
        <v>22100.1</v>
      </c>
      <c r="AW22" s="111">
        <v>22189.3</v>
      </c>
      <c r="AX22" s="111">
        <v>22280.3</v>
      </c>
      <c r="AY22" s="111">
        <v>22369.7</v>
      </c>
      <c r="AZ22" s="111">
        <v>22458.9</v>
      </c>
      <c r="BA22" s="111">
        <v>22548.1</v>
      </c>
      <c r="BB22" s="111">
        <v>22635.8</v>
      </c>
      <c r="BC22" s="111">
        <v>22721.599999999999</v>
      </c>
      <c r="BD22" s="111">
        <v>22808.2</v>
      </c>
      <c r="BE22" s="111">
        <v>22894.2</v>
      </c>
      <c r="BF22" s="111">
        <v>22981.7</v>
      </c>
      <c r="BG22" s="111">
        <v>23072</v>
      </c>
      <c r="BH22" s="111">
        <v>23164.6</v>
      </c>
      <c r="BI22" s="111">
        <v>23260.3</v>
      </c>
      <c r="BJ22" s="111">
        <v>23355.4</v>
      </c>
      <c r="BK22" s="111">
        <v>23450.400000000001</v>
      </c>
      <c r="BL22" s="111">
        <v>23545.3</v>
      </c>
    </row>
    <row r="23" spans="1:64" ht="15" customHeight="1">
      <c r="A23" s="123"/>
      <c r="B23" s="123"/>
      <c r="C23" s="123"/>
      <c r="D23" s="123" t="s">
        <v>161</v>
      </c>
      <c r="E23" s="112">
        <v>2.2810000000000001</v>
      </c>
      <c r="F23" s="112">
        <v>1.7190000000000001</v>
      </c>
      <c r="G23" s="112">
        <v>2.9449999999999998</v>
      </c>
      <c r="H23" s="112">
        <v>3.8769999999999998</v>
      </c>
      <c r="I23" s="112">
        <v>3.78</v>
      </c>
      <c r="J23" s="112">
        <v>2.7010000000000001</v>
      </c>
      <c r="K23" s="112">
        <v>2.117</v>
      </c>
      <c r="L23" s="112">
        <v>1.3180000000000001</v>
      </c>
      <c r="M23" s="112">
        <v>2.931</v>
      </c>
      <c r="N23" s="112">
        <v>1.492</v>
      </c>
      <c r="O23" s="112">
        <v>2.5710000000000002</v>
      </c>
      <c r="P23" s="112">
        <v>2.367</v>
      </c>
      <c r="Q23" s="112">
        <v>-4.9569999999999999</v>
      </c>
      <c r="R23" s="112">
        <v>-31.382000000000001</v>
      </c>
      <c r="S23" s="112">
        <v>33.441000000000003</v>
      </c>
      <c r="T23" s="113">
        <v>5.2</v>
      </c>
      <c r="U23" s="113">
        <v>4.9000000000000004</v>
      </c>
      <c r="V23" s="113">
        <v>2.5</v>
      </c>
      <c r="W23" s="113">
        <v>3.806</v>
      </c>
      <c r="X23" s="113">
        <v>3.6110000000000002</v>
      </c>
      <c r="Y23" s="113">
        <v>2.923</v>
      </c>
      <c r="Z23" s="113">
        <v>2.1789999999999998</v>
      </c>
      <c r="AA23" s="113">
        <v>2.4089999999999998</v>
      </c>
      <c r="AB23" s="113">
        <v>2.2370000000000001</v>
      </c>
      <c r="AC23" s="113">
        <v>1.8759999999999999</v>
      </c>
      <c r="AD23" s="113">
        <v>2.2610000000000001</v>
      </c>
      <c r="AE23" s="113">
        <v>2.4129999999999998</v>
      </c>
      <c r="AF23" s="113">
        <v>2.4510000000000001</v>
      </c>
      <c r="AG23" s="113">
        <v>2.11</v>
      </c>
      <c r="AH23" s="113">
        <v>2.3170000000000002</v>
      </c>
      <c r="AI23" s="113">
        <v>2.2909999999999999</v>
      </c>
      <c r="AJ23" s="113">
        <v>2.411</v>
      </c>
      <c r="AK23" s="113">
        <v>2.274</v>
      </c>
      <c r="AL23" s="113">
        <v>2.2320000000000002</v>
      </c>
      <c r="AM23" s="113">
        <v>2.0880000000000001</v>
      </c>
      <c r="AN23" s="113">
        <v>2.0110000000000001</v>
      </c>
      <c r="AO23" s="113">
        <v>1.9910000000000001</v>
      </c>
      <c r="AP23" s="113">
        <v>1.86</v>
      </c>
      <c r="AQ23" s="113">
        <v>1.7689999999999999</v>
      </c>
      <c r="AR23" s="113">
        <v>1.6519999999999999</v>
      </c>
      <c r="AS23" s="113">
        <v>1.556</v>
      </c>
      <c r="AT23" s="113">
        <v>1.5229999999999999</v>
      </c>
      <c r="AU23" s="113">
        <v>1.5389999999999999</v>
      </c>
      <c r="AV23" s="113">
        <v>1.5780000000000001</v>
      </c>
      <c r="AW23" s="113">
        <v>1.623</v>
      </c>
      <c r="AX23" s="113">
        <v>1.65</v>
      </c>
      <c r="AY23" s="113">
        <v>1.615</v>
      </c>
      <c r="AZ23" s="113">
        <v>1.6040000000000001</v>
      </c>
      <c r="BA23" s="113">
        <v>1.597</v>
      </c>
      <c r="BB23" s="113">
        <v>1.5649999999999999</v>
      </c>
      <c r="BC23" s="113">
        <v>1.524</v>
      </c>
      <c r="BD23" s="113">
        <v>1.532</v>
      </c>
      <c r="BE23" s="113">
        <v>1.516</v>
      </c>
      <c r="BF23" s="113">
        <v>1.5369999999999999</v>
      </c>
      <c r="BG23" s="113">
        <v>1.58</v>
      </c>
      <c r="BH23" s="113">
        <v>1.6160000000000001</v>
      </c>
      <c r="BI23" s="113">
        <v>1.6619999999999999</v>
      </c>
      <c r="BJ23" s="113">
        <v>1.645</v>
      </c>
      <c r="BK23" s="113">
        <v>1.6359999999999999</v>
      </c>
      <c r="BL23" s="113">
        <v>1.6279999999999999</v>
      </c>
    </row>
    <row r="24" spans="1:64" ht="15" customHeight="1">
      <c r="A24" s="123"/>
      <c r="B24" s="123" t="s">
        <v>165</v>
      </c>
      <c r="C24" s="123"/>
      <c r="D24" s="123" t="s">
        <v>164</v>
      </c>
      <c r="E24" s="110">
        <v>18241.400000000001</v>
      </c>
      <c r="F24" s="110">
        <v>18308.900000000001</v>
      </c>
      <c r="G24" s="110">
        <v>18470.7</v>
      </c>
      <c r="H24" s="110">
        <v>18663.099999999999</v>
      </c>
      <c r="I24" s="110">
        <v>18823.900000000001</v>
      </c>
      <c r="J24" s="110">
        <v>18925</v>
      </c>
      <c r="K24" s="110">
        <v>18993.2</v>
      </c>
      <c r="L24" s="110">
        <v>19065.5</v>
      </c>
      <c r="M24" s="110">
        <v>19177.900000000001</v>
      </c>
      <c r="N24" s="110">
        <v>19269</v>
      </c>
      <c r="O24" s="110">
        <v>19397</v>
      </c>
      <c r="P24" s="110">
        <v>19509.599999999999</v>
      </c>
      <c r="Q24" s="110">
        <v>19232.099999999999</v>
      </c>
      <c r="R24" s="110">
        <v>17442.900000000001</v>
      </c>
      <c r="S24" s="110">
        <v>18788.599999999999</v>
      </c>
      <c r="T24" s="111">
        <v>19110.099999999999</v>
      </c>
      <c r="U24" s="111">
        <v>19329.8</v>
      </c>
      <c r="V24" s="111">
        <v>19456.5</v>
      </c>
      <c r="W24" s="111">
        <v>19639</v>
      </c>
      <c r="X24" s="111">
        <v>19815.099999999999</v>
      </c>
      <c r="Y24" s="111">
        <v>19961.599999999999</v>
      </c>
      <c r="Z24" s="111">
        <v>20074.400000000001</v>
      </c>
      <c r="AA24" s="111">
        <v>20199.400000000001</v>
      </c>
      <c r="AB24" s="111">
        <v>20316.099999999999</v>
      </c>
      <c r="AC24" s="111">
        <v>20415.2</v>
      </c>
      <c r="AD24" s="111">
        <v>20533.2</v>
      </c>
      <c r="AE24" s="111">
        <v>20658.900000000001</v>
      </c>
      <c r="AF24" s="111">
        <v>20785.2</v>
      </c>
      <c r="AG24" s="111">
        <v>20894.900000000001</v>
      </c>
      <c r="AH24" s="111">
        <v>21015.5</v>
      </c>
      <c r="AI24" s="111">
        <v>21134.799999999999</v>
      </c>
      <c r="AJ24" s="111">
        <v>21260.5</v>
      </c>
      <c r="AK24" s="111">
        <v>21379.200000000001</v>
      </c>
      <c r="AL24" s="111">
        <v>21495.8</v>
      </c>
      <c r="AM24" s="111">
        <v>21604.400000000001</v>
      </c>
      <c r="AN24" s="111">
        <v>21709</v>
      </c>
      <c r="AO24" s="111">
        <v>21813.3</v>
      </c>
      <c r="AP24" s="111">
        <v>21911.7</v>
      </c>
      <c r="AQ24" s="111">
        <v>22005.7</v>
      </c>
      <c r="AR24" s="111">
        <v>22091.599999999999</v>
      </c>
      <c r="AS24" s="111">
        <v>22173.4</v>
      </c>
      <c r="AT24" s="111">
        <v>22256.799999999999</v>
      </c>
      <c r="AU24" s="111">
        <v>22341.3</v>
      </c>
      <c r="AV24" s="111">
        <v>22428.799999999999</v>
      </c>
      <c r="AW24" s="111">
        <v>22516.9</v>
      </c>
      <c r="AX24" s="111">
        <v>22607.7</v>
      </c>
      <c r="AY24" s="111">
        <v>22699.1</v>
      </c>
      <c r="AZ24" s="111">
        <v>22789.7</v>
      </c>
      <c r="BA24" s="111">
        <v>22880.1</v>
      </c>
      <c r="BB24" s="111">
        <v>22968.9</v>
      </c>
      <c r="BC24" s="111">
        <v>23055.8</v>
      </c>
      <c r="BD24" s="111">
        <v>23142.9</v>
      </c>
      <c r="BE24" s="111">
        <v>23229.3</v>
      </c>
      <c r="BF24" s="111">
        <v>23317.1</v>
      </c>
      <c r="BG24" s="111">
        <v>23406.799999999999</v>
      </c>
      <c r="BH24" s="111">
        <v>23498.5</v>
      </c>
      <c r="BI24" s="111">
        <v>23593.9</v>
      </c>
      <c r="BJ24" s="111">
        <v>23687.7</v>
      </c>
      <c r="BK24" s="111">
        <v>23780.7</v>
      </c>
      <c r="BL24" s="111">
        <v>23874.3</v>
      </c>
    </row>
    <row r="25" spans="1:64" ht="15" customHeight="1">
      <c r="A25" s="123"/>
      <c r="B25" s="123"/>
      <c r="C25" s="123"/>
      <c r="D25" s="123" t="s">
        <v>161</v>
      </c>
      <c r="E25" s="112">
        <v>2.2839999999999998</v>
      </c>
      <c r="F25" s="112">
        <v>1.488</v>
      </c>
      <c r="G25" s="112">
        <v>3.5819999999999999</v>
      </c>
      <c r="H25" s="112">
        <v>4.2320000000000002</v>
      </c>
      <c r="I25" s="112">
        <v>3.4910000000000001</v>
      </c>
      <c r="J25" s="112">
        <v>2.165</v>
      </c>
      <c r="K25" s="112">
        <v>1.4490000000000001</v>
      </c>
      <c r="L25" s="112">
        <v>1.5309999999999999</v>
      </c>
      <c r="M25" s="112">
        <v>2.379</v>
      </c>
      <c r="N25" s="112">
        <v>1.913</v>
      </c>
      <c r="O25" s="112">
        <v>2.6829999999999998</v>
      </c>
      <c r="P25" s="112">
        <v>2.3420000000000001</v>
      </c>
      <c r="Q25" s="112">
        <v>-5.569</v>
      </c>
      <c r="R25" s="112">
        <v>-32.334000000000003</v>
      </c>
      <c r="S25" s="112">
        <v>34.616999999999997</v>
      </c>
      <c r="T25" s="113">
        <v>7.0229999999999997</v>
      </c>
      <c r="U25" s="113">
        <v>4.6760000000000002</v>
      </c>
      <c r="V25" s="113">
        <v>2.6480000000000001</v>
      </c>
      <c r="W25" s="113">
        <v>3.8050000000000002</v>
      </c>
      <c r="X25" s="113">
        <v>3.633</v>
      </c>
      <c r="Y25" s="113">
        <v>2.9910000000000001</v>
      </c>
      <c r="Z25" s="113">
        <v>2.2789999999999999</v>
      </c>
      <c r="AA25" s="113">
        <v>2.5129999999999999</v>
      </c>
      <c r="AB25" s="113">
        <v>2.331</v>
      </c>
      <c r="AC25" s="113">
        <v>1.9650000000000001</v>
      </c>
      <c r="AD25" s="113">
        <v>2.3319999999999999</v>
      </c>
      <c r="AE25" s="113">
        <v>2.4710000000000001</v>
      </c>
      <c r="AF25" s="113">
        <v>2.468</v>
      </c>
      <c r="AG25" s="113">
        <v>2.1280000000000001</v>
      </c>
      <c r="AH25" s="113">
        <v>2.327</v>
      </c>
      <c r="AI25" s="113">
        <v>2.2890000000000001</v>
      </c>
      <c r="AJ25" s="113">
        <v>2.4</v>
      </c>
      <c r="AK25" s="113">
        <v>2.2519999999999998</v>
      </c>
      <c r="AL25" s="113">
        <v>2.1989999999999998</v>
      </c>
      <c r="AM25" s="113">
        <v>2.0369999999999999</v>
      </c>
      <c r="AN25" s="113">
        <v>1.9490000000000001</v>
      </c>
      <c r="AO25" s="113">
        <v>1.9359999999999999</v>
      </c>
      <c r="AP25" s="113">
        <v>1.8169999999999999</v>
      </c>
      <c r="AQ25" s="113">
        <v>1.7270000000000001</v>
      </c>
      <c r="AR25" s="113">
        <v>1.569</v>
      </c>
      <c r="AS25" s="113">
        <v>1.4890000000000001</v>
      </c>
      <c r="AT25" s="113">
        <v>1.512</v>
      </c>
      <c r="AU25" s="113">
        <v>1.528</v>
      </c>
      <c r="AV25" s="113">
        <v>1.575</v>
      </c>
      <c r="AW25" s="113">
        <v>1.581</v>
      </c>
      <c r="AX25" s="113">
        <v>1.621</v>
      </c>
      <c r="AY25" s="113">
        <v>1.627</v>
      </c>
      <c r="AZ25" s="113">
        <v>1.6060000000000001</v>
      </c>
      <c r="BA25" s="113">
        <v>1.595</v>
      </c>
      <c r="BB25" s="113">
        <v>1.5620000000000001</v>
      </c>
      <c r="BC25" s="113">
        <v>1.52</v>
      </c>
      <c r="BD25" s="113">
        <v>1.52</v>
      </c>
      <c r="BE25" s="113">
        <v>1.5009999999999999</v>
      </c>
      <c r="BF25" s="113">
        <v>1.52</v>
      </c>
      <c r="BG25" s="113">
        <v>1.546</v>
      </c>
      <c r="BH25" s="113">
        <v>1.5760000000000001</v>
      </c>
      <c r="BI25" s="113">
        <v>1.635</v>
      </c>
      <c r="BJ25" s="113">
        <v>1.5980000000000001</v>
      </c>
      <c r="BK25" s="113">
        <v>1.58</v>
      </c>
      <c r="BL25" s="113">
        <v>1.583</v>
      </c>
    </row>
    <row r="26" spans="1:64" ht="15" customHeight="1">
      <c r="A26" s="123"/>
      <c r="B26" s="123" t="s">
        <v>166</v>
      </c>
      <c r="C26" s="123"/>
      <c r="D26" s="123" t="s">
        <v>164</v>
      </c>
      <c r="E26" s="110">
        <v>13621.7</v>
      </c>
      <c r="F26" s="110">
        <v>13691.5</v>
      </c>
      <c r="G26" s="110">
        <v>13821.2</v>
      </c>
      <c r="H26" s="110">
        <v>13979.7</v>
      </c>
      <c r="I26" s="110">
        <v>14127.3</v>
      </c>
      <c r="J26" s="110">
        <v>14230.6</v>
      </c>
      <c r="K26" s="110">
        <v>14312.6</v>
      </c>
      <c r="L26" s="110">
        <v>14363.3</v>
      </c>
      <c r="M26" s="110">
        <v>14498.7</v>
      </c>
      <c r="N26" s="110">
        <v>14542.6</v>
      </c>
      <c r="O26" s="110">
        <v>14646.3</v>
      </c>
      <c r="P26" s="110">
        <v>14748.4</v>
      </c>
      <c r="Q26" s="110">
        <v>14507.8</v>
      </c>
      <c r="R26" s="110">
        <v>12933.6</v>
      </c>
      <c r="S26" s="110">
        <v>14170.6</v>
      </c>
      <c r="T26" s="111">
        <v>14403</v>
      </c>
      <c r="U26" s="111">
        <v>14611.9</v>
      </c>
      <c r="V26" s="111">
        <v>14705.2</v>
      </c>
      <c r="W26" s="111">
        <v>14861.2</v>
      </c>
      <c r="X26" s="111">
        <v>15010.1</v>
      </c>
      <c r="Y26" s="111">
        <v>15128.6</v>
      </c>
      <c r="Z26" s="111">
        <v>15212</v>
      </c>
      <c r="AA26" s="111">
        <v>15309.1</v>
      </c>
      <c r="AB26" s="111">
        <v>15399.2</v>
      </c>
      <c r="AC26" s="111">
        <v>15472.8</v>
      </c>
      <c r="AD26" s="111">
        <v>15566.8</v>
      </c>
      <c r="AE26" s="111">
        <v>15670.7</v>
      </c>
      <c r="AF26" s="111">
        <v>15778.8</v>
      </c>
      <c r="AG26" s="111">
        <v>15870.8</v>
      </c>
      <c r="AH26" s="111">
        <v>15975.1</v>
      </c>
      <c r="AI26" s="111">
        <v>16080.7</v>
      </c>
      <c r="AJ26" s="111">
        <v>16194.8</v>
      </c>
      <c r="AK26" s="111">
        <v>16302.5</v>
      </c>
      <c r="AL26" s="111">
        <v>16409.099999999999</v>
      </c>
      <c r="AM26" s="111">
        <v>16509.2</v>
      </c>
      <c r="AN26" s="111">
        <v>16606.3</v>
      </c>
      <c r="AO26" s="111">
        <v>16703</v>
      </c>
      <c r="AP26" s="111">
        <v>16793.400000000001</v>
      </c>
      <c r="AQ26" s="111">
        <v>16879.400000000001</v>
      </c>
      <c r="AR26" s="111">
        <v>16959.599999999999</v>
      </c>
      <c r="AS26" s="111">
        <v>17034.8</v>
      </c>
      <c r="AT26" s="111">
        <v>17108.7</v>
      </c>
      <c r="AU26" s="111">
        <v>17183.900000000001</v>
      </c>
      <c r="AV26" s="111">
        <v>17261.900000000001</v>
      </c>
      <c r="AW26" s="111">
        <v>17342.8</v>
      </c>
      <c r="AX26" s="111">
        <v>17425.5</v>
      </c>
      <c r="AY26" s="111">
        <v>17506.7</v>
      </c>
      <c r="AZ26" s="111">
        <v>17587.599999999999</v>
      </c>
      <c r="BA26" s="111">
        <v>17668.400000000001</v>
      </c>
      <c r="BB26" s="111">
        <v>17747.8</v>
      </c>
      <c r="BC26" s="111">
        <v>17825.3</v>
      </c>
      <c r="BD26" s="111">
        <v>17903.8</v>
      </c>
      <c r="BE26" s="111">
        <v>17981.900000000001</v>
      </c>
      <c r="BF26" s="111">
        <v>18061.7</v>
      </c>
      <c r="BG26" s="111">
        <v>18144.5</v>
      </c>
      <c r="BH26" s="111">
        <v>18230</v>
      </c>
      <c r="BI26" s="111">
        <v>18318.7</v>
      </c>
      <c r="BJ26" s="111">
        <v>18407</v>
      </c>
      <c r="BK26" s="111">
        <v>18495.400000000001</v>
      </c>
      <c r="BL26" s="111">
        <v>18583.900000000001</v>
      </c>
    </row>
    <row r="27" spans="1:64" ht="15" customHeight="1">
      <c r="A27" s="123"/>
      <c r="B27" s="123"/>
      <c r="C27" s="123"/>
      <c r="D27" s="123" t="s">
        <v>161</v>
      </c>
      <c r="E27" s="112">
        <v>2.399</v>
      </c>
      <c r="F27" s="112">
        <v>2.0649999999999999</v>
      </c>
      <c r="G27" s="112">
        <v>3.843</v>
      </c>
      <c r="H27" s="112">
        <v>4.6660000000000004</v>
      </c>
      <c r="I27" s="112">
        <v>4.29</v>
      </c>
      <c r="J27" s="112">
        <v>2.9569999999999999</v>
      </c>
      <c r="K27" s="112">
        <v>2.3239999999999998</v>
      </c>
      <c r="L27" s="112">
        <v>1.4239999999999999</v>
      </c>
      <c r="M27" s="112">
        <v>3.8239999999999998</v>
      </c>
      <c r="N27" s="112">
        <v>1.216</v>
      </c>
      <c r="O27" s="112">
        <v>2.8820000000000001</v>
      </c>
      <c r="P27" s="112">
        <v>2.8170000000000002</v>
      </c>
      <c r="Q27" s="112">
        <v>-6.367</v>
      </c>
      <c r="R27" s="112">
        <v>-36.835000000000001</v>
      </c>
      <c r="S27" s="112">
        <v>44.103000000000002</v>
      </c>
      <c r="T27" s="113">
        <v>6.7229999999999999</v>
      </c>
      <c r="U27" s="113">
        <v>5.9290000000000003</v>
      </c>
      <c r="V27" s="113">
        <v>2.5779999999999998</v>
      </c>
      <c r="W27" s="113">
        <v>4.3109999999999999</v>
      </c>
      <c r="X27" s="113">
        <v>4.0679999999999996</v>
      </c>
      <c r="Y27" s="113">
        <v>3.1949999999999998</v>
      </c>
      <c r="Z27" s="113">
        <v>2.222</v>
      </c>
      <c r="AA27" s="113">
        <v>2.577</v>
      </c>
      <c r="AB27" s="113">
        <v>2.3740000000000001</v>
      </c>
      <c r="AC27" s="113">
        <v>1.927</v>
      </c>
      <c r="AD27" s="113">
        <v>2.4510000000000001</v>
      </c>
      <c r="AE27" s="113">
        <v>2.6970000000000001</v>
      </c>
      <c r="AF27" s="113">
        <v>2.786</v>
      </c>
      <c r="AG27" s="113">
        <v>2.3519999999999999</v>
      </c>
      <c r="AH27" s="113">
        <v>2.6549999999999998</v>
      </c>
      <c r="AI27" s="113">
        <v>2.669</v>
      </c>
      <c r="AJ27" s="113">
        <v>2.8690000000000002</v>
      </c>
      <c r="AK27" s="113">
        <v>2.6850000000000001</v>
      </c>
      <c r="AL27" s="113">
        <v>2.641</v>
      </c>
      <c r="AM27" s="113">
        <v>2.4630000000000001</v>
      </c>
      <c r="AN27" s="113">
        <v>2.3719999999999999</v>
      </c>
      <c r="AO27" s="113">
        <v>2.3490000000000002</v>
      </c>
      <c r="AP27" s="113">
        <v>2.1819999999999999</v>
      </c>
      <c r="AQ27" s="113">
        <v>2.0649999999999999</v>
      </c>
      <c r="AR27" s="113">
        <v>1.913</v>
      </c>
      <c r="AS27" s="113">
        <v>1.7849999999999999</v>
      </c>
      <c r="AT27" s="113">
        <v>1.7450000000000001</v>
      </c>
      <c r="AU27" s="113">
        <v>1.7709999999999999</v>
      </c>
      <c r="AV27" s="113">
        <v>1.8280000000000001</v>
      </c>
      <c r="AW27" s="113">
        <v>1.8859999999999999</v>
      </c>
      <c r="AX27" s="113">
        <v>1.921</v>
      </c>
      <c r="AY27" s="113">
        <v>1.8759999999999999</v>
      </c>
      <c r="AZ27" s="113">
        <v>1.861</v>
      </c>
      <c r="BA27" s="113">
        <v>1.85</v>
      </c>
      <c r="BB27" s="113">
        <v>1.8089999999999999</v>
      </c>
      <c r="BC27" s="113">
        <v>1.758</v>
      </c>
      <c r="BD27" s="113">
        <v>1.772</v>
      </c>
      <c r="BE27" s="113">
        <v>1.7549999999999999</v>
      </c>
      <c r="BF27" s="113">
        <v>1.786</v>
      </c>
      <c r="BG27" s="113">
        <v>1.8460000000000001</v>
      </c>
      <c r="BH27" s="113">
        <v>1.897</v>
      </c>
      <c r="BI27" s="113">
        <v>1.9610000000000001</v>
      </c>
      <c r="BJ27" s="113">
        <v>1.9419999999999999</v>
      </c>
      <c r="BK27" s="113">
        <v>1.9339999999999999</v>
      </c>
      <c r="BL27" s="113">
        <v>1.927</v>
      </c>
    </row>
    <row r="28" spans="1:64" ht="15" customHeight="1">
      <c r="A28" s="123"/>
      <c r="B28" s="123"/>
      <c r="C28" s="123"/>
      <c r="D28" s="123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  <c r="BF28" s="113"/>
      <c r="BG28" s="113"/>
      <c r="BH28" s="113"/>
      <c r="BI28" s="113"/>
      <c r="BJ28" s="113"/>
      <c r="BK28" s="113"/>
      <c r="BL28" s="113"/>
    </row>
    <row r="29" spans="1:64" ht="15.75" customHeight="1">
      <c r="A29" s="109" t="s">
        <v>167</v>
      </c>
      <c r="B29" s="123"/>
      <c r="C29" s="123"/>
      <c r="D29" s="123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  <c r="BF29" s="113"/>
      <c r="BG29" s="113"/>
      <c r="BH29" s="113"/>
      <c r="BI29" s="113"/>
      <c r="BJ29" s="113"/>
      <c r="BK29" s="113"/>
      <c r="BL29" s="113"/>
    </row>
    <row r="30" spans="1:64" ht="15" customHeight="1">
      <c r="A30" s="109"/>
      <c r="B30" s="123" t="s">
        <v>168</v>
      </c>
      <c r="C30" s="123"/>
      <c r="D30" s="123" t="s">
        <v>160</v>
      </c>
      <c r="E30" s="110">
        <v>19409</v>
      </c>
      <c r="F30" s="110">
        <v>19547.7</v>
      </c>
      <c r="G30" s="110">
        <v>19726.8</v>
      </c>
      <c r="H30" s="110">
        <v>19944.400000000001</v>
      </c>
      <c r="I30" s="110">
        <v>20150.3</v>
      </c>
      <c r="J30" s="110">
        <v>20416.2</v>
      </c>
      <c r="K30" s="110">
        <v>20593.400000000001</v>
      </c>
      <c r="L30" s="110">
        <v>20789.5</v>
      </c>
      <c r="M30" s="110">
        <v>20942.099999999999</v>
      </c>
      <c r="N30" s="110">
        <v>21178.400000000001</v>
      </c>
      <c r="O30" s="110">
        <v>21354.400000000001</v>
      </c>
      <c r="P30" s="110">
        <v>21534.6</v>
      </c>
      <c r="Q30" s="110">
        <v>21723.5</v>
      </c>
      <c r="R30" s="110">
        <v>21708.2</v>
      </c>
      <c r="S30" s="110">
        <v>22002.3</v>
      </c>
      <c r="T30" s="111">
        <v>22146</v>
      </c>
      <c r="U30" s="111">
        <v>22361.5</v>
      </c>
      <c r="V30" s="111">
        <v>22558.5</v>
      </c>
      <c r="W30" s="111">
        <v>22781.599999999999</v>
      </c>
      <c r="X30" s="111">
        <v>22992.3</v>
      </c>
      <c r="Y30" s="111">
        <v>23223.9</v>
      </c>
      <c r="Z30" s="111">
        <v>23445.8</v>
      </c>
      <c r="AA30" s="111">
        <v>23668.9</v>
      </c>
      <c r="AB30" s="111">
        <v>23896.9</v>
      </c>
      <c r="AC30" s="111">
        <v>24125.1</v>
      </c>
      <c r="AD30" s="111">
        <v>24357.3</v>
      </c>
      <c r="AE30" s="111">
        <v>24593.7</v>
      </c>
      <c r="AF30" s="111">
        <v>24835.7</v>
      </c>
      <c r="AG30" s="111">
        <v>25082.5</v>
      </c>
      <c r="AH30" s="111">
        <v>25331.200000000001</v>
      </c>
      <c r="AI30" s="111">
        <v>25582.799999999999</v>
      </c>
      <c r="AJ30" s="111">
        <v>25837.4</v>
      </c>
      <c r="AK30" s="111">
        <v>26092.799999999999</v>
      </c>
      <c r="AL30" s="111">
        <v>26350</v>
      </c>
      <c r="AM30" s="111">
        <v>26608.2</v>
      </c>
      <c r="AN30" s="111">
        <v>26868.400000000001</v>
      </c>
      <c r="AO30" s="111">
        <v>27130.7</v>
      </c>
      <c r="AP30" s="111">
        <v>27394</v>
      </c>
      <c r="AQ30" s="111">
        <v>27659.8</v>
      </c>
      <c r="AR30" s="111">
        <v>27928.2</v>
      </c>
      <c r="AS30" s="111">
        <v>28199.4</v>
      </c>
      <c r="AT30" s="111">
        <v>28472.799999999999</v>
      </c>
      <c r="AU30" s="111">
        <v>28749.1</v>
      </c>
      <c r="AV30" s="111">
        <v>29028.400000000001</v>
      </c>
      <c r="AW30" s="111">
        <v>29309.3</v>
      </c>
      <c r="AX30" s="111">
        <v>29593.1</v>
      </c>
      <c r="AY30" s="111">
        <v>29879.7</v>
      </c>
      <c r="AZ30" s="111">
        <v>30169.200000000001</v>
      </c>
      <c r="BA30" s="111">
        <v>30461.200000000001</v>
      </c>
      <c r="BB30" s="111">
        <v>30755.7</v>
      </c>
      <c r="BC30" s="111">
        <v>31051.599999999999</v>
      </c>
      <c r="BD30" s="111">
        <v>31349.1</v>
      </c>
      <c r="BE30" s="111">
        <v>31648.400000000001</v>
      </c>
      <c r="BF30" s="111">
        <v>31949.1</v>
      </c>
      <c r="BG30" s="111">
        <v>32251.7</v>
      </c>
      <c r="BH30" s="111">
        <v>32556.400000000001</v>
      </c>
      <c r="BI30" s="111">
        <v>32863.199999999997</v>
      </c>
      <c r="BJ30" s="111">
        <v>33172</v>
      </c>
      <c r="BK30" s="111">
        <v>33482.6</v>
      </c>
      <c r="BL30" s="111">
        <v>33795</v>
      </c>
    </row>
    <row r="31" spans="1:64" ht="15" customHeight="1">
      <c r="A31" s="109"/>
      <c r="B31" s="123"/>
      <c r="C31" s="123"/>
      <c r="D31" s="123" t="s">
        <v>161</v>
      </c>
      <c r="E31" s="112">
        <v>3.6970000000000001</v>
      </c>
      <c r="F31" s="112">
        <v>2.8879999999999999</v>
      </c>
      <c r="G31" s="112">
        <v>3.7160000000000002</v>
      </c>
      <c r="H31" s="112">
        <v>4.4850000000000003</v>
      </c>
      <c r="I31" s="112">
        <v>4.194</v>
      </c>
      <c r="J31" s="112">
        <v>5.383</v>
      </c>
      <c r="K31" s="112">
        <v>3.5169999999999999</v>
      </c>
      <c r="L31" s="112">
        <v>3.8620000000000001</v>
      </c>
      <c r="M31" s="112">
        <v>2.968</v>
      </c>
      <c r="N31" s="112">
        <v>4.59</v>
      </c>
      <c r="O31" s="112">
        <v>3.3660000000000001</v>
      </c>
      <c r="P31" s="112">
        <v>3.4180000000000001</v>
      </c>
      <c r="Q31" s="112">
        <v>3.5550000000000002</v>
      </c>
      <c r="R31" s="112">
        <v>-0.28000000000000003</v>
      </c>
      <c r="S31" s="112">
        <v>5.5289999999999999</v>
      </c>
      <c r="T31" s="113">
        <v>2.6379999999999999</v>
      </c>
      <c r="U31" s="113">
        <v>3.95</v>
      </c>
      <c r="V31" s="113">
        <v>3.57</v>
      </c>
      <c r="W31" s="113">
        <v>4.0149999999999997</v>
      </c>
      <c r="X31" s="113">
        <v>3.7519999999999998</v>
      </c>
      <c r="Y31" s="113">
        <v>4.0890000000000004</v>
      </c>
      <c r="Z31" s="113">
        <v>3.8769999999999998</v>
      </c>
      <c r="AA31" s="113">
        <v>3.86</v>
      </c>
      <c r="AB31" s="113">
        <v>3.9089999999999998</v>
      </c>
      <c r="AC31" s="113">
        <v>3.8740000000000001</v>
      </c>
      <c r="AD31" s="113">
        <v>3.9049999999999998</v>
      </c>
      <c r="AE31" s="113">
        <v>3.9390000000000001</v>
      </c>
      <c r="AF31" s="113">
        <v>3.9950000000000001</v>
      </c>
      <c r="AG31" s="113">
        <v>4.0330000000000004</v>
      </c>
      <c r="AH31" s="113">
        <v>4.0259999999999998</v>
      </c>
      <c r="AI31" s="113">
        <v>4.032</v>
      </c>
      <c r="AJ31" s="113">
        <v>4.04</v>
      </c>
      <c r="AK31" s="113">
        <v>4.0119999999999996</v>
      </c>
      <c r="AL31" s="113">
        <v>4</v>
      </c>
      <c r="AM31" s="113">
        <v>3.9780000000000002</v>
      </c>
      <c r="AN31" s="113">
        <v>3.9689999999999999</v>
      </c>
      <c r="AO31" s="113">
        <v>3.9609999999999999</v>
      </c>
      <c r="AP31" s="113">
        <v>3.9380000000000002</v>
      </c>
      <c r="AQ31" s="113">
        <v>3.9380000000000002</v>
      </c>
      <c r="AR31" s="113">
        <v>3.9380000000000002</v>
      </c>
      <c r="AS31" s="113">
        <v>3.9409999999999998</v>
      </c>
      <c r="AT31" s="113">
        <v>3.9340000000000002</v>
      </c>
      <c r="AU31" s="113">
        <v>3.9390000000000001</v>
      </c>
      <c r="AV31" s="113">
        <v>3.9420000000000002</v>
      </c>
      <c r="AW31" s="113">
        <v>3.927</v>
      </c>
      <c r="AX31" s="113">
        <v>3.9289999999999998</v>
      </c>
      <c r="AY31" s="113">
        <v>3.931</v>
      </c>
      <c r="AZ31" s="113">
        <v>3.9319999999999999</v>
      </c>
      <c r="BA31" s="113">
        <v>3.9279999999999999</v>
      </c>
      <c r="BB31" s="113">
        <v>3.9220000000000002</v>
      </c>
      <c r="BC31" s="113">
        <v>3.9049999999999998</v>
      </c>
      <c r="BD31" s="113">
        <v>3.887</v>
      </c>
      <c r="BE31" s="113">
        <v>3.8730000000000002</v>
      </c>
      <c r="BF31" s="113">
        <v>3.855</v>
      </c>
      <c r="BG31" s="113">
        <v>3.8420000000000001</v>
      </c>
      <c r="BH31" s="113">
        <v>3.8319999999999999</v>
      </c>
      <c r="BI31" s="113">
        <v>3.8220000000000001</v>
      </c>
      <c r="BJ31" s="113">
        <v>3.8119999999999998</v>
      </c>
      <c r="BK31" s="113">
        <v>3.798</v>
      </c>
      <c r="BL31" s="113">
        <v>3.7839999999999998</v>
      </c>
    </row>
    <row r="32" spans="1:64" ht="15" customHeight="1">
      <c r="A32" s="109"/>
      <c r="B32" s="123" t="s">
        <v>169</v>
      </c>
      <c r="C32" s="123"/>
      <c r="D32" s="123" t="s">
        <v>164</v>
      </c>
      <c r="E32" s="110">
        <v>18137.7</v>
      </c>
      <c r="F32" s="110">
        <v>18211.099999999999</v>
      </c>
      <c r="G32" s="110">
        <v>18287.099999999999</v>
      </c>
      <c r="H32" s="110">
        <v>18365.3</v>
      </c>
      <c r="I32" s="110">
        <v>18446.400000000001</v>
      </c>
      <c r="J32" s="110">
        <v>18530.5</v>
      </c>
      <c r="K32" s="110">
        <v>18617.400000000001</v>
      </c>
      <c r="L32" s="110">
        <v>18705.5</v>
      </c>
      <c r="M32" s="110">
        <v>18794.8</v>
      </c>
      <c r="N32" s="110">
        <v>18885.5</v>
      </c>
      <c r="O32" s="110">
        <v>18976.5</v>
      </c>
      <c r="P32" s="110">
        <v>19065.599999999999</v>
      </c>
      <c r="Q32" s="110">
        <v>19154</v>
      </c>
      <c r="R32" s="110">
        <v>19242</v>
      </c>
      <c r="S32" s="110">
        <v>19327.3</v>
      </c>
      <c r="T32" s="111">
        <v>19414.2</v>
      </c>
      <c r="U32" s="111">
        <v>19502.8</v>
      </c>
      <c r="V32" s="111">
        <v>19594.2</v>
      </c>
      <c r="W32" s="111">
        <v>19687.7</v>
      </c>
      <c r="X32" s="111">
        <v>19783.099999999999</v>
      </c>
      <c r="Y32" s="111">
        <v>19879.599999999999</v>
      </c>
      <c r="Z32" s="111">
        <v>19975.5</v>
      </c>
      <c r="AA32" s="111">
        <v>20069.900000000001</v>
      </c>
      <c r="AB32" s="111">
        <v>20163.7</v>
      </c>
      <c r="AC32" s="111">
        <v>20257.3</v>
      </c>
      <c r="AD32" s="111">
        <v>20351.2</v>
      </c>
      <c r="AE32" s="111">
        <v>20446</v>
      </c>
      <c r="AF32" s="111">
        <v>20541.7</v>
      </c>
      <c r="AG32" s="111">
        <v>20638</v>
      </c>
      <c r="AH32" s="111">
        <v>20734.099999999999</v>
      </c>
      <c r="AI32" s="111">
        <v>20830.5</v>
      </c>
      <c r="AJ32" s="111">
        <v>20927.099999999999</v>
      </c>
      <c r="AK32" s="111">
        <v>21023.599999999999</v>
      </c>
      <c r="AL32" s="111">
        <v>21118.9</v>
      </c>
      <c r="AM32" s="111">
        <v>21213.5</v>
      </c>
      <c r="AN32" s="111">
        <v>21307.4</v>
      </c>
      <c r="AO32" s="111">
        <v>21400.7</v>
      </c>
      <c r="AP32" s="111">
        <v>21493.1</v>
      </c>
      <c r="AQ32" s="111">
        <v>21585.4</v>
      </c>
      <c r="AR32" s="111">
        <v>21677.8</v>
      </c>
      <c r="AS32" s="111">
        <v>21770.3</v>
      </c>
      <c r="AT32" s="111">
        <v>21862.9</v>
      </c>
      <c r="AU32" s="111">
        <v>21956.1</v>
      </c>
      <c r="AV32" s="111">
        <v>22049.5</v>
      </c>
      <c r="AW32" s="111">
        <v>22143.3</v>
      </c>
      <c r="AX32" s="111">
        <v>22238.3</v>
      </c>
      <c r="AY32" s="111">
        <v>22334.3</v>
      </c>
      <c r="AZ32" s="111">
        <v>22431.4</v>
      </c>
      <c r="BA32" s="111">
        <v>22529.4</v>
      </c>
      <c r="BB32" s="111">
        <v>22628.1</v>
      </c>
      <c r="BC32" s="111">
        <v>22726.7</v>
      </c>
      <c r="BD32" s="111">
        <v>22825.1</v>
      </c>
      <c r="BE32" s="111">
        <v>22923.599999999999</v>
      </c>
      <c r="BF32" s="111">
        <v>23022.1</v>
      </c>
      <c r="BG32" s="111">
        <v>23120.6</v>
      </c>
      <c r="BH32" s="111">
        <v>23219.4</v>
      </c>
      <c r="BI32" s="111">
        <v>23318.3</v>
      </c>
      <c r="BJ32" s="111">
        <v>23417.4</v>
      </c>
      <c r="BK32" s="111">
        <v>23516.400000000001</v>
      </c>
      <c r="BL32" s="111">
        <v>23615.3</v>
      </c>
    </row>
    <row r="33" spans="1:64" ht="15" customHeight="1">
      <c r="A33" s="109"/>
      <c r="B33" s="123"/>
      <c r="C33" s="123"/>
      <c r="D33" s="123" t="s">
        <v>161</v>
      </c>
      <c r="E33" s="112">
        <v>1.6180000000000001</v>
      </c>
      <c r="F33" s="112">
        <v>1.627</v>
      </c>
      <c r="G33" s="112">
        <v>1.681</v>
      </c>
      <c r="H33" s="112">
        <v>1.72</v>
      </c>
      <c r="I33" s="112">
        <v>1.778</v>
      </c>
      <c r="J33" s="112">
        <v>1.8360000000000001</v>
      </c>
      <c r="K33" s="112">
        <v>1.889</v>
      </c>
      <c r="L33" s="112">
        <v>1.9059999999999999</v>
      </c>
      <c r="M33" s="112">
        <v>1.923</v>
      </c>
      <c r="N33" s="112">
        <v>1.9430000000000001</v>
      </c>
      <c r="O33" s="112">
        <v>1.9410000000000001</v>
      </c>
      <c r="P33" s="112">
        <v>1.891</v>
      </c>
      <c r="Q33" s="112">
        <v>1.867</v>
      </c>
      <c r="R33" s="112">
        <v>1.851</v>
      </c>
      <c r="S33" s="112">
        <v>1.784</v>
      </c>
      <c r="T33" s="113">
        <v>1.8089999999999999</v>
      </c>
      <c r="U33" s="113">
        <v>1.8380000000000001</v>
      </c>
      <c r="V33" s="113">
        <v>1.889</v>
      </c>
      <c r="W33" s="113">
        <v>1.9219999999999999</v>
      </c>
      <c r="X33" s="113">
        <v>1.9530000000000001</v>
      </c>
      <c r="Y33" s="113">
        <v>1.964</v>
      </c>
      <c r="Z33" s="113">
        <v>1.9419999999999999</v>
      </c>
      <c r="AA33" s="113">
        <v>1.903</v>
      </c>
      <c r="AB33" s="113">
        <v>1.883</v>
      </c>
      <c r="AC33" s="113">
        <v>1.869</v>
      </c>
      <c r="AD33" s="113">
        <v>1.8660000000000001</v>
      </c>
      <c r="AE33" s="113">
        <v>1.877</v>
      </c>
      <c r="AF33" s="113">
        <v>1.8839999999999999</v>
      </c>
      <c r="AG33" s="113">
        <v>1.887</v>
      </c>
      <c r="AH33" s="113">
        <v>1.877</v>
      </c>
      <c r="AI33" s="113">
        <v>1.8720000000000001</v>
      </c>
      <c r="AJ33" s="113">
        <v>1.8680000000000001</v>
      </c>
      <c r="AK33" s="113">
        <v>1.8560000000000001</v>
      </c>
      <c r="AL33" s="113">
        <v>1.8240000000000001</v>
      </c>
      <c r="AM33" s="113">
        <v>1.804</v>
      </c>
      <c r="AN33" s="113">
        <v>1.782</v>
      </c>
      <c r="AO33" s="113">
        <v>1.762</v>
      </c>
      <c r="AP33" s="113">
        <v>1.738</v>
      </c>
      <c r="AQ33" s="113">
        <v>1.728</v>
      </c>
      <c r="AR33" s="113">
        <v>1.722</v>
      </c>
      <c r="AS33" s="113">
        <v>1.7190000000000001</v>
      </c>
      <c r="AT33" s="113">
        <v>1.712</v>
      </c>
      <c r="AU33" s="113">
        <v>1.714</v>
      </c>
      <c r="AV33" s="113">
        <v>1.7130000000000001</v>
      </c>
      <c r="AW33" s="113">
        <v>1.7130000000000001</v>
      </c>
      <c r="AX33" s="113">
        <v>1.726</v>
      </c>
      <c r="AY33" s="113">
        <v>1.738</v>
      </c>
      <c r="AZ33" s="113">
        <v>1.7490000000000001</v>
      </c>
      <c r="BA33" s="113">
        <v>1.7589999999999999</v>
      </c>
      <c r="BB33" s="113">
        <v>1.7629999999999999</v>
      </c>
      <c r="BC33" s="113">
        <v>1.754</v>
      </c>
      <c r="BD33" s="113">
        <v>1.744</v>
      </c>
      <c r="BE33" s="113">
        <v>1.736</v>
      </c>
      <c r="BF33" s="113">
        <v>1.7290000000000001</v>
      </c>
      <c r="BG33" s="113">
        <v>1.7230000000000001</v>
      </c>
      <c r="BH33" s="113">
        <v>1.718</v>
      </c>
      <c r="BI33" s="113">
        <v>1.7150000000000001</v>
      </c>
      <c r="BJ33" s="113">
        <v>1.71</v>
      </c>
      <c r="BK33" s="113">
        <v>1.7010000000000001</v>
      </c>
      <c r="BL33" s="113">
        <v>1.6919999999999999</v>
      </c>
    </row>
    <row r="34" spans="1:64" ht="15" customHeight="1">
      <c r="A34" s="109"/>
      <c r="B34" s="123" t="s">
        <v>170</v>
      </c>
      <c r="C34" s="123"/>
      <c r="D34" s="123" t="s">
        <v>171</v>
      </c>
      <c r="E34" s="110">
        <v>161.33000000000001</v>
      </c>
      <c r="F34" s="110">
        <v>161.50700000000001</v>
      </c>
      <c r="G34" s="110">
        <v>161.67500000000001</v>
      </c>
      <c r="H34" s="110">
        <v>161.83199999999999</v>
      </c>
      <c r="I34" s="110">
        <v>161.98099999999999</v>
      </c>
      <c r="J34" s="110">
        <v>162.12299999999999</v>
      </c>
      <c r="K34" s="110">
        <v>162.25700000000001</v>
      </c>
      <c r="L34" s="110">
        <v>162.386</v>
      </c>
      <c r="M34" s="110">
        <v>162.511</v>
      </c>
      <c r="N34" s="110">
        <v>162.63200000000001</v>
      </c>
      <c r="O34" s="110">
        <v>162.75200000000001</v>
      </c>
      <c r="P34" s="110">
        <v>162.87200000000001</v>
      </c>
      <c r="Q34" s="110">
        <v>162.99299999999999</v>
      </c>
      <c r="R34" s="110">
        <v>163.11699999999999</v>
      </c>
      <c r="S34" s="110">
        <v>163.244</v>
      </c>
      <c r="T34" s="111">
        <v>163.374</v>
      </c>
      <c r="U34" s="111">
        <v>163.506</v>
      </c>
      <c r="V34" s="111">
        <v>163.63900000000001</v>
      </c>
      <c r="W34" s="111">
        <v>163.773</v>
      </c>
      <c r="X34" s="111">
        <v>163.905</v>
      </c>
      <c r="Y34" s="111">
        <v>164.036</v>
      </c>
      <c r="Z34" s="111">
        <v>164.16300000000001</v>
      </c>
      <c r="AA34" s="111">
        <v>164.28700000000001</v>
      </c>
      <c r="AB34" s="111">
        <v>164.40899999999999</v>
      </c>
      <c r="AC34" s="111">
        <v>164.53399999999999</v>
      </c>
      <c r="AD34" s="111">
        <v>164.67699999999999</v>
      </c>
      <c r="AE34" s="111">
        <v>164.83500000000001</v>
      </c>
      <c r="AF34" s="111">
        <v>165.00200000000001</v>
      </c>
      <c r="AG34" s="111">
        <v>165.17400000000001</v>
      </c>
      <c r="AH34" s="111">
        <v>165.35</v>
      </c>
      <c r="AI34" s="111">
        <v>165.52699999999999</v>
      </c>
      <c r="AJ34" s="111">
        <v>165.70599999999999</v>
      </c>
      <c r="AK34" s="111">
        <v>165.88300000000001</v>
      </c>
      <c r="AL34" s="111">
        <v>166.05500000000001</v>
      </c>
      <c r="AM34" s="111">
        <v>166.221</v>
      </c>
      <c r="AN34" s="111">
        <v>166.37799999999999</v>
      </c>
      <c r="AO34" s="111">
        <v>166.529</v>
      </c>
      <c r="AP34" s="111">
        <v>166.67599999999999</v>
      </c>
      <c r="AQ34" s="111">
        <v>166.82</v>
      </c>
      <c r="AR34" s="111">
        <v>166.964</v>
      </c>
      <c r="AS34" s="111">
        <v>167.107</v>
      </c>
      <c r="AT34" s="111">
        <v>167.25</v>
      </c>
      <c r="AU34" s="111">
        <v>167.39</v>
      </c>
      <c r="AV34" s="111">
        <v>167.52699999999999</v>
      </c>
      <c r="AW34" s="111">
        <v>167.66399999999999</v>
      </c>
      <c r="AX34" s="111">
        <v>167.80199999999999</v>
      </c>
      <c r="AY34" s="111">
        <v>167.94200000000001</v>
      </c>
      <c r="AZ34" s="111">
        <v>168.083</v>
      </c>
      <c r="BA34" s="111">
        <v>168.22499999999999</v>
      </c>
      <c r="BB34" s="111">
        <v>168.36799999999999</v>
      </c>
      <c r="BC34" s="111">
        <v>168.50899999999999</v>
      </c>
      <c r="BD34" s="111">
        <v>168.648</v>
      </c>
      <c r="BE34" s="111">
        <v>168.786</v>
      </c>
      <c r="BF34" s="111">
        <v>168.92500000000001</v>
      </c>
      <c r="BG34" s="111">
        <v>169.065</v>
      </c>
      <c r="BH34" s="111">
        <v>169.20699999999999</v>
      </c>
      <c r="BI34" s="111">
        <v>169.351</v>
      </c>
      <c r="BJ34" s="111">
        <v>169.495</v>
      </c>
      <c r="BK34" s="111">
        <v>169.63900000000001</v>
      </c>
      <c r="BL34" s="111">
        <v>169.78200000000001</v>
      </c>
    </row>
    <row r="35" spans="1:64" ht="15" customHeight="1">
      <c r="A35" s="123"/>
      <c r="B35" s="123"/>
      <c r="C35" s="123"/>
      <c r="D35" s="123" t="s">
        <v>161</v>
      </c>
      <c r="E35" s="112">
        <v>0.46</v>
      </c>
      <c r="F35" s="112">
        <v>0.44</v>
      </c>
      <c r="G35" s="112">
        <v>0.41599999999999998</v>
      </c>
      <c r="H35" s="112">
        <v>0.38800000000000001</v>
      </c>
      <c r="I35" s="112">
        <v>0.36799999999999999</v>
      </c>
      <c r="J35" s="112">
        <v>0.34899999999999998</v>
      </c>
      <c r="K35" s="112">
        <v>0.33200000000000002</v>
      </c>
      <c r="L35" s="112">
        <v>0.318</v>
      </c>
      <c r="M35" s="112">
        <v>0.30599999999999999</v>
      </c>
      <c r="N35" s="112">
        <v>0.29799999999999999</v>
      </c>
      <c r="O35" s="112">
        <v>0.29399999999999998</v>
      </c>
      <c r="P35" s="112">
        <v>0.29399999999999998</v>
      </c>
      <c r="Q35" s="112">
        <v>0.29799999999999999</v>
      </c>
      <c r="R35" s="112">
        <v>0.30499999999999999</v>
      </c>
      <c r="S35" s="112">
        <v>0.312</v>
      </c>
      <c r="T35" s="113">
        <v>0.318</v>
      </c>
      <c r="U35" s="113">
        <v>0.32300000000000001</v>
      </c>
      <c r="V35" s="113">
        <v>0.32600000000000001</v>
      </c>
      <c r="W35" s="113">
        <v>0.32600000000000001</v>
      </c>
      <c r="X35" s="113">
        <v>0.32400000000000001</v>
      </c>
      <c r="Y35" s="113">
        <v>0.31900000000000001</v>
      </c>
      <c r="Z35" s="113">
        <v>0.31</v>
      </c>
      <c r="AA35" s="113">
        <v>0.30099999999999999</v>
      </c>
      <c r="AB35" s="113">
        <v>0.29699999999999999</v>
      </c>
      <c r="AC35" s="113">
        <v>0.30499999999999999</v>
      </c>
      <c r="AD35" s="113">
        <v>0.34599999999999997</v>
      </c>
      <c r="AE35" s="113">
        <v>0.38400000000000001</v>
      </c>
      <c r="AF35" s="113">
        <v>0.40600000000000003</v>
      </c>
      <c r="AG35" s="113">
        <v>0.41799999999999998</v>
      </c>
      <c r="AH35" s="113">
        <v>0.42499999999999999</v>
      </c>
      <c r="AI35" s="113">
        <v>0.43</v>
      </c>
      <c r="AJ35" s="113">
        <v>0.432</v>
      </c>
      <c r="AK35" s="113">
        <v>0.42799999999999999</v>
      </c>
      <c r="AL35" s="113">
        <v>0.41599999999999998</v>
      </c>
      <c r="AM35" s="113">
        <v>0.39900000000000002</v>
      </c>
      <c r="AN35" s="113">
        <v>0.379</v>
      </c>
      <c r="AO35" s="113">
        <v>0.36299999999999999</v>
      </c>
      <c r="AP35" s="113">
        <v>0.35199999999999998</v>
      </c>
      <c r="AQ35" s="113">
        <v>0.34699999999999998</v>
      </c>
      <c r="AR35" s="113">
        <v>0.34499999999999997</v>
      </c>
      <c r="AS35" s="113">
        <v>0.34399999999999997</v>
      </c>
      <c r="AT35" s="113">
        <v>0.34100000000000003</v>
      </c>
      <c r="AU35" s="113">
        <v>0.33400000000000002</v>
      </c>
      <c r="AV35" s="113">
        <v>0.32900000000000001</v>
      </c>
      <c r="AW35" s="113">
        <v>0.32700000000000001</v>
      </c>
      <c r="AX35" s="113">
        <v>0.32900000000000001</v>
      </c>
      <c r="AY35" s="113">
        <v>0.33200000000000002</v>
      </c>
      <c r="AZ35" s="113">
        <v>0.33600000000000002</v>
      </c>
      <c r="BA35" s="113">
        <v>0.33900000000000002</v>
      </c>
      <c r="BB35" s="113">
        <v>0.33900000000000002</v>
      </c>
      <c r="BC35" s="113">
        <v>0.33500000000000002</v>
      </c>
      <c r="BD35" s="113">
        <v>0.33100000000000002</v>
      </c>
      <c r="BE35" s="113">
        <v>0.32800000000000001</v>
      </c>
      <c r="BF35" s="113">
        <v>0.32900000000000001</v>
      </c>
      <c r="BG35" s="113">
        <v>0.33200000000000002</v>
      </c>
      <c r="BH35" s="113">
        <v>0.33600000000000002</v>
      </c>
      <c r="BI35" s="113">
        <v>0.33900000000000002</v>
      </c>
      <c r="BJ35" s="113">
        <v>0.34</v>
      </c>
      <c r="BK35" s="113">
        <v>0.33900000000000002</v>
      </c>
      <c r="BL35" s="113">
        <v>0.33700000000000002</v>
      </c>
    </row>
    <row r="36" spans="1:64" ht="15" customHeight="1">
      <c r="A36" s="123"/>
      <c r="B36" s="123" t="s">
        <v>172</v>
      </c>
      <c r="C36" s="123"/>
      <c r="D36" s="123" t="s">
        <v>173</v>
      </c>
      <c r="E36" s="112">
        <v>112.425</v>
      </c>
      <c r="F36" s="112">
        <v>112.756</v>
      </c>
      <c r="G36" s="112">
        <v>113.10899999999999</v>
      </c>
      <c r="H36" s="112">
        <v>113.483</v>
      </c>
      <c r="I36" s="112">
        <v>113.879</v>
      </c>
      <c r="J36" s="112">
        <v>114.29900000000001</v>
      </c>
      <c r="K36" s="112">
        <v>114.739</v>
      </c>
      <c r="L36" s="112">
        <v>115.191</v>
      </c>
      <c r="M36" s="112">
        <v>115.652</v>
      </c>
      <c r="N36" s="112">
        <v>116.123</v>
      </c>
      <c r="O36" s="112">
        <v>116.59699999999999</v>
      </c>
      <c r="P36" s="112">
        <v>117.05800000000001</v>
      </c>
      <c r="Q36" s="112">
        <v>117.51300000000001</v>
      </c>
      <c r="R36" s="112">
        <v>117.964</v>
      </c>
      <c r="S36" s="112">
        <v>118.39400000000001</v>
      </c>
      <c r="T36" s="113">
        <v>118.83199999999999</v>
      </c>
      <c r="U36" s="113">
        <v>119.27800000000001</v>
      </c>
      <c r="V36" s="113">
        <v>119.739</v>
      </c>
      <c r="W36" s="113">
        <v>120.21299999999999</v>
      </c>
      <c r="X36" s="113">
        <v>120.69799999999999</v>
      </c>
      <c r="Y36" s="113">
        <v>121.19</v>
      </c>
      <c r="Z36" s="113">
        <v>121.679</v>
      </c>
      <c r="AA36" s="113">
        <v>122.163</v>
      </c>
      <c r="AB36" s="113">
        <v>122.643</v>
      </c>
      <c r="AC36" s="113">
        <v>123.11799999999999</v>
      </c>
      <c r="AD36" s="113">
        <v>123.58199999999999</v>
      </c>
      <c r="AE36" s="113">
        <v>124.039</v>
      </c>
      <c r="AF36" s="113">
        <v>124.49299999999999</v>
      </c>
      <c r="AG36" s="113">
        <v>124.946</v>
      </c>
      <c r="AH36" s="113">
        <v>125.395</v>
      </c>
      <c r="AI36" s="113">
        <v>125.843</v>
      </c>
      <c r="AJ36" s="113">
        <v>126.29</v>
      </c>
      <c r="AK36" s="113">
        <v>126.73699999999999</v>
      </c>
      <c r="AL36" s="113">
        <v>127.179</v>
      </c>
      <c r="AM36" s="113">
        <v>127.622</v>
      </c>
      <c r="AN36" s="113">
        <v>128.065</v>
      </c>
      <c r="AO36" s="113">
        <v>128.50899999999999</v>
      </c>
      <c r="AP36" s="113">
        <v>128.95099999999999</v>
      </c>
      <c r="AQ36" s="113">
        <v>129.392</v>
      </c>
      <c r="AR36" s="113">
        <v>129.834</v>
      </c>
      <c r="AS36" s="113">
        <v>130.27699999999999</v>
      </c>
      <c r="AT36" s="113">
        <v>130.71899999999999</v>
      </c>
      <c r="AU36" s="113">
        <v>131.167</v>
      </c>
      <c r="AV36" s="113">
        <v>131.61600000000001</v>
      </c>
      <c r="AW36" s="113">
        <v>132.06899999999999</v>
      </c>
      <c r="AX36" s="113">
        <v>132.52600000000001</v>
      </c>
      <c r="AY36" s="113">
        <v>132.988</v>
      </c>
      <c r="AZ36" s="113">
        <v>133.453</v>
      </c>
      <c r="BA36" s="113">
        <v>133.923</v>
      </c>
      <c r="BB36" s="113">
        <v>134.39599999999999</v>
      </c>
      <c r="BC36" s="113">
        <v>134.86799999999999</v>
      </c>
      <c r="BD36" s="113">
        <v>135.34100000000001</v>
      </c>
      <c r="BE36" s="113">
        <v>135.81299999999999</v>
      </c>
      <c r="BF36" s="113">
        <v>136.285</v>
      </c>
      <c r="BG36" s="113">
        <v>136.755</v>
      </c>
      <c r="BH36" s="113">
        <v>137.22300000000001</v>
      </c>
      <c r="BI36" s="113">
        <v>137.691</v>
      </c>
      <c r="BJ36" s="113">
        <v>138.15899999999999</v>
      </c>
      <c r="BK36" s="113">
        <v>138.625</v>
      </c>
      <c r="BL36" s="113">
        <v>139.09100000000001</v>
      </c>
    </row>
    <row r="37" spans="1:64" ht="15" customHeight="1">
      <c r="A37" s="123"/>
      <c r="B37" s="123"/>
      <c r="C37" s="123"/>
      <c r="D37" s="123" t="s">
        <v>161</v>
      </c>
      <c r="E37" s="112">
        <v>1.1519999999999999</v>
      </c>
      <c r="F37" s="112">
        <v>1.1819999999999999</v>
      </c>
      <c r="G37" s="112">
        <v>1.2589999999999999</v>
      </c>
      <c r="H37" s="112">
        <v>1.3260000000000001</v>
      </c>
      <c r="I37" s="112">
        <v>1.4039999999999999</v>
      </c>
      <c r="J37" s="112">
        <v>1.4810000000000001</v>
      </c>
      <c r="K37" s="112">
        <v>1.5509999999999999</v>
      </c>
      <c r="L37" s="112">
        <v>1.583</v>
      </c>
      <c r="M37" s="112">
        <v>1.611</v>
      </c>
      <c r="N37" s="112">
        <v>1.639</v>
      </c>
      <c r="O37" s="112">
        <v>1.6419999999999999</v>
      </c>
      <c r="P37" s="112">
        <v>1.591</v>
      </c>
      <c r="Q37" s="112">
        <v>1.5629999999999999</v>
      </c>
      <c r="R37" s="112">
        <v>1.5409999999999999</v>
      </c>
      <c r="S37" s="112">
        <v>1.4670000000000001</v>
      </c>
      <c r="T37" s="113">
        <v>1.486</v>
      </c>
      <c r="U37" s="113">
        <v>1.5089999999999999</v>
      </c>
      <c r="V37" s="113">
        <v>1.5569999999999999</v>
      </c>
      <c r="W37" s="113">
        <v>1.59</v>
      </c>
      <c r="X37" s="113">
        <v>1.623</v>
      </c>
      <c r="Y37" s="113">
        <v>1.64</v>
      </c>
      <c r="Z37" s="113">
        <v>1.6259999999999999</v>
      </c>
      <c r="AA37" s="113">
        <v>1.597</v>
      </c>
      <c r="AB37" s="113">
        <v>1.581</v>
      </c>
      <c r="AC37" s="113">
        <v>1.5589999999999999</v>
      </c>
      <c r="AD37" s="113">
        <v>1.514</v>
      </c>
      <c r="AE37" s="113">
        <v>1.4870000000000001</v>
      </c>
      <c r="AF37" s="113">
        <v>1.472</v>
      </c>
      <c r="AG37" s="113">
        <v>1.462</v>
      </c>
      <c r="AH37" s="113">
        <v>1.4450000000000001</v>
      </c>
      <c r="AI37" s="113">
        <v>1.4359999999999999</v>
      </c>
      <c r="AJ37" s="113">
        <v>1.429</v>
      </c>
      <c r="AK37" s="113">
        <v>1.4219999999999999</v>
      </c>
      <c r="AL37" s="113">
        <v>1.4019999999999999</v>
      </c>
      <c r="AM37" s="113">
        <v>1.399</v>
      </c>
      <c r="AN37" s="113">
        <v>1.397</v>
      </c>
      <c r="AO37" s="113">
        <v>1.3939999999999999</v>
      </c>
      <c r="AP37" s="113">
        <v>1.381</v>
      </c>
      <c r="AQ37" s="113">
        <v>1.3759999999999999</v>
      </c>
      <c r="AR37" s="113">
        <v>1.3720000000000001</v>
      </c>
      <c r="AS37" s="113">
        <v>1.37</v>
      </c>
      <c r="AT37" s="113">
        <v>1.3660000000000001</v>
      </c>
      <c r="AU37" s="113">
        <v>1.375</v>
      </c>
      <c r="AV37" s="113">
        <v>1.3779999999999999</v>
      </c>
      <c r="AW37" s="113">
        <v>1.381</v>
      </c>
      <c r="AX37" s="113">
        <v>1.3919999999999999</v>
      </c>
      <c r="AY37" s="113">
        <v>1.4</v>
      </c>
      <c r="AZ37" s="113">
        <v>1.407</v>
      </c>
      <c r="BA37" s="113">
        <v>1.4139999999999999</v>
      </c>
      <c r="BB37" s="113">
        <v>1.419</v>
      </c>
      <c r="BC37" s="113">
        <v>1.4139999999999999</v>
      </c>
      <c r="BD37" s="113">
        <v>1.4079999999999999</v>
      </c>
      <c r="BE37" s="113">
        <v>1.403</v>
      </c>
      <c r="BF37" s="113">
        <v>1.395</v>
      </c>
      <c r="BG37" s="113">
        <v>1.3859999999999999</v>
      </c>
      <c r="BH37" s="113">
        <v>1.377</v>
      </c>
      <c r="BI37" s="113">
        <v>1.371</v>
      </c>
      <c r="BJ37" s="113">
        <v>1.365</v>
      </c>
      <c r="BK37" s="113">
        <v>1.357</v>
      </c>
      <c r="BL37" s="113">
        <v>1.35</v>
      </c>
    </row>
    <row r="38" spans="1:64" ht="15" customHeight="1">
      <c r="A38" s="109"/>
      <c r="B38" s="123" t="s">
        <v>174</v>
      </c>
      <c r="C38" s="123"/>
      <c r="D38" s="123" t="s">
        <v>175</v>
      </c>
      <c r="E38" s="112">
        <v>63.384</v>
      </c>
      <c r="F38" s="112">
        <v>63.322000000000003</v>
      </c>
      <c r="G38" s="112">
        <v>63.261000000000003</v>
      </c>
      <c r="H38" s="112">
        <v>63.2</v>
      </c>
      <c r="I38" s="112">
        <v>63.140999999999998</v>
      </c>
      <c r="J38" s="112">
        <v>63.082000000000001</v>
      </c>
      <c r="K38" s="112">
        <v>63.024000000000001</v>
      </c>
      <c r="L38" s="112">
        <v>62.966999999999999</v>
      </c>
      <c r="M38" s="112">
        <v>62.911000000000001</v>
      </c>
      <c r="N38" s="112">
        <v>62.856000000000002</v>
      </c>
      <c r="O38" s="112">
        <v>62.802999999999997</v>
      </c>
      <c r="P38" s="112">
        <v>62.75</v>
      </c>
      <c r="Q38" s="112">
        <v>62.698999999999998</v>
      </c>
      <c r="R38" s="112">
        <v>62.65</v>
      </c>
      <c r="S38" s="112">
        <v>62.601999999999997</v>
      </c>
      <c r="T38" s="113">
        <v>62.554000000000002</v>
      </c>
      <c r="U38" s="113">
        <v>62.506999999999998</v>
      </c>
      <c r="V38" s="113">
        <v>62.459000000000003</v>
      </c>
      <c r="W38" s="113">
        <v>62.411999999999999</v>
      </c>
      <c r="X38" s="113">
        <v>62.363999999999997</v>
      </c>
      <c r="Y38" s="113">
        <v>62.316000000000003</v>
      </c>
      <c r="Z38" s="113">
        <v>62.267000000000003</v>
      </c>
      <c r="AA38" s="113">
        <v>62.216000000000001</v>
      </c>
      <c r="AB38" s="113">
        <v>62.164999999999999</v>
      </c>
      <c r="AC38" s="113">
        <v>62.113</v>
      </c>
      <c r="AD38" s="113">
        <v>62.061</v>
      </c>
      <c r="AE38" s="113">
        <v>62.008000000000003</v>
      </c>
      <c r="AF38" s="113">
        <v>61.956000000000003</v>
      </c>
      <c r="AG38" s="113">
        <v>61.902999999999999</v>
      </c>
      <c r="AH38" s="113">
        <v>61.850999999999999</v>
      </c>
      <c r="AI38" s="113">
        <v>61.798999999999999</v>
      </c>
      <c r="AJ38" s="113">
        <v>61.747999999999998</v>
      </c>
      <c r="AK38" s="113">
        <v>61.698</v>
      </c>
      <c r="AL38" s="113">
        <v>61.648000000000003</v>
      </c>
      <c r="AM38" s="113">
        <v>61.6</v>
      </c>
      <c r="AN38" s="113">
        <v>61.552</v>
      </c>
      <c r="AO38" s="113">
        <v>61.506</v>
      </c>
      <c r="AP38" s="113">
        <v>61.46</v>
      </c>
      <c r="AQ38" s="113">
        <v>61.414999999999999</v>
      </c>
      <c r="AR38" s="113">
        <v>61.372</v>
      </c>
      <c r="AS38" s="113">
        <v>61.329000000000001</v>
      </c>
      <c r="AT38" s="113">
        <v>61.287999999999997</v>
      </c>
      <c r="AU38" s="113">
        <v>61.247</v>
      </c>
      <c r="AV38" s="113">
        <v>61.207999999999998</v>
      </c>
      <c r="AW38" s="113">
        <v>61.168999999999997</v>
      </c>
      <c r="AX38" s="113">
        <v>61.131999999999998</v>
      </c>
      <c r="AY38" s="113">
        <v>61.094999999999999</v>
      </c>
      <c r="AZ38" s="113">
        <v>61.06</v>
      </c>
      <c r="BA38" s="113">
        <v>61.024999999999999</v>
      </c>
      <c r="BB38" s="113">
        <v>60.991</v>
      </c>
      <c r="BC38" s="113">
        <v>60.957000000000001</v>
      </c>
      <c r="BD38" s="113">
        <v>60.923000000000002</v>
      </c>
      <c r="BE38" s="113">
        <v>60.89</v>
      </c>
      <c r="BF38" s="113">
        <v>60.856999999999999</v>
      </c>
      <c r="BG38" s="113">
        <v>60.823999999999998</v>
      </c>
      <c r="BH38" s="113">
        <v>60.790999999999997</v>
      </c>
      <c r="BI38" s="113">
        <v>60.758000000000003</v>
      </c>
      <c r="BJ38" s="113">
        <v>60.725999999999999</v>
      </c>
      <c r="BK38" s="113">
        <v>60.695</v>
      </c>
      <c r="BL38" s="113">
        <v>60.664000000000001</v>
      </c>
    </row>
    <row r="39" spans="1:64" ht="15" customHeight="1">
      <c r="A39" s="123"/>
      <c r="B39" s="123" t="s">
        <v>176</v>
      </c>
      <c r="C39" s="123"/>
      <c r="D39" s="123" t="s">
        <v>175</v>
      </c>
      <c r="E39" s="114">
        <v>4.6440000000000001</v>
      </c>
      <c r="F39" s="114">
        <v>4.633</v>
      </c>
      <c r="G39" s="114">
        <v>4.6239999999999997</v>
      </c>
      <c r="H39" s="114">
        <v>4.6159999999999997</v>
      </c>
      <c r="I39" s="114">
        <v>4.609</v>
      </c>
      <c r="J39" s="114">
        <v>4.6020000000000003</v>
      </c>
      <c r="K39" s="114">
        <v>4.5949999999999998</v>
      </c>
      <c r="L39" s="114">
        <v>4.5880000000000001</v>
      </c>
      <c r="M39" s="114">
        <v>4.5590000000000002</v>
      </c>
      <c r="N39" s="114">
        <v>4.548</v>
      </c>
      <c r="O39" s="114">
        <v>4.5359999999999996</v>
      </c>
      <c r="P39" s="114">
        <v>4.524</v>
      </c>
      <c r="Q39" s="114">
        <v>4.5119999999999996</v>
      </c>
      <c r="R39" s="114">
        <v>4.5010000000000003</v>
      </c>
      <c r="S39" s="114">
        <v>4.49</v>
      </c>
      <c r="T39" s="115">
        <v>4.4800000000000004</v>
      </c>
      <c r="U39" s="115">
        <v>4.4710000000000001</v>
      </c>
      <c r="V39" s="115">
        <v>4.4630000000000001</v>
      </c>
      <c r="W39" s="115">
        <v>4.4560000000000004</v>
      </c>
      <c r="X39" s="115">
        <v>4.45</v>
      </c>
      <c r="Y39" s="115">
        <v>4.4450000000000003</v>
      </c>
      <c r="Z39" s="115">
        <v>4.4400000000000004</v>
      </c>
      <c r="AA39" s="115">
        <v>4.4349999999999996</v>
      </c>
      <c r="AB39" s="115">
        <v>4.431</v>
      </c>
      <c r="AC39" s="115">
        <v>4.4279999999999999</v>
      </c>
      <c r="AD39" s="115">
        <v>4.4240000000000004</v>
      </c>
      <c r="AE39" s="115">
        <v>4.4210000000000003</v>
      </c>
      <c r="AF39" s="115">
        <v>4.4180000000000001</v>
      </c>
      <c r="AG39" s="115">
        <v>4.415</v>
      </c>
      <c r="AH39" s="115">
        <v>4.4119999999999999</v>
      </c>
      <c r="AI39" s="115">
        <v>4.4089999999999998</v>
      </c>
      <c r="AJ39" s="115">
        <v>4.4059999999999997</v>
      </c>
      <c r="AK39" s="115">
        <v>4.4029999999999996</v>
      </c>
      <c r="AL39" s="115">
        <v>4.4000000000000004</v>
      </c>
      <c r="AM39" s="115">
        <v>4.3970000000000002</v>
      </c>
      <c r="AN39" s="115">
        <v>4.3940000000000001</v>
      </c>
      <c r="AO39" s="115">
        <v>4.391</v>
      </c>
      <c r="AP39" s="115">
        <v>4.3869999999999996</v>
      </c>
      <c r="AQ39" s="115">
        <v>4.383</v>
      </c>
      <c r="AR39" s="115">
        <v>4.3789999999999996</v>
      </c>
      <c r="AS39" s="115">
        <v>4.375</v>
      </c>
      <c r="AT39" s="115">
        <v>4.3710000000000004</v>
      </c>
      <c r="AU39" s="115">
        <v>4.3659999999999997</v>
      </c>
      <c r="AV39" s="115">
        <v>4.3609999999999998</v>
      </c>
      <c r="AW39" s="115">
        <v>4.3559999999999999</v>
      </c>
      <c r="AX39" s="115">
        <v>4.351</v>
      </c>
      <c r="AY39" s="115">
        <v>4.3460000000000001</v>
      </c>
      <c r="AZ39" s="115">
        <v>4.34</v>
      </c>
      <c r="BA39" s="115">
        <v>4.335</v>
      </c>
      <c r="BB39" s="115">
        <v>4.3289999999999997</v>
      </c>
      <c r="BC39" s="115">
        <v>4.3230000000000004</v>
      </c>
      <c r="BD39" s="115">
        <v>4.3179999999999996</v>
      </c>
      <c r="BE39" s="115">
        <v>4.3120000000000003</v>
      </c>
      <c r="BF39" s="115">
        <v>4.306</v>
      </c>
      <c r="BG39" s="115">
        <v>4.3</v>
      </c>
      <c r="BH39" s="115">
        <v>4.2939999999999996</v>
      </c>
      <c r="BI39" s="115">
        <v>4.2889999999999997</v>
      </c>
      <c r="BJ39" s="115">
        <v>4.2830000000000004</v>
      </c>
      <c r="BK39" s="115">
        <v>4.2779999999999996</v>
      </c>
      <c r="BL39" s="115">
        <v>4.2720000000000002</v>
      </c>
    </row>
    <row r="40" spans="1:64" ht="15" customHeight="1">
      <c r="A40" s="123"/>
      <c r="B40" s="123" t="s">
        <v>177</v>
      </c>
      <c r="C40" s="123"/>
      <c r="D40" s="123" t="s">
        <v>178</v>
      </c>
      <c r="E40" s="114">
        <v>4.6280000000000001</v>
      </c>
      <c r="F40" s="114">
        <v>4.62</v>
      </c>
      <c r="G40" s="114">
        <v>4.6120000000000001</v>
      </c>
      <c r="H40" s="114">
        <v>4.6040000000000001</v>
      </c>
      <c r="I40" s="114">
        <v>4.5960000000000001</v>
      </c>
      <c r="J40" s="114">
        <v>4.5880000000000001</v>
      </c>
      <c r="K40" s="114">
        <v>4.5789999999999997</v>
      </c>
      <c r="L40" s="114">
        <v>4.569</v>
      </c>
      <c r="M40" s="114">
        <v>4.5590000000000002</v>
      </c>
      <c r="N40" s="114">
        <v>4.548</v>
      </c>
      <c r="O40" s="114">
        <v>4.5359999999999996</v>
      </c>
      <c r="P40" s="114">
        <v>4.524</v>
      </c>
      <c r="Q40" s="114">
        <v>4.5119999999999996</v>
      </c>
      <c r="R40" s="114">
        <v>4.5010000000000003</v>
      </c>
      <c r="S40" s="114">
        <v>4.49</v>
      </c>
      <c r="T40" s="115">
        <v>4.4800000000000004</v>
      </c>
      <c r="U40" s="115">
        <v>4.4710000000000001</v>
      </c>
      <c r="V40" s="115">
        <v>4.4630000000000001</v>
      </c>
      <c r="W40" s="115">
        <v>4.4560000000000004</v>
      </c>
      <c r="X40" s="115">
        <v>4.45</v>
      </c>
      <c r="Y40" s="115">
        <v>4.4450000000000003</v>
      </c>
      <c r="Z40" s="115">
        <v>4.4400000000000004</v>
      </c>
      <c r="AA40" s="115">
        <v>4.4349999999999996</v>
      </c>
      <c r="AB40" s="115">
        <v>4.431</v>
      </c>
      <c r="AC40" s="115">
        <v>4.4279999999999999</v>
      </c>
      <c r="AD40" s="115">
        <v>4.4240000000000004</v>
      </c>
      <c r="AE40" s="115">
        <v>4.4210000000000003</v>
      </c>
      <c r="AF40" s="115">
        <v>4.4180000000000001</v>
      </c>
      <c r="AG40" s="115">
        <v>4.415</v>
      </c>
      <c r="AH40" s="115">
        <v>4.4119999999999999</v>
      </c>
      <c r="AI40" s="115">
        <v>4.4089999999999998</v>
      </c>
      <c r="AJ40" s="115">
        <v>4.4059999999999997</v>
      </c>
      <c r="AK40" s="115">
        <v>4.4029999999999996</v>
      </c>
      <c r="AL40" s="115">
        <v>4.4000000000000004</v>
      </c>
      <c r="AM40" s="115">
        <v>4.3970000000000002</v>
      </c>
      <c r="AN40" s="115">
        <v>4.3940000000000001</v>
      </c>
      <c r="AO40" s="115">
        <v>4.391</v>
      </c>
      <c r="AP40" s="115">
        <v>4.3869999999999996</v>
      </c>
      <c r="AQ40" s="115">
        <v>4.383</v>
      </c>
      <c r="AR40" s="115">
        <v>4.3789999999999996</v>
      </c>
      <c r="AS40" s="115">
        <v>4.375</v>
      </c>
      <c r="AT40" s="115">
        <v>4.3710000000000004</v>
      </c>
      <c r="AU40" s="115">
        <v>4.3659999999999997</v>
      </c>
      <c r="AV40" s="115">
        <v>4.3609999999999998</v>
      </c>
      <c r="AW40" s="115">
        <v>4.3559999999999999</v>
      </c>
      <c r="AX40" s="115">
        <v>4.351</v>
      </c>
      <c r="AY40" s="115">
        <v>4.3460000000000001</v>
      </c>
      <c r="AZ40" s="115">
        <v>4.34</v>
      </c>
      <c r="BA40" s="115">
        <v>4.335</v>
      </c>
      <c r="BB40" s="115">
        <v>4.3289999999999997</v>
      </c>
      <c r="BC40" s="115">
        <v>4.3230000000000004</v>
      </c>
      <c r="BD40" s="115">
        <v>4.3179999999999996</v>
      </c>
      <c r="BE40" s="115">
        <v>4.3120000000000003</v>
      </c>
      <c r="BF40" s="115">
        <v>4.306</v>
      </c>
      <c r="BG40" s="115">
        <v>4.3</v>
      </c>
      <c r="BH40" s="115">
        <v>4.2939999999999996</v>
      </c>
      <c r="BI40" s="115">
        <v>4.2889999999999997</v>
      </c>
      <c r="BJ40" s="115">
        <v>4.2830000000000004</v>
      </c>
      <c r="BK40" s="115">
        <v>4.2779999999999996</v>
      </c>
      <c r="BL40" s="115">
        <v>4.2720000000000002</v>
      </c>
    </row>
    <row r="41" spans="1:64" ht="15" customHeight="1">
      <c r="A41" s="123"/>
      <c r="B41" s="123" t="s">
        <v>179</v>
      </c>
      <c r="C41" s="123"/>
      <c r="D41" s="123" t="s">
        <v>180</v>
      </c>
      <c r="E41" s="114">
        <v>-0.88400000000000001</v>
      </c>
      <c r="F41" s="114">
        <v>-0.86099999999999999</v>
      </c>
      <c r="G41" s="114">
        <v>-0.55500000000000005</v>
      </c>
      <c r="H41" s="114">
        <v>-3.2000000000000001E-2</v>
      </c>
      <c r="I41" s="114">
        <v>0.45500000000000002</v>
      </c>
      <c r="J41" s="114">
        <v>0.66800000000000004</v>
      </c>
      <c r="K41" s="114">
        <v>0.72499999999999998</v>
      </c>
      <c r="L41" s="114">
        <v>0.57899999999999996</v>
      </c>
      <c r="M41" s="114">
        <v>0.82699999999999996</v>
      </c>
      <c r="N41" s="114">
        <v>0.71499999999999997</v>
      </c>
      <c r="O41" s="114">
        <v>0.87</v>
      </c>
      <c r="P41" s="114">
        <v>0.98799999999999999</v>
      </c>
      <c r="Q41" s="114">
        <v>-0.747</v>
      </c>
      <c r="R41" s="114">
        <v>-10.079000000000001</v>
      </c>
      <c r="S41" s="114">
        <v>-3.7810000000000001</v>
      </c>
      <c r="T41" s="115">
        <v>-2.9889999999999999</v>
      </c>
      <c r="U41" s="115">
        <v>-2.2679999999999998</v>
      </c>
      <c r="V41" s="115">
        <v>-2.1219999999999999</v>
      </c>
      <c r="W41" s="115">
        <v>-1.673</v>
      </c>
      <c r="X41" s="115">
        <v>-1.2749999999999999</v>
      </c>
      <c r="Y41" s="115">
        <v>-1.044</v>
      </c>
      <c r="Z41" s="115">
        <v>-0.98599999999999999</v>
      </c>
      <c r="AA41" s="115">
        <v>-0.86399999999999999</v>
      </c>
      <c r="AB41" s="115">
        <v>-0.77800000000000002</v>
      </c>
      <c r="AC41" s="115">
        <v>-0.77600000000000002</v>
      </c>
      <c r="AD41" s="115">
        <v>-0.68</v>
      </c>
      <c r="AE41" s="115">
        <v>-0.55000000000000004</v>
      </c>
      <c r="AF41" s="115">
        <v>-0.41199999999999998</v>
      </c>
      <c r="AG41" s="115">
        <v>-0.35699999999999998</v>
      </c>
      <c r="AH41" s="115">
        <v>-0.25</v>
      </c>
      <c r="AI41" s="115">
        <v>-0.14699999999999999</v>
      </c>
      <c r="AJ41" s="115">
        <v>-1.4999999999999999E-2</v>
      </c>
      <c r="AK41" s="115">
        <v>8.6999999999999994E-2</v>
      </c>
      <c r="AL41" s="115">
        <v>0.187</v>
      </c>
      <c r="AM41" s="115">
        <v>0.25700000000000001</v>
      </c>
      <c r="AN41" s="115">
        <v>0.313</v>
      </c>
      <c r="AO41" s="115">
        <v>0.36899999999999999</v>
      </c>
      <c r="AP41" s="115">
        <v>0.39900000000000002</v>
      </c>
      <c r="AQ41" s="115">
        <v>0.40899999999999997</v>
      </c>
      <c r="AR41" s="115">
        <v>0.39200000000000002</v>
      </c>
      <c r="AS41" s="115">
        <v>0.35199999999999998</v>
      </c>
      <c r="AT41" s="115">
        <v>0.30499999999999999</v>
      </c>
      <c r="AU41" s="115">
        <v>0.26200000000000001</v>
      </c>
      <c r="AV41" s="115">
        <v>0.22900000000000001</v>
      </c>
      <c r="AW41" s="115">
        <v>0.20699999999999999</v>
      </c>
      <c r="AX41" s="115">
        <v>0.188</v>
      </c>
      <c r="AY41" s="115">
        <v>0.158</v>
      </c>
      <c r="AZ41" s="115">
        <v>0.122</v>
      </c>
      <c r="BA41" s="115">
        <v>8.3000000000000004E-2</v>
      </c>
      <c r="BB41" s="115">
        <v>3.4000000000000002E-2</v>
      </c>
      <c r="BC41" s="115">
        <v>-2.1999999999999999E-2</v>
      </c>
      <c r="BD41" s="115">
        <v>-7.3999999999999996E-2</v>
      </c>
      <c r="BE41" s="115">
        <v>-0.128</v>
      </c>
      <c r="BF41" s="115">
        <v>-0.17499999999999999</v>
      </c>
      <c r="BG41" s="115">
        <v>-0.21</v>
      </c>
      <c r="BH41" s="115">
        <v>-0.23499999999999999</v>
      </c>
      <c r="BI41" s="115">
        <v>-0.248</v>
      </c>
      <c r="BJ41" s="115">
        <v>-0.26400000000000001</v>
      </c>
      <c r="BK41" s="115">
        <v>-0.28000000000000003</v>
      </c>
      <c r="BL41" s="115">
        <v>-0.29599999999999999</v>
      </c>
    </row>
    <row r="42" spans="1:64" ht="15" customHeight="1">
      <c r="A42" s="123"/>
      <c r="B42" s="123"/>
      <c r="C42" s="123"/>
      <c r="D42" s="123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5"/>
      <c r="AT42" s="115"/>
      <c r="AU42" s="115"/>
      <c r="AV42" s="115"/>
      <c r="AW42" s="115"/>
      <c r="AX42" s="115"/>
      <c r="AY42" s="115"/>
      <c r="AZ42" s="115"/>
      <c r="BA42" s="115"/>
      <c r="BB42" s="115"/>
      <c r="BC42" s="115"/>
      <c r="BD42" s="115"/>
      <c r="BE42" s="115"/>
      <c r="BF42" s="115"/>
      <c r="BG42" s="115"/>
      <c r="BH42" s="115"/>
      <c r="BI42" s="115"/>
      <c r="BJ42" s="115"/>
      <c r="BK42" s="115"/>
      <c r="BL42" s="115"/>
    </row>
    <row r="43" spans="1:64" ht="15" customHeight="1">
      <c r="A43" s="109" t="s">
        <v>181</v>
      </c>
      <c r="B43" s="123"/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  <c r="AY43" s="116"/>
      <c r="AZ43" s="116"/>
      <c r="BA43" s="116"/>
      <c r="BB43" s="116"/>
      <c r="BC43" s="116"/>
      <c r="BD43" s="116"/>
      <c r="BE43" s="116"/>
      <c r="BF43" s="116"/>
      <c r="BG43" s="116"/>
      <c r="BH43" s="116"/>
      <c r="BI43" s="116"/>
      <c r="BJ43" s="116"/>
      <c r="BK43" s="116"/>
      <c r="BL43" s="116"/>
    </row>
    <row r="44" spans="1:64" ht="15" customHeight="1">
      <c r="A44" s="123"/>
      <c r="B44" s="123" t="s">
        <v>169</v>
      </c>
      <c r="C44" s="123"/>
      <c r="D44" s="123" t="s">
        <v>164</v>
      </c>
      <c r="E44" s="117">
        <v>13754.4</v>
      </c>
      <c r="F44" s="117">
        <v>13817.4</v>
      </c>
      <c r="G44" s="117">
        <v>13882.9</v>
      </c>
      <c r="H44" s="117">
        <v>13950.6</v>
      </c>
      <c r="I44" s="117">
        <v>14020.5</v>
      </c>
      <c r="J44" s="117">
        <v>14093</v>
      </c>
      <c r="K44" s="117">
        <v>14168.2</v>
      </c>
      <c r="L44" s="117">
        <v>14244.7</v>
      </c>
      <c r="M44" s="117">
        <v>14322.5</v>
      </c>
      <c r="N44" s="117">
        <v>14401</v>
      </c>
      <c r="O44" s="117">
        <v>14479.7</v>
      </c>
      <c r="P44" s="117">
        <v>14556.2</v>
      </c>
      <c r="Q44" s="117">
        <v>14631.7</v>
      </c>
      <c r="R44" s="117">
        <v>14706.3</v>
      </c>
      <c r="S44" s="117">
        <v>14779.7</v>
      </c>
      <c r="T44" s="118">
        <v>14852.3</v>
      </c>
      <c r="U44" s="118">
        <v>14929.9</v>
      </c>
      <c r="V44" s="118">
        <v>15009</v>
      </c>
      <c r="W44" s="118">
        <v>15090.1</v>
      </c>
      <c r="X44" s="118">
        <v>15173.1</v>
      </c>
      <c r="Y44" s="118">
        <v>15257.3</v>
      </c>
      <c r="Z44" s="118">
        <v>15341.2</v>
      </c>
      <c r="AA44" s="118">
        <v>15424</v>
      </c>
      <c r="AB44" s="118">
        <v>15506.4</v>
      </c>
      <c r="AC44" s="118">
        <v>15588.5</v>
      </c>
      <c r="AD44" s="118">
        <v>15670.6</v>
      </c>
      <c r="AE44" s="118">
        <v>15753.5</v>
      </c>
      <c r="AF44" s="118">
        <v>15837.1</v>
      </c>
      <c r="AG44" s="118">
        <v>15921.4</v>
      </c>
      <c r="AH44" s="118">
        <v>16005.9</v>
      </c>
      <c r="AI44" s="118">
        <v>16090.8</v>
      </c>
      <c r="AJ44" s="118">
        <v>16176.3</v>
      </c>
      <c r="AK44" s="118">
        <v>16261.9</v>
      </c>
      <c r="AL44" s="118">
        <v>16346.7</v>
      </c>
      <c r="AM44" s="118">
        <v>16431.3</v>
      </c>
      <c r="AN44" s="118">
        <v>16515.599999999999</v>
      </c>
      <c r="AO44" s="118">
        <v>16599.5</v>
      </c>
      <c r="AP44" s="118">
        <v>16682.8</v>
      </c>
      <c r="AQ44" s="118">
        <v>16766.099999999999</v>
      </c>
      <c r="AR44" s="118">
        <v>16849.400000000001</v>
      </c>
      <c r="AS44" s="118">
        <v>16933.099999999999</v>
      </c>
      <c r="AT44" s="118">
        <v>17017</v>
      </c>
      <c r="AU44" s="118">
        <v>17101.599999999999</v>
      </c>
      <c r="AV44" s="118">
        <v>17186.7</v>
      </c>
      <c r="AW44" s="118">
        <v>17272.2</v>
      </c>
      <c r="AX44" s="118">
        <v>17358.8</v>
      </c>
      <c r="AY44" s="118">
        <v>17446.5</v>
      </c>
      <c r="AZ44" s="118">
        <v>17535.2</v>
      </c>
      <c r="BA44" s="118">
        <v>17624.900000000001</v>
      </c>
      <c r="BB44" s="118">
        <v>17715.3</v>
      </c>
      <c r="BC44" s="118">
        <v>17805.8</v>
      </c>
      <c r="BD44" s="118">
        <v>17896.3</v>
      </c>
      <c r="BE44" s="118">
        <v>17987</v>
      </c>
      <c r="BF44" s="118">
        <v>18077.8</v>
      </c>
      <c r="BG44" s="118">
        <v>18168.900000000001</v>
      </c>
      <c r="BH44" s="118">
        <v>18260.3</v>
      </c>
      <c r="BI44" s="118">
        <v>18352.099999999999</v>
      </c>
      <c r="BJ44" s="118">
        <v>18444.099999999999</v>
      </c>
      <c r="BK44" s="118">
        <v>18536.3</v>
      </c>
      <c r="BL44" s="118">
        <v>18628.5</v>
      </c>
    </row>
    <row r="45" spans="1:64" ht="15" customHeight="1">
      <c r="A45" s="123"/>
      <c r="B45" s="123"/>
      <c r="C45" s="123"/>
      <c r="D45" s="123" t="s">
        <v>161</v>
      </c>
      <c r="E45" s="114">
        <v>1.8340000000000001</v>
      </c>
      <c r="F45" s="114">
        <v>1.845</v>
      </c>
      <c r="G45" s="114">
        <v>1.909</v>
      </c>
      <c r="H45" s="114">
        <v>1.962</v>
      </c>
      <c r="I45" s="114">
        <v>2.0190000000000001</v>
      </c>
      <c r="J45" s="114">
        <v>2.0840000000000001</v>
      </c>
      <c r="K45" s="114">
        <v>2.1509999999999998</v>
      </c>
      <c r="L45" s="114">
        <v>2.177</v>
      </c>
      <c r="M45" s="114">
        <v>2.2029999999999998</v>
      </c>
      <c r="N45" s="114">
        <v>2.2109999999999999</v>
      </c>
      <c r="O45" s="114">
        <v>2.2029999999999998</v>
      </c>
      <c r="P45" s="114">
        <v>2.1280000000000001</v>
      </c>
      <c r="Q45" s="114">
        <v>2.0920000000000001</v>
      </c>
      <c r="R45" s="114">
        <v>2.0539999999999998</v>
      </c>
      <c r="S45" s="114">
        <v>2.0110000000000001</v>
      </c>
      <c r="T45" s="115">
        <v>1.9790000000000001</v>
      </c>
      <c r="U45" s="115">
        <v>2.105</v>
      </c>
      <c r="V45" s="115">
        <v>2.1360000000000001</v>
      </c>
      <c r="W45" s="115">
        <v>2.177</v>
      </c>
      <c r="X45" s="115">
        <v>2.218</v>
      </c>
      <c r="Y45" s="115">
        <v>2.2389999999999999</v>
      </c>
      <c r="Z45" s="115">
        <v>2.218</v>
      </c>
      <c r="AA45" s="115">
        <v>2.1739999999999999</v>
      </c>
      <c r="AB45" s="115">
        <v>2.153</v>
      </c>
      <c r="AC45" s="115">
        <v>2.1349999999999998</v>
      </c>
      <c r="AD45" s="115">
        <v>2.1230000000000002</v>
      </c>
      <c r="AE45" s="115">
        <v>2.1320000000000001</v>
      </c>
      <c r="AF45" s="115">
        <v>2.1379999999999999</v>
      </c>
      <c r="AG45" s="115">
        <v>2.1469999999999998</v>
      </c>
      <c r="AH45" s="115">
        <v>2.1389999999999998</v>
      </c>
      <c r="AI45" s="115">
        <v>2.1389999999999998</v>
      </c>
      <c r="AJ45" s="115">
        <v>2.141</v>
      </c>
      <c r="AK45" s="115">
        <v>2.1339999999999999</v>
      </c>
      <c r="AL45" s="115">
        <v>2.1019999999999999</v>
      </c>
      <c r="AM45" s="115">
        <v>2.0859999999999999</v>
      </c>
      <c r="AN45" s="115">
        <v>2.0680000000000001</v>
      </c>
      <c r="AO45" s="115">
        <v>2.048</v>
      </c>
      <c r="AP45" s="115">
        <v>2.0209999999999999</v>
      </c>
      <c r="AQ45" s="115">
        <v>2.0099999999999998</v>
      </c>
      <c r="AR45" s="115">
        <v>2.004</v>
      </c>
      <c r="AS45" s="115">
        <v>2.0009999999999999</v>
      </c>
      <c r="AT45" s="115">
        <v>1.996</v>
      </c>
      <c r="AU45" s="115">
        <v>2.0030000000000001</v>
      </c>
      <c r="AV45" s="115">
        <v>2.0049999999999999</v>
      </c>
      <c r="AW45" s="115">
        <v>2.004</v>
      </c>
      <c r="AX45" s="115">
        <v>2.0209999999999999</v>
      </c>
      <c r="AY45" s="115">
        <v>2.0350000000000001</v>
      </c>
      <c r="AZ45" s="115">
        <v>2.0499999999999998</v>
      </c>
      <c r="BA45" s="115">
        <v>2.06</v>
      </c>
      <c r="BB45" s="115">
        <v>2.0670000000000002</v>
      </c>
      <c r="BC45" s="115">
        <v>2.0579999999999998</v>
      </c>
      <c r="BD45" s="115">
        <v>2.0489999999999999</v>
      </c>
      <c r="BE45" s="115">
        <v>2.0419999999999998</v>
      </c>
      <c r="BF45" s="115">
        <v>2.0350000000000001</v>
      </c>
      <c r="BG45" s="115">
        <v>2.0299999999999998</v>
      </c>
      <c r="BH45" s="115">
        <v>2.0270000000000001</v>
      </c>
      <c r="BI45" s="115">
        <v>2.0249999999999999</v>
      </c>
      <c r="BJ45" s="115">
        <v>2.0209999999999999</v>
      </c>
      <c r="BK45" s="115">
        <v>2.0129999999999999</v>
      </c>
      <c r="BL45" s="115">
        <v>2.0049999999999999</v>
      </c>
    </row>
    <row r="46" spans="1:64" ht="15" customHeight="1">
      <c r="A46" s="123"/>
      <c r="B46" s="123" t="s">
        <v>182</v>
      </c>
      <c r="C46" s="123"/>
      <c r="D46" s="123" t="s">
        <v>183</v>
      </c>
      <c r="E46" s="114">
        <v>110.441</v>
      </c>
      <c r="F46" s="114">
        <v>110.56699999999999</v>
      </c>
      <c r="G46" s="114">
        <v>110.69799999999999</v>
      </c>
      <c r="H46" s="114">
        <v>110.833</v>
      </c>
      <c r="I46" s="114">
        <v>110.973</v>
      </c>
      <c r="J46" s="114">
        <v>111.11799999999999</v>
      </c>
      <c r="K46" s="114">
        <v>111.26600000000001</v>
      </c>
      <c r="L46" s="114">
        <v>111.41</v>
      </c>
      <c r="M46" s="114">
        <v>111.55</v>
      </c>
      <c r="N46" s="114">
        <v>111.688</v>
      </c>
      <c r="O46" s="114">
        <v>111.828</v>
      </c>
      <c r="P46" s="114">
        <v>111.97</v>
      </c>
      <c r="Q46" s="114">
        <v>112.108</v>
      </c>
      <c r="R46" s="114">
        <v>112.24299999999999</v>
      </c>
      <c r="S46" s="114">
        <v>112.372</v>
      </c>
      <c r="T46" s="115">
        <v>112.496</v>
      </c>
      <c r="U46" s="115">
        <v>112.614</v>
      </c>
      <c r="V46" s="115">
        <v>112.72799999999999</v>
      </c>
      <c r="W46" s="115">
        <v>112.84</v>
      </c>
      <c r="X46" s="115">
        <v>112.949</v>
      </c>
      <c r="Y46" s="115">
        <v>113.056</v>
      </c>
      <c r="Z46" s="115">
        <v>113.16</v>
      </c>
      <c r="AA46" s="115">
        <v>113.261</v>
      </c>
      <c r="AB46" s="115">
        <v>113.36</v>
      </c>
      <c r="AC46" s="115">
        <v>113.459</v>
      </c>
      <c r="AD46" s="115">
        <v>113.566</v>
      </c>
      <c r="AE46" s="115">
        <v>113.681</v>
      </c>
      <c r="AF46" s="115">
        <v>113.8</v>
      </c>
      <c r="AG46" s="115">
        <v>113.922</v>
      </c>
      <c r="AH46" s="115">
        <v>114.04300000000001</v>
      </c>
      <c r="AI46" s="115">
        <v>114.161</v>
      </c>
      <c r="AJ46" s="115">
        <v>114.27500000000001</v>
      </c>
      <c r="AK46" s="115">
        <v>114.38200000000001</v>
      </c>
      <c r="AL46" s="115">
        <v>114.479</v>
      </c>
      <c r="AM46" s="115">
        <v>114.568</v>
      </c>
      <c r="AN46" s="115">
        <v>114.649</v>
      </c>
      <c r="AO46" s="115">
        <v>114.723</v>
      </c>
      <c r="AP46" s="115">
        <v>114.79300000000001</v>
      </c>
      <c r="AQ46" s="115">
        <v>114.86</v>
      </c>
      <c r="AR46" s="115">
        <v>114.926</v>
      </c>
      <c r="AS46" s="115">
        <v>114.992</v>
      </c>
      <c r="AT46" s="115">
        <v>115.059</v>
      </c>
      <c r="AU46" s="115">
        <v>115.127</v>
      </c>
      <c r="AV46" s="115">
        <v>115.197</v>
      </c>
      <c r="AW46" s="115">
        <v>115.268</v>
      </c>
      <c r="AX46" s="115">
        <v>115.346</v>
      </c>
      <c r="AY46" s="115">
        <v>115.432</v>
      </c>
      <c r="AZ46" s="115">
        <v>115.524</v>
      </c>
      <c r="BA46" s="115">
        <v>115.622</v>
      </c>
      <c r="BB46" s="115">
        <v>115.72499999999999</v>
      </c>
      <c r="BC46" s="115">
        <v>115.827</v>
      </c>
      <c r="BD46" s="115">
        <v>115.92700000000001</v>
      </c>
      <c r="BE46" s="115">
        <v>116.027</v>
      </c>
      <c r="BF46" s="115">
        <v>116.127</v>
      </c>
      <c r="BG46" s="115">
        <v>116.22799999999999</v>
      </c>
      <c r="BH46" s="115">
        <v>116.331</v>
      </c>
      <c r="BI46" s="115">
        <v>116.434</v>
      </c>
      <c r="BJ46" s="115">
        <v>116.538</v>
      </c>
      <c r="BK46" s="115">
        <v>116.64</v>
      </c>
      <c r="BL46" s="115">
        <v>116.741</v>
      </c>
    </row>
    <row r="47" spans="1:64" ht="15" customHeight="1">
      <c r="A47" s="123"/>
      <c r="B47" s="123"/>
      <c r="C47" s="123"/>
      <c r="D47" s="123" t="s">
        <v>161</v>
      </c>
      <c r="E47" s="114">
        <v>0.47199999999999998</v>
      </c>
      <c r="F47" s="114">
        <v>0.45500000000000002</v>
      </c>
      <c r="G47" s="114">
        <v>0.47499999999999998</v>
      </c>
      <c r="H47" s="114">
        <v>0.48699999999999999</v>
      </c>
      <c r="I47" s="114">
        <v>0.50600000000000001</v>
      </c>
      <c r="J47" s="114">
        <v>0.52100000000000002</v>
      </c>
      <c r="K47" s="114">
        <v>0.53700000000000003</v>
      </c>
      <c r="L47" s="114">
        <v>0.51600000000000001</v>
      </c>
      <c r="M47" s="114">
        <v>0.502</v>
      </c>
      <c r="N47" s="114">
        <v>0.498</v>
      </c>
      <c r="O47" s="114">
        <v>0.501</v>
      </c>
      <c r="P47" s="114">
        <v>0.50600000000000001</v>
      </c>
      <c r="Q47" s="114">
        <v>0.496</v>
      </c>
      <c r="R47" s="114">
        <v>0.48199999999999998</v>
      </c>
      <c r="S47" s="114">
        <v>0.45800000000000002</v>
      </c>
      <c r="T47" s="115">
        <v>0.44400000000000001</v>
      </c>
      <c r="U47" s="115">
        <v>0.41799999999999998</v>
      </c>
      <c r="V47" s="115">
        <v>0.40699999999999997</v>
      </c>
      <c r="W47" s="115">
        <v>0.39500000000000002</v>
      </c>
      <c r="X47" s="115">
        <v>0.38800000000000001</v>
      </c>
      <c r="Y47" s="115">
        <v>0.379</v>
      </c>
      <c r="Z47" s="115">
        <v>0.36799999999999999</v>
      </c>
      <c r="AA47" s="115">
        <v>0.35699999999999998</v>
      </c>
      <c r="AB47" s="115">
        <v>0.35</v>
      </c>
      <c r="AC47" s="115">
        <v>0.34799999999999998</v>
      </c>
      <c r="AD47" s="115">
        <v>0.378</v>
      </c>
      <c r="AE47" s="115">
        <v>0.40500000000000003</v>
      </c>
      <c r="AF47" s="115">
        <v>0.41699999999999998</v>
      </c>
      <c r="AG47" s="115">
        <v>0.42899999999999999</v>
      </c>
      <c r="AH47" s="115">
        <v>0.42499999999999999</v>
      </c>
      <c r="AI47" s="115">
        <v>0.41499999999999998</v>
      </c>
      <c r="AJ47" s="115">
        <v>0.39900000000000002</v>
      </c>
      <c r="AK47" s="115">
        <v>0.374</v>
      </c>
      <c r="AL47" s="115">
        <v>0.34100000000000003</v>
      </c>
      <c r="AM47" s="115">
        <v>0.311</v>
      </c>
      <c r="AN47" s="115">
        <v>0.28199999999999997</v>
      </c>
      <c r="AO47" s="115">
        <v>0.25900000000000001</v>
      </c>
      <c r="AP47" s="115">
        <v>0.24299999999999999</v>
      </c>
      <c r="AQ47" s="115">
        <v>0.23400000000000001</v>
      </c>
      <c r="AR47" s="115">
        <v>0.22800000000000001</v>
      </c>
      <c r="AS47" s="115">
        <v>0.22900000000000001</v>
      </c>
      <c r="AT47" s="115">
        <v>0.23200000000000001</v>
      </c>
      <c r="AU47" s="115">
        <v>0.23599999999999999</v>
      </c>
      <c r="AV47" s="115">
        <v>0.24299999999999999</v>
      </c>
      <c r="AW47" s="115">
        <v>0.246</v>
      </c>
      <c r="AX47" s="115">
        <v>0.27200000000000002</v>
      </c>
      <c r="AY47" s="115">
        <v>0.29699999999999999</v>
      </c>
      <c r="AZ47" s="115">
        <v>0.32100000000000001</v>
      </c>
      <c r="BA47" s="115">
        <v>0.33900000000000002</v>
      </c>
      <c r="BB47" s="115">
        <v>0.35499999999999998</v>
      </c>
      <c r="BC47" s="115">
        <v>0.35099999999999998</v>
      </c>
      <c r="BD47" s="115">
        <v>0.34699999999999998</v>
      </c>
      <c r="BE47" s="115">
        <v>0.34499999999999997</v>
      </c>
      <c r="BF47" s="115">
        <v>0.34499999999999997</v>
      </c>
      <c r="BG47" s="115">
        <v>0.34799999999999998</v>
      </c>
      <c r="BH47" s="115">
        <v>0.35299999999999998</v>
      </c>
      <c r="BI47" s="115">
        <v>0.35599999999999998</v>
      </c>
      <c r="BJ47" s="115">
        <v>0.35699999999999998</v>
      </c>
      <c r="BK47" s="115">
        <v>0.35099999999999998</v>
      </c>
      <c r="BL47" s="115">
        <v>0.34499999999999997</v>
      </c>
    </row>
    <row r="48" spans="1:64" ht="15" customHeight="1">
      <c r="A48" s="123"/>
      <c r="B48" s="123" t="s">
        <v>184</v>
      </c>
      <c r="C48" s="123"/>
      <c r="D48" s="123" t="s">
        <v>183</v>
      </c>
      <c r="E48" s="114">
        <v>112.417</v>
      </c>
      <c r="F48" s="114">
        <v>113.069</v>
      </c>
      <c r="G48" s="114">
        <v>113.744</v>
      </c>
      <c r="H48" s="114">
        <v>114.444</v>
      </c>
      <c r="I48" s="114">
        <v>115.175</v>
      </c>
      <c r="J48" s="114">
        <v>115.94199999999999</v>
      </c>
      <c r="K48" s="114">
        <v>116.729</v>
      </c>
      <c r="L48" s="114">
        <v>117.53400000000001</v>
      </c>
      <c r="M48" s="114">
        <v>118.33499999999999</v>
      </c>
      <c r="N48" s="114">
        <v>119.114</v>
      </c>
      <c r="O48" s="114">
        <v>119.812</v>
      </c>
      <c r="P48" s="114">
        <v>120.474</v>
      </c>
      <c r="Q48" s="114">
        <v>121.101</v>
      </c>
      <c r="R48" s="114">
        <v>121.694</v>
      </c>
      <c r="S48" s="114">
        <v>122.256</v>
      </c>
      <c r="T48" s="115">
        <v>122.938</v>
      </c>
      <c r="U48" s="115">
        <v>123.643</v>
      </c>
      <c r="V48" s="115">
        <v>124.383</v>
      </c>
      <c r="W48" s="115">
        <v>125.16</v>
      </c>
      <c r="X48" s="115">
        <v>125.96</v>
      </c>
      <c r="Y48" s="115">
        <v>126.749</v>
      </c>
      <c r="Z48" s="115">
        <v>127.51</v>
      </c>
      <c r="AA48" s="115">
        <v>128.25899999999999</v>
      </c>
      <c r="AB48" s="115">
        <v>128.99799999999999</v>
      </c>
      <c r="AC48" s="115">
        <v>129.71100000000001</v>
      </c>
      <c r="AD48" s="115">
        <v>130.41900000000001</v>
      </c>
      <c r="AE48" s="115">
        <v>131.12799999999999</v>
      </c>
      <c r="AF48" s="115">
        <v>131.84399999999999</v>
      </c>
      <c r="AG48" s="115">
        <v>132.55799999999999</v>
      </c>
      <c r="AH48" s="115">
        <v>133.28399999999999</v>
      </c>
      <c r="AI48" s="115">
        <v>134.02799999999999</v>
      </c>
      <c r="AJ48" s="115">
        <v>134.78700000000001</v>
      </c>
      <c r="AK48" s="115">
        <v>135.542</v>
      </c>
      <c r="AL48" s="115">
        <v>136.30600000000001</v>
      </c>
      <c r="AM48" s="115">
        <v>137.077</v>
      </c>
      <c r="AN48" s="115">
        <v>137.84899999999999</v>
      </c>
      <c r="AO48" s="115">
        <v>138.60900000000001</v>
      </c>
      <c r="AP48" s="115">
        <v>139.37</v>
      </c>
      <c r="AQ48" s="115">
        <v>140.13200000000001</v>
      </c>
      <c r="AR48" s="115">
        <v>140.89599999999999</v>
      </c>
      <c r="AS48" s="115">
        <v>141.65799999999999</v>
      </c>
      <c r="AT48" s="115">
        <v>142.429</v>
      </c>
      <c r="AU48" s="115">
        <v>143.20400000000001</v>
      </c>
      <c r="AV48" s="115">
        <v>143.97999999999999</v>
      </c>
      <c r="AW48" s="115">
        <v>144.761</v>
      </c>
      <c r="AX48" s="115">
        <v>145.54400000000001</v>
      </c>
      <c r="AY48" s="115">
        <v>146.33099999999999</v>
      </c>
      <c r="AZ48" s="115">
        <v>147.12299999999999</v>
      </c>
      <c r="BA48" s="115">
        <v>147.91499999999999</v>
      </c>
      <c r="BB48" s="115">
        <v>148.70699999999999</v>
      </c>
      <c r="BC48" s="115">
        <v>149.49600000000001</v>
      </c>
      <c r="BD48" s="115">
        <v>150.285</v>
      </c>
      <c r="BE48" s="115">
        <v>151.071</v>
      </c>
      <c r="BF48" s="115">
        <v>151.85400000000001</v>
      </c>
      <c r="BG48" s="115">
        <v>152.63399999999999</v>
      </c>
      <c r="BH48" s="115">
        <v>153.41300000000001</v>
      </c>
      <c r="BI48" s="115">
        <v>154.191</v>
      </c>
      <c r="BJ48" s="115">
        <v>154.96799999999999</v>
      </c>
      <c r="BK48" s="115">
        <v>155.745</v>
      </c>
      <c r="BL48" s="115">
        <v>156.523</v>
      </c>
    </row>
    <row r="49" spans="1:64" ht="15" customHeight="1">
      <c r="A49" s="123"/>
      <c r="B49" s="123"/>
      <c r="C49" s="123"/>
      <c r="D49" s="123" t="s">
        <v>161</v>
      </c>
      <c r="E49" s="114">
        <v>2.2639999999999998</v>
      </c>
      <c r="F49" s="114">
        <v>2.3380000000000001</v>
      </c>
      <c r="G49" s="114">
        <v>2.411</v>
      </c>
      <c r="H49" s="114">
        <v>2.4809999999999999</v>
      </c>
      <c r="I49" s="114">
        <v>2.5819999999999999</v>
      </c>
      <c r="J49" s="114">
        <v>2.6880000000000002</v>
      </c>
      <c r="K49" s="114">
        <v>2.7450000000000001</v>
      </c>
      <c r="L49" s="114">
        <v>2.7869999999999999</v>
      </c>
      <c r="M49" s="114">
        <v>2.7530000000000001</v>
      </c>
      <c r="N49" s="114">
        <v>2.6589999999999998</v>
      </c>
      <c r="O49" s="114">
        <v>2.3639999999999999</v>
      </c>
      <c r="P49" s="114">
        <v>2.226</v>
      </c>
      <c r="Q49" s="114">
        <v>2.097</v>
      </c>
      <c r="R49" s="114">
        <v>1.974</v>
      </c>
      <c r="S49" s="114">
        <v>1.859</v>
      </c>
      <c r="T49" s="115">
        <v>2.25</v>
      </c>
      <c r="U49" s="115">
        <v>2.3130000000000002</v>
      </c>
      <c r="V49" s="115">
        <v>2.4140000000000001</v>
      </c>
      <c r="W49" s="115">
        <v>2.5230000000000001</v>
      </c>
      <c r="X49" s="115">
        <v>2.581</v>
      </c>
      <c r="Y49" s="115">
        <v>2.528</v>
      </c>
      <c r="Z49" s="115">
        <v>2.4220000000000002</v>
      </c>
      <c r="AA49" s="115">
        <v>2.3719999999999999</v>
      </c>
      <c r="AB49" s="115">
        <v>2.3239999999999998</v>
      </c>
      <c r="AC49" s="115">
        <v>2.2269999999999999</v>
      </c>
      <c r="AD49" s="115">
        <v>2.2000000000000002</v>
      </c>
      <c r="AE49" s="115">
        <v>2.1949999999999998</v>
      </c>
      <c r="AF49" s="115">
        <v>2.1989999999999998</v>
      </c>
      <c r="AG49" s="115">
        <v>2.1850000000000001</v>
      </c>
      <c r="AH49" s="115">
        <v>2.2080000000000002</v>
      </c>
      <c r="AI49" s="115">
        <v>2.25</v>
      </c>
      <c r="AJ49" s="115">
        <v>2.2850000000000001</v>
      </c>
      <c r="AK49" s="115">
        <v>2.2589999999999999</v>
      </c>
      <c r="AL49" s="115">
        <v>2.274</v>
      </c>
      <c r="AM49" s="115">
        <v>2.2799999999999998</v>
      </c>
      <c r="AN49" s="115">
        <v>2.27</v>
      </c>
      <c r="AO49" s="115">
        <v>2.2250000000000001</v>
      </c>
      <c r="AP49" s="115">
        <v>2.2130000000000001</v>
      </c>
      <c r="AQ49" s="115">
        <v>2.2050000000000001</v>
      </c>
      <c r="AR49" s="115">
        <v>2.198</v>
      </c>
      <c r="AS49" s="115">
        <v>2.1800000000000002</v>
      </c>
      <c r="AT49" s="115">
        <v>2.1949999999999998</v>
      </c>
      <c r="AU49" s="115">
        <v>2.1930000000000001</v>
      </c>
      <c r="AV49" s="115">
        <v>2.1850000000000001</v>
      </c>
      <c r="AW49" s="115">
        <v>2.1859999999999999</v>
      </c>
      <c r="AX49" s="115">
        <v>2.1819999999999999</v>
      </c>
      <c r="AY49" s="115">
        <v>2.181</v>
      </c>
      <c r="AZ49" s="115">
        <v>2.1800000000000002</v>
      </c>
      <c r="BA49" s="115">
        <v>2.1720000000000002</v>
      </c>
      <c r="BB49" s="115">
        <v>2.157</v>
      </c>
      <c r="BC49" s="115">
        <v>2.1389999999999998</v>
      </c>
      <c r="BD49" s="115">
        <v>2.1280000000000001</v>
      </c>
      <c r="BE49" s="115">
        <v>2.109</v>
      </c>
      <c r="BF49" s="115">
        <v>2.0880000000000001</v>
      </c>
      <c r="BG49" s="115">
        <v>2.069</v>
      </c>
      <c r="BH49" s="115">
        <v>2.0569999999999999</v>
      </c>
      <c r="BI49" s="115">
        <v>2.044</v>
      </c>
      <c r="BJ49" s="115">
        <v>2.0310000000000001</v>
      </c>
      <c r="BK49" s="115">
        <v>2.02</v>
      </c>
      <c r="BL49" s="115">
        <v>2.012</v>
      </c>
    </row>
    <row r="50" spans="1:64" ht="15" customHeight="1">
      <c r="A50" s="123"/>
      <c r="B50" s="123" t="s">
        <v>185</v>
      </c>
      <c r="C50" s="123"/>
      <c r="D50" s="123" t="s">
        <v>183</v>
      </c>
      <c r="E50" s="114">
        <v>103.139</v>
      </c>
      <c r="F50" s="114">
        <v>103.34399999999999</v>
      </c>
      <c r="G50" s="114">
        <v>103.556</v>
      </c>
      <c r="H50" s="114">
        <v>103.774</v>
      </c>
      <c r="I50" s="114">
        <v>103.998</v>
      </c>
      <c r="J50" s="114">
        <v>104.22799999999999</v>
      </c>
      <c r="K50" s="114">
        <v>104.464</v>
      </c>
      <c r="L50" s="114">
        <v>104.706</v>
      </c>
      <c r="M50" s="114">
        <v>104.95399999999999</v>
      </c>
      <c r="N50" s="114">
        <v>105.209</v>
      </c>
      <c r="O50" s="114">
        <v>105.46899999999999</v>
      </c>
      <c r="P50" s="114">
        <v>105.735</v>
      </c>
      <c r="Q50" s="114">
        <v>106.005</v>
      </c>
      <c r="R50" s="114">
        <v>106.279</v>
      </c>
      <c r="S50" s="114">
        <v>106.55800000000001</v>
      </c>
      <c r="T50" s="115">
        <v>106.84099999999999</v>
      </c>
      <c r="U50" s="115">
        <v>107.13</v>
      </c>
      <c r="V50" s="115">
        <v>107.42400000000001</v>
      </c>
      <c r="W50" s="115">
        <v>107.723</v>
      </c>
      <c r="X50" s="115">
        <v>108.026</v>
      </c>
      <c r="Y50" s="115">
        <v>108.33199999999999</v>
      </c>
      <c r="Z50" s="115">
        <v>108.639</v>
      </c>
      <c r="AA50" s="115">
        <v>108.947</v>
      </c>
      <c r="AB50" s="115">
        <v>109.256</v>
      </c>
      <c r="AC50" s="115">
        <v>109.565</v>
      </c>
      <c r="AD50" s="115">
        <v>109.876</v>
      </c>
      <c r="AE50" s="115">
        <v>110.18600000000001</v>
      </c>
      <c r="AF50" s="115">
        <v>110.498</v>
      </c>
      <c r="AG50" s="115">
        <v>110.81</v>
      </c>
      <c r="AH50" s="115">
        <v>111.123</v>
      </c>
      <c r="AI50" s="115">
        <v>111.43600000000001</v>
      </c>
      <c r="AJ50" s="115">
        <v>111.75</v>
      </c>
      <c r="AK50" s="115">
        <v>112.065</v>
      </c>
      <c r="AL50" s="115">
        <v>112.381</v>
      </c>
      <c r="AM50" s="115">
        <v>112.697</v>
      </c>
      <c r="AN50" s="115">
        <v>113.014</v>
      </c>
      <c r="AO50" s="115">
        <v>113.33199999999999</v>
      </c>
      <c r="AP50" s="115">
        <v>113.65</v>
      </c>
      <c r="AQ50" s="115">
        <v>113.96899999999999</v>
      </c>
      <c r="AR50" s="115">
        <v>114.289</v>
      </c>
      <c r="AS50" s="115">
        <v>114.60899999999999</v>
      </c>
      <c r="AT50" s="115">
        <v>114.931</v>
      </c>
      <c r="AU50" s="115">
        <v>115.252</v>
      </c>
      <c r="AV50" s="115">
        <v>115.574</v>
      </c>
      <c r="AW50" s="115">
        <v>115.89700000000001</v>
      </c>
      <c r="AX50" s="115">
        <v>116.22</v>
      </c>
      <c r="AY50" s="115">
        <v>116.544</v>
      </c>
      <c r="AZ50" s="115">
        <v>116.86799999999999</v>
      </c>
      <c r="BA50" s="115">
        <v>117.193</v>
      </c>
      <c r="BB50" s="115">
        <v>117.51900000000001</v>
      </c>
      <c r="BC50" s="115">
        <v>117.84399999999999</v>
      </c>
      <c r="BD50" s="115">
        <v>118.17100000000001</v>
      </c>
      <c r="BE50" s="115">
        <v>118.498</v>
      </c>
      <c r="BF50" s="115">
        <v>118.825</v>
      </c>
      <c r="BG50" s="115">
        <v>119.154</v>
      </c>
      <c r="BH50" s="115">
        <v>119.483</v>
      </c>
      <c r="BI50" s="115">
        <v>119.813</v>
      </c>
      <c r="BJ50" s="115">
        <v>120.143</v>
      </c>
      <c r="BK50" s="115">
        <v>120.47499999999999</v>
      </c>
      <c r="BL50" s="115">
        <v>120.80800000000001</v>
      </c>
    </row>
    <row r="51" spans="1:64" ht="15" customHeight="1">
      <c r="A51" s="123"/>
      <c r="B51" s="123"/>
      <c r="C51" s="123"/>
      <c r="D51" s="123" t="s">
        <v>161</v>
      </c>
      <c r="E51" s="114">
        <v>0.77400000000000002</v>
      </c>
      <c r="F51" s="114">
        <v>0.79600000000000004</v>
      </c>
      <c r="G51" s="114">
        <v>0.82299999999999995</v>
      </c>
      <c r="H51" s="114">
        <v>0.84399999999999997</v>
      </c>
      <c r="I51" s="114">
        <v>0.86499999999999999</v>
      </c>
      <c r="J51" s="114">
        <v>0.88700000000000001</v>
      </c>
      <c r="K51" s="114">
        <v>0.90800000000000003</v>
      </c>
      <c r="L51" s="114">
        <v>0.93</v>
      </c>
      <c r="M51" s="114">
        <v>0.95199999999999996</v>
      </c>
      <c r="N51" s="114">
        <v>0.97299999999999998</v>
      </c>
      <c r="O51" s="114">
        <v>0.99299999999999999</v>
      </c>
      <c r="P51" s="114">
        <v>1.01</v>
      </c>
      <c r="Q51" s="114">
        <v>1.026</v>
      </c>
      <c r="R51" s="114">
        <v>1.0389999999999999</v>
      </c>
      <c r="S51" s="114">
        <v>1.0529999999999999</v>
      </c>
      <c r="T51" s="115">
        <v>1.0669999999999999</v>
      </c>
      <c r="U51" s="115">
        <v>1.0840000000000001</v>
      </c>
      <c r="V51" s="115">
        <v>1.1020000000000001</v>
      </c>
      <c r="W51" s="115">
        <v>1.117</v>
      </c>
      <c r="X51" s="115">
        <v>1.129</v>
      </c>
      <c r="Y51" s="115">
        <v>1.1359999999999999</v>
      </c>
      <c r="Z51" s="115">
        <v>1.1399999999999999</v>
      </c>
      <c r="AA51" s="115">
        <v>1.139</v>
      </c>
      <c r="AB51" s="115">
        <v>1.1379999999999999</v>
      </c>
      <c r="AC51" s="115">
        <v>1.137</v>
      </c>
      <c r="AD51" s="115">
        <v>1.137</v>
      </c>
      <c r="AE51" s="115">
        <v>1.1359999999999999</v>
      </c>
      <c r="AF51" s="115">
        <v>1.135</v>
      </c>
      <c r="AG51" s="115">
        <v>1.1339999999999999</v>
      </c>
      <c r="AH51" s="115">
        <v>1.133</v>
      </c>
      <c r="AI51" s="115">
        <v>1.133</v>
      </c>
      <c r="AJ51" s="115">
        <v>1.1319999999999999</v>
      </c>
      <c r="AK51" s="115">
        <v>1.131</v>
      </c>
      <c r="AL51" s="115">
        <v>1.131</v>
      </c>
      <c r="AM51" s="115">
        <v>1.1299999999999999</v>
      </c>
      <c r="AN51" s="115">
        <v>1.129</v>
      </c>
      <c r="AO51" s="115">
        <v>1.129</v>
      </c>
      <c r="AP51" s="115">
        <v>1.1279999999999999</v>
      </c>
      <c r="AQ51" s="115">
        <v>1.127</v>
      </c>
      <c r="AR51" s="115">
        <v>1.127</v>
      </c>
      <c r="AS51" s="115">
        <v>1.1259999999999999</v>
      </c>
      <c r="AT51" s="115">
        <v>1.125</v>
      </c>
      <c r="AU51" s="115">
        <v>1.1240000000000001</v>
      </c>
      <c r="AV51" s="115">
        <v>1.123</v>
      </c>
      <c r="AW51" s="115">
        <v>1.121</v>
      </c>
      <c r="AX51" s="115">
        <v>1.1200000000000001</v>
      </c>
      <c r="AY51" s="115">
        <v>1.1180000000000001</v>
      </c>
      <c r="AZ51" s="115">
        <v>1.117</v>
      </c>
      <c r="BA51" s="115">
        <v>1.1160000000000001</v>
      </c>
      <c r="BB51" s="115">
        <v>1.1140000000000001</v>
      </c>
      <c r="BC51" s="115">
        <v>1.113</v>
      </c>
      <c r="BD51" s="115">
        <v>1.1120000000000001</v>
      </c>
      <c r="BE51" s="115">
        <v>1.111</v>
      </c>
      <c r="BF51" s="115">
        <v>1.1100000000000001</v>
      </c>
      <c r="BG51" s="115">
        <v>1.109</v>
      </c>
      <c r="BH51" s="115">
        <v>1.109</v>
      </c>
      <c r="BI51" s="115">
        <v>1.109</v>
      </c>
      <c r="BJ51" s="115">
        <v>1.1080000000000001</v>
      </c>
      <c r="BK51" s="115">
        <v>1.1080000000000001</v>
      </c>
      <c r="BL51" s="115">
        <v>1.1080000000000001</v>
      </c>
    </row>
    <row r="52" spans="1:64" ht="15" customHeight="1">
      <c r="A52" s="123"/>
      <c r="B52" s="123" t="s">
        <v>186</v>
      </c>
      <c r="C52" s="123"/>
      <c r="D52" s="123" t="s">
        <v>187</v>
      </c>
      <c r="E52" s="114">
        <v>66.954999999999998</v>
      </c>
      <c r="F52" s="114">
        <v>67.185000000000002</v>
      </c>
      <c r="G52" s="114">
        <v>67.424000000000007</v>
      </c>
      <c r="H52" s="114">
        <v>67.67</v>
      </c>
      <c r="I52" s="114">
        <v>67.923000000000002</v>
      </c>
      <c r="J52" s="114">
        <v>68.186000000000007</v>
      </c>
      <c r="K52" s="114">
        <v>68.457999999999998</v>
      </c>
      <c r="L52" s="114">
        <v>68.739000000000004</v>
      </c>
      <c r="M52" s="114">
        <v>69.028000000000006</v>
      </c>
      <c r="N52" s="114">
        <v>69.319999999999993</v>
      </c>
      <c r="O52" s="114">
        <v>69.611999999999995</v>
      </c>
      <c r="P52" s="114">
        <v>69.891000000000005</v>
      </c>
      <c r="Q52" s="114">
        <v>70.167000000000002</v>
      </c>
      <c r="R52" s="114">
        <v>70.44</v>
      </c>
      <c r="S52" s="114">
        <v>70.709999999999994</v>
      </c>
      <c r="T52" s="115">
        <v>70.978999999999999</v>
      </c>
      <c r="U52" s="115">
        <v>71.275000000000006</v>
      </c>
      <c r="V52" s="115">
        <v>71.58</v>
      </c>
      <c r="W52" s="115">
        <v>71.894999999999996</v>
      </c>
      <c r="X52" s="115">
        <v>72.221000000000004</v>
      </c>
      <c r="Y52" s="115">
        <v>72.552999999999997</v>
      </c>
      <c r="Z52" s="115">
        <v>72.885000000000005</v>
      </c>
      <c r="AA52" s="115">
        <v>73.212999999999994</v>
      </c>
      <c r="AB52" s="115">
        <v>73.540000000000006</v>
      </c>
      <c r="AC52" s="115">
        <v>73.864999999999995</v>
      </c>
      <c r="AD52" s="115">
        <v>74.183999999999997</v>
      </c>
      <c r="AE52" s="115">
        <v>74.501000000000005</v>
      </c>
      <c r="AF52" s="115">
        <v>74.817999999999998</v>
      </c>
      <c r="AG52" s="115">
        <v>75.135999999999996</v>
      </c>
      <c r="AH52" s="115">
        <v>75.454999999999998</v>
      </c>
      <c r="AI52" s="115">
        <v>75.775999999999996</v>
      </c>
      <c r="AJ52" s="115">
        <v>76.102999999999994</v>
      </c>
      <c r="AK52" s="115">
        <v>76.433999999999997</v>
      </c>
      <c r="AL52" s="115">
        <v>76.768000000000001</v>
      </c>
      <c r="AM52" s="115">
        <v>77.105000000000004</v>
      </c>
      <c r="AN52" s="115">
        <v>77.445999999999998</v>
      </c>
      <c r="AO52" s="115">
        <v>77.789000000000001</v>
      </c>
      <c r="AP52" s="115">
        <v>78.132000000000005</v>
      </c>
      <c r="AQ52" s="115">
        <v>78.475999999999999</v>
      </c>
      <c r="AR52" s="115">
        <v>78.820999999999998</v>
      </c>
      <c r="AS52" s="115">
        <v>79.167000000000002</v>
      </c>
      <c r="AT52" s="115">
        <v>79.513000000000005</v>
      </c>
      <c r="AU52" s="115">
        <v>79.861000000000004</v>
      </c>
      <c r="AV52" s="115">
        <v>80.209999999999994</v>
      </c>
      <c r="AW52" s="115">
        <v>80.558999999999997</v>
      </c>
      <c r="AX52" s="115">
        <v>80.908000000000001</v>
      </c>
      <c r="AY52" s="115">
        <v>81.256</v>
      </c>
      <c r="AZ52" s="115">
        <v>81.603999999999999</v>
      </c>
      <c r="BA52" s="115">
        <v>81.951999999999998</v>
      </c>
      <c r="BB52" s="115">
        <v>82.299000000000007</v>
      </c>
      <c r="BC52" s="115">
        <v>82.647000000000006</v>
      </c>
      <c r="BD52" s="115">
        <v>82.995000000000005</v>
      </c>
      <c r="BE52" s="115">
        <v>83.343999999999994</v>
      </c>
      <c r="BF52" s="115">
        <v>83.692999999999998</v>
      </c>
      <c r="BG52" s="115">
        <v>84.040999999999997</v>
      </c>
      <c r="BH52" s="115">
        <v>84.388999999999996</v>
      </c>
      <c r="BI52" s="115">
        <v>84.738</v>
      </c>
      <c r="BJ52" s="115">
        <v>85.087000000000003</v>
      </c>
      <c r="BK52" s="115">
        <v>85.436999999999998</v>
      </c>
      <c r="BL52" s="115">
        <v>85.787999999999997</v>
      </c>
    </row>
    <row r="53" spans="1:64" ht="15" customHeight="1">
      <c r="A53" s="123"/>
      <c r="B53" s="123"/>
      <c r="C53" s="123"/>
      <c r="D53" s="123" t="s">
        <v>161</v>
      </c>
      <c r="E53" s="114">
        <v>1.355</v>
      </c>
      <c r="F53" s="114">
        <v>1.383</v>
      </c>
      <c r="G53" s="114">
        <v>1.427</v>
      </c>
      <c r="H53" s="114">
        <v>1.4670000000000001</v>
      </c>
      <c r="I53" s="114">
        <v>1.5049999999999999</v>
      </c>
      <c r="J53" s="114">
        <v>1.554</v>
      </c>
      <c r="K53" s="114">
        <v>1.605</v>
      </c>
      <c r="L53" s="114">
        <v>1.6519999999999999</v>
      </c>
      <c r="M53" s="114">
        <v>1.6919999999999999</v>
      </c>
      <c r="N53" s="114">
        <v>1.704</v>
      </c>
      <c r="O53" s="114">
        <v>1.6919999999999999</v>
      </c>
      <c r="P53" s="114">
        <v>1.613</v>
      </c>
      <c r="Q53" s="114">
        <v>1.5880000000000001</v>
      </c>
      <c r="R53" s="114">
        <v>1.5640000000000001</v>
      </c>
      <c r="S53" s="114">
        <v>1.546</v>
      </c>
      <c r="T53" s="115">
        <v>1.528</v>
      </c>
      <c r="U53" s="115">
        <v>1.68</v>
      </c>
      <c r="V53" s="115">
        <v>1.7210000000000001</v>
      </c>
      <c r="W53" s="115">
        <v>1.774</v>
      </c>
      <c r="X53" s="115">
        <v>1.823</v>
      </c>
      <c r="Y53" s="115">
        <v>1.8520000000000001</v>
      </c>
      <c r="Z53" s="115">
        <v>1.8420000000000001</v>
      </c>
      <c r="AA53" s="115">
        <v>1.81</v>
      </c>
      <c r="AB53" s="115">
        <v>1.796</v>
      </c>
      <c r="AC53" s="115">
        <v>1.78</v>
      </c>
      <c r="AD53" s="115">
        <v>1.738</v>
      </c>
      <c r="AE53" s="115">
        <v>1.72</v>
      </c>
      <c r="AF53" s="115">
        <v>1.7130000000000001</v>
      </c>
      <c r="AG53" s="115">
        <v>1.71</v>
      </c>
      <c r="AH53" s="115">
        <v>1.706</v>
      </c>
      <c r="AI53" s="115">
        <v>1.716</v>
      </c>
      <c r="AJ53" s="115">
        <v>1.734</v>
      </c>
      <c r="AK53" s="115">
        <v>1.7529999999999999</v>
      </c>
      <c r="AL53" s="115">
        <v>1.7549999999999999</v>
      </c>
      <c r="AM53" s="115">
        <v>1.7689999999999999</v>
      </c>
      <c r="AN53" s="115">
        <v>1.78</v>
      </c>
      <c r="AO53" s="115">
        <v>1.7829999999999999</v>
      </c>
      <c r="AP53" s="115">
        <v>1.7729999999999999</v>
      </c>
      <c r="AQ53" s="115">
        <v>1.772</v>
      </c>
      <c r="AR53" s="115">
        <v>1.77</v>
      </c>
      <c r="AS53" s="115">
        <v>1.7669999999999999</v>
      </c>
      <c r="AT53" s="115">
        <v>1.7589999999999999</v>
      </c>
      <c r="AU53" s="115">
        <v>1.762</v>
      </c>
      <c r="AV53" s="115">
        <v>1.758</v>
      </c>
      <c r="AW53" s="115">
        <v>1.7529999999999999</v>
      </c>
      <c r="AX53" s="115">
        <v>1.7430000000000001</v>
      </c>
      <c r="AY53" s="115">
        <v>1.732</v>
      </c>
      <c r="AZ53" s="115">
        <v>1.7230000000000001</v>
      </c>
      <c r="BA53" s="115">
        <v>1.7150000000000001</v>
      </c>
      <c r="BB53" s="115">
        <v>1.706</v>
      </c>
      <c r="BC53" s="115">
        <v>1.7010000000000001</v>
      </c>
      <c r="BD53" s="115">
        <v>1.6950000000000001</v>
      </c>
      <c r="BE53" s="115">
        <v>1.6910000000000001</v>
      </c>
      <c r="BF53" s="115">
        <v>1.6839999999999999</v>
      </c>
      <c r="BG53" s="115">
        <v>1.675</v>
      </c>
      <c r="BH53" s="115">
        <v>1.6679999999999999</v>
      </c>
      <c r="BI53" s="115">
        <v>1.6619999999999999</v>
      </c>
      <c r="BJ53" s="115">
        <v>1.6579999999999999</v>
      </c>
      <c r="BK53" s="115">
        <v>1.655</v>
      </c>
      <c r="BL53" s="115">
        <v>1.6539999999999999</v>
      </c>
    </row>
    <row r="54" spans="1:64" ht="15" customHeight="1">
      <c r="A54" s="123"/>
      <c r="B54" s="123" t="s">
        <v>188</v>
      </c>
      <c r="C54" s="123"/>
      <c r="D54" s="123" t="s">
        <v>189</v>
      </c>
      <c r="E54" s="114">
        <v>0.32500000000000001</v>
      </c>
      <c r="F54" s="114">
        <v>0.32500000000000001</v>
      </c>
      <c r="G54" s="114">
        <v>0.32500000000000001</v>
      </c>
      <c r="H54" s="114">
        <v>0.32500000000000001</v>
      </c>
      <c r="I54" s="114">
        <v>0.32500000000000001</v>
      </c>
      <c r="J54" s="114">
        <v>0.32500000000000001</v>
      </c>
      <c r="K54" s="114">
        <v>0.32500000000000001</v>
      </c>
      <c r="L54" s="114">
        <v>0.32500000000000001</v>
      </c>
      <c r="M54" s="114">
        <v>0.32500000000000001</v>
      </c>
      <c r="N54" s="114">
        <v>0.32500000000000001</v>
      </c>
      <c r="O54" s="114">
        <v>0.32500000000000001</v>
      </c>
      <c r="P54" s="114">
        <v>0.32500000000000001</v>
      </c>
      <c r="Q54" s="114">
        <v>0.32500000000000001</v>
      </c>
      <c r="R54" s="114">
        <v>0.32500000000000001</v>
      </c>
      <c r="S54" s="114">
        <v>0.32500000000000001</v>
      </c>
      <c r="T54" s="115">
        <v>0.32500000000000001</v>
      </c>
      <c r="U54" s="115">
        <v>0.32500000000000001</v>
      </c>
      <c r="V54" s="115">
        <v>0.32500000000000001</v>
      </c>
      <c r="W54" s="115">
        <v>0.32500000000000001</v>
      </c>
      <c r="X54" s="115">
        <v>0.32500000000000001</v>
      </c>
      <c r="Y54" s="115">
        <v>0.32500000000000001</v>
      </c>
      <c r="Z54" s="115">
        <v>0.32500000000000001</v>
      </c>
      <c r="AA54" s="115">
        <v>0.32500000000000001</v>
      </c>
      <c r="AB54" s="115">
        <v>0.32500000000000001</v>
      </c>
      <c r="AC54" s="115">
        <v>0.32500000000000001</v>
      </c>
      <c r="AD54" s="115">
        <v>0.32500000000000001</v>
      </c>
      <c r="AE54" s="115">
        <v>0.32500000000000001</v>
      </c>
      <c r="AF54" s="115">
        <v>0.32500000000000001</v>
      </c>
      <c r="AG54" s="115">
        <v>0.32500000000000001</v>
      </c>
      <c r="AH54" s="115">
        <v>0.32500000000000001</v>
      </c>
      <c r="AI54" s="115">
        <v>0.32500000000000001</v>
      </c>
      <c r="AJ54" s="115">
        <v>0.32500000000000001</v>
      </c>
      <c r="AK54" s="115">
        <v>0.32500000000000001</v>
      </c>
      <c r="AL54" s="115">
        <v>0.32500000000000001</v>
      </c>
      <c r="AM54" s="115">
        <v>0.32500000000000001</v>
      </c>
      <c r="AN54" s="115">
        <v>0.32500000000000001</v>
      </c>
      <c r="AO54" s="115">
        <v>0.32500000000000001</v>
      </c>
      <c r="AP54" s="115">
        <v>0.32500000000000001</v>
      </c>
      <c r="AQ54" s="115">
        <v>0.32500000000000001</v>
      </c>
      <c r="AR54" s="115">
        <v>0.32500000000000001</v>
      </c>
      <c r="AS54" s="115">
        <v>0.32500000000000001</v>
      </c>
      <c r="AT54" s="115">
        <v>0.32500000000000001</v>
      </c>
      <c r="AU54" s="115">
        <v>0.32500000000000001</v>
      </c>
      <c r="AV54" s="115">
        <v>0.32500000000000001</v>
      </c>
      <c r="AW54" s="115">
        <v>0.32500000000000001</v>
      </c>
      <c r="AX54" s="115">
        <v>0.32500000000000001</v>
      </c>
      <c r="AY54" s="115">
        <v>0.32500000000000001</v>
      </c>
      <c r="AZ54" s="115">
        <v>0.32500000000000001</v>
      </c>
      <c r="BA54" s="115">
        <v>0.32500000000000001</v>
      </c>
      <c r="BB54" s="115">
        <v>0.32500000000000001</v>
      </c>
      <c r="BC54" s="115">
        <v>0.32500000000000001</v>
      </c>
      <c r="BD54" s="115">
        <v>0.32500000000000001</v>
      </c>
      <c r="BE54" s="115">
        <v>0.32500000000000001</v>
      </c>
      <c r="BF54" s="115">
        <v>0.32500000000000001</v>
      </c>
      <c r="BG54" s="115">
        <v>0.32500000000000001</v>
      </c>
      <c r="BH54" s="115">
        <v>0.32500000000000001</v>
      </c>
      <c r="BI54" s="115">
        <v>0.32500000000000001</v>
      </c>
      <c r="BJ54" s="115">
        <v>0.32500000000000001</v>
      </c>
      <c r="BK54" s="115">
        <v>0.32500000000000001</v>
      </c>
      <c r="BL54" s="115">
        <v>0.32500000000000001</v>
      </c>
    </row>
    <row r="55" spans="1:64" ht="15" customHeight="1">
      <c r="A55" s="123"/>
      <c r="B55" s="123"/>
      <c r="C55" s="123"/>
      <c r="D55" s="123"/>
      <c r="E55" s="123"/>
      <c r="F55" s="123"/>
      <c r="G55" s="123"/>
      <c r="H55" s="123"/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16"/>
      <c r="U55" s="116"/>
      <c r="V55" s="116"/>
      <c r="W55" s="116"/>
      <c r="X55" s="116"/>
      <c r="Y55" s="116"/>
      <c r="Z55" s="116"/>
      <c r="AA55" s="116"/>
      <c r="AB55" s="116"/>
      <c r="AC55" s="116"/>
      <c r="AD55" s="116"/>
      <c r="AE55" s="116"/>
      <c r="AF55" s="116"/>
      <c r="AG55" s="116"/>
      <c r="AH55" s="116"/>
      <c r="AI55" s="116"/>
      <c r="AJ55" s="116"/>
      <c r="AK55" s="116"/>
      <c r="AL55" s="116"/>
      <c r="AM55" s="116"/>
      <c r="AN55" s="116"/>
      <c r="AO55" s="116"/>
      <c r="AP55" s="116"/>
      <c r="AQ55" s="116"/>
      <c r="AR55" s="116"/>
      <c r="AS55" s="116"/>
      <c r="AT55" s="116"/>
      <c r="AU55" s="116"/>
      <c r="AV55" s="116"/>
      <c r="AW55" s="116"/>
      <c r="AX55" s="116"/>
      <c r="AY55" s="116"/>
      <c r="AZ55" s="116"/>
      <c r="BA55" s="116"/>
      <c r="BB55" s="116"/>
      <c r="BC55" s="116"/>
      <c r="BD55" s="116"/>
      <c r="BE55" s="116"/>
      <c r="BF55" s="116"/>
      <c r="BG55" s="116"/>
      <c r="BH55" s="116"/>
      <c r="BI55" s="116"/>
      <c r="BJ55" s="116"/>
      <c r="BK55" s="116"/>
      <c r="BL55" s="116"/>
    </row>
    <row r="56" spans="1:64" ht="15" customHeight="1">
      <c r="A56" s="109" t="s">
        <v>190</v>
      </c>
      <c r="B56" s="123"/>
      <c r="C56" s="123"/>
      <c r="D56" s="123"/>
      <c r="E56" s="123" t="s">
        <v>158</v>
      </c>
      <c r="F56" s="123" t="s">
        <v>158</v>
      </c>
      <c r="G56" s="123" t="s">
        <v>158</v>
      </c>
      <c r="H56" s="123" t="s">
        <v>158</v>
      </c>
      <c r="I56" s="123" t="s">
        <v>158</v>
      </c>
      <c r="J56" s="123" t="s">
        <v>158</v>
      </c>
      <c r="K56" s="123" t="s">
        <v>158</v>
      </c>
      <c r="L56" s="123" t="s">
        <v>158</v>
      </c>
      <c r="M56" s="123" t="s">
        <v>158</v>
      </c>
      <c r="N56" s="123" t="s">
        <v>158</v>
      </c>
      <c r="O56" s="123" t="s">
        <v>158</v>
      </c>
      <c r="P56" s="123" t="s">
        <v>158</v>
      </c>
      <c r="Q56" s="123" t="s">
        <v>158</v>
      </c>
      <c r="R56" s="123" t="s">
        <v>158</v>
      </c>
      <c r="S56" s="123" t="s">
        <v>158</v>
      </c>
      <c r="T56" s="116" t="s">
        <v>158</v>
      </c>
      <c r="U56" s="116" t="s">
        <v>158</v>
      </c>
      <c r="V56" s="116" t="s">
        <v>158</v>
      </c>
      <c r="W56" s="116" t="s">
        <v>158</v>
      </c>
      <c r="X56" s="116" t="s">
        <v>158</v>
      </c>
      <c r="Y56" s="116" t="s">
        <v>158</v>
      </c>
      <c r="Z56" s="116" t="s">
        <v>158</v>
      </c>
      <c r="AA56" s="116" t="s">
        <v>158</v>
      </c>
      <c r="AB56" s="116" t="s">
        <v>158</v>
      </c>
      <c r="AC56" s="116" t="s">
        <v>158</v>
      </c>
      <c r="AD56" s="116" t="s">
        <v>158</v>
      </c>
      <c r="AE56" s="116" t="s">
        <v>158</v>
      </c>
      <c r="AF56" s="116" t="s">
        <v>158</v>
      </c>
      <c r="AG56" s="116" t="s">
        <v>158</v>
      </c>
      <c r="AH56" s="116" t="s">
        <v>158</v>
      </c>
      <c r="AI56" s="116" t="s">
        <v>158</v>
      </c>
      <c r="AJ56" s="116" t="s">
        <v>158</v>
      </c>
      <c r="AK56" s="116" t="s">
        <v>158</v>
      </c>
      <c r="AL56" s="116" t="s">
        <v>158</v>
      </c>
      <c r="AM56" s="116" t="s">
        <v>158</v>
      </c>
      <c r="AN56" s="116" t="s">
        <v>158</v>
      </c>
      <c r="AO56" s="116" t="s">
        <v>158</v>
      </c>
      <c r="AP56" s="116" t="s">
        <v>158</v>
      </c>
      <c r="AQ56" s="116" t="s">
        <v>158</v>
      </c>
      <c r="AR56" s="116" t="s">
        <v>158</v>
      </c>
      <c r="AS56" s="116" t="s">
        <v>158</v>
      </c>
      <c r="AT56" s="116" t="s">
        <v>158</v>
      </c>
      <c r="AU56" s="116" t="s">
        <v>158</v>
      </c>
      <c r="AV56" s="116" t="s">
        <v>158</v>
      </c>
      <c r="AW56" s="116" t="s">
        <v>158</v>
      </c>
      <c r="AX56" s="116" t="s">
        <v>158</v>
      </c>
      <c r="AY56" s="116" t="s">
        <v>158</v>
      </c>
      <c r="AZ56" s="116" t="s">
        <v>158</v>
      </c>
      <c r="BA56" s="116" t="s">
        <v>158</v>
      </c>
      <c r="BB56" s="116" t="s">
        <v>158</v>
      </c>
      <c r="BC56" s="116" t="s">
        <v>158</v>
      </c>
      <c r="BD56" s="116" t="s">
        <v>158</v>
      </c>
      <c r="BE56" s="116" t="s">
        <v>158</v>
      </c>
      <c r="BF56" s="116" t="s">
        <v>158</v>
      </c>
      <c r="BG56" s="116" t="s">
        <v>158</v>
      </c>
      <c r="BH56" s="116" t="s">
        <v>158</v>
      </c>
      <c r="BI56" s="116" t="s">
        <v>158</v>
      </c>
      <c r="BJ56" s="116" t="s">
        <v>158</v>
      </c>
      <c r="BK56" s="116" t="s">
        <v>158</v>
      </c>
      <c r="BL56" s="116" t="s">
        <v>158</v>
      </c>
    </row>
    <row r="57" spans="1:64" ht="15" customHeight="1">
      <c r="A57" s="109"/>
      <c r="B57" s="123" t="s">
        <v>191</v>
      </c>
      <c r="C57" s="123"/>
      <c r="D57" s="123" t="s">
        <v>183</v>
      </c>
      <c r="E57" s="112">
        <v>105.42100000000001</v>
      </c>
      <c r="F57" s="112">
        <v>105.654</v>
      </c>
      <c r="G57" s="112">
        <v>106.084</v>
      </c>
      <c r="H57" s="112">
        <v>106.77500000000001</v>
      </c>
      <c r="I57" s="112">
        <v>107.485</v>
      </c>
      <c r="J57" s="112">
        <v>108.081</v>
      </c>
      <c r="K57" s="112">
        <v>108.501</v>
      </c>
      <c r="L57" s="112">
        <v>108.889</v>
      </c>
      <c r="M57" s="112">
        <v>109.042</v>
      </c>
      <c r="N57" s="112">
        <v>109.726</v>
      </c>
      <c r="O57" s="112">
        <v>110.108</v>
      </c>
      <c r="P57" s="112">
        <v>110.529</v>
      </c>
      <c r="Q57" s="112">
        <v>110.88200000000001</v>
      </c>
      <c r="R57" s="112">
        <v>110.435</v>
      </c>
      <c r="S57" s="112">
        <v>111.431</v>
      </c>
      <c r="T57" s="113">
        <v>111.753</v>
      </c>
      <c r="U57" s="113">
        <v>112.199</v>
      </c>
      <c r="V57" s="113">
        <v>112.664</v>
      </c>
      <c r="W57" s="113">
        <v>113.244</v>
      </c>
      <c r="X57" s="113">
        <v>113.691</v>
      </c>
      <c r="Y57" s="113">
        <v>114.247</v>
      </c>
      <c r="Z57" s="113">
        <v>114.761</v>
      </c>
      <c r="AA57" s="113">
        <v>115.286</v>
      </c>
      <c r="AB57" s="113">
        <v>115.836</v>
      </c>
      <c r="AC57" s="113">
        <v>116.381</v>
      </c>
      <c r="AD57" s="113">
        <v>116.93899999999999</v>
      </c>
      <c r="AE57" s="113">
        <v>117.504</v>
      </c>
      <c r="AF57" s="113">
        <v>118.077</v>
      </c>
      <c r="AG57" s="113">
        <v>118.67100000000001</v>
      </c>
      <c r="AH57" s="113">
        <v>119.274</v>
      </c>
      <c r="AI57" s="113">
        <v>119.88500000000001</v>
      </c>
      <c r="AJ57" s="113">
        <v>120.505</v>
      </c>
      <c r="AK57" s="113">
        <v>121.12</v>
      </c>
      <c r="AL57" s="113">
        <v>121.745</v>
      </c>
      <c r="AM57" s="113">
        <v>122.374</v>
      </c>
      <c r="AN57" s="113">
        <v>123.01</v>
      </c>
      <c r="AO57" s="113">
        <v>123.65300000000001</v>
      </c>
      <c r="AP57" s="113">
        <v>124.298</v>
      </c>
      <c r="AQ57" s="113">
        <v>124.947</v>
      </c>
      <c r="AR57" s="113">
        <v>125.6</v>
      </c>
      <c r="AS57" s="113">
        <v>126.259</v>
      </c>
      <c r="AT57" s="113">
        <v>126.919</v>
      </c>
      <c r="AU57" s="113">
        <v>127.584</v>
      </c>
      <c r="AV57" s="113">
        <v>128.25299999999999</v>
      </c>
      <c r="AW57" s="113">
        <v>128.92099999999999</v>
      </c>
      <c r="AX57" s="113">
        <v>129.59</v>
      </c>
      <c r="AY57" s="113">
        <v>130.26</v>
      </c>
      <c r="AZ57" s="113">
        <v>130.93100000000001</v>
      </c>
      <c r="BA57" s="113">
        <v>131.60300000000001</v>
      </c>
      <c r="BB57" s="113">
        <v>132.274</v>
      </c>
      <c r="BC57" s="113">
        <v>132.94800000000001</v>
      </c>
      <c r="BD57" s="113">
        <v>133.62200000000001</v>
      </c>
      <c r="BE57" s="113">
        <v>134.297</v>
      </c>
      <c r="BF57" s="113">
        <v>134.97399999999999</v>
      </c>
      <c r="BG57" s="113">
        <v>135.65199999999999</v>
      </c>
      <c r="BH57" s="113">
        <v>136.33099999999999</v>
      </c>
      <c r="BI57" s="113">
        <v>137.011</v>
      </c>
      <c r="BJ57" s="113">
        <v>137.69200000000001</v>
      </c>
      <c r="BK57" s="113">
        <v>138.375</v>
      </c>
      <c r="BL57" s="113">
        <v>139.059</v>
      </c>
    </row>
    <row r="58" spans="1:64" ht="15" customHeight="1">
      <c r="A58" s="109"/>
      <c r="B58" s="123"/>
      <c r="C58" s="123"/>
      <c r="D58" s="123" t="s">
        <v>161</v>
      </c>
      <c r="E58" s="112">
        <v>2.2069999999999999</v>
      </c>
      <c r="F58" s="112">
        <v>0.88700000000000001</v>
      </c>
      <c r="G58" s="112">
        <v>1.637</v>
      </c>
      <c r="H58" s="112">
        <v>2.6309999999999998</v>
      </c>
      <c r="I58" s="112">
        <v>2.6859999999999999</v>
      </c>
      <c r="J58" s="112">
        <v>2.2360000000000002</v>
      </c>
      <c r="K58" s="112">
        <v>1.5629999999999999</v>
      </c>
      <c r="L58" s="112">
        <v>1.4379999999999999</v>
      </c>
      <c r="M58" s="112">
        <v>0.56299999999999994</v>
      </c>
      <c r="N58" s="112">
        <v>2.532</v>
      </c>
      <c r="O58" s="112">
        <v>1.399</v>
      </c>
      <c r="P58" s="112">
        <v>1.538</v>
      </c>
      <c r="Q58" s="112">
        <v>1.2829999999999999</v>
      </c>
      <c r="R58" s="112">
        <v>-1.6020000000000001</v>
      </c>
      <c r="S58" s="112">
        <v>3.6560000000000001</v>
      </c>
      <c r="T58" s="113">
        <v>1.1619999999999999</v>
      </c>
      <c r="U58" s="113">
        <v>1.605</v>
      </c>
      <c r="V58" s="113">
        <v>1.669</v>
      </c>
      <c r="W58" s="113">
        <v>2.0750000000000002</v>
      </c>
      <c r="X58" s="113">
        <v>1.5860000000000001</v>
      </c>
      <c r="Y58" s="113">
        <v>1.97</v>
      </c>
      <c r="Z58" s="113">
        <v>1.8109999999999999</v>
      </c>
      <c r="AA58" s="113">
        <v>1.843</v>
      </c>
      <c r="AB58" s="113">
        <v>1.921</v>
      </c>
      <c r="AC58" s="113">
        <v>1.895</v>
      </c>
      <c r="AD58" s="113">
        <v>1.93</v>
      </c>
      <c r="AE58" s="113">
        <v>1.948</v>
      </c>
      <c r="AF58" s="113">
        <v>1.964</v>
      </c>
      <c r="AG58" s="113">
        <v>2.0259999999999998</v>
      </c>
      <c r="AH58" s="113">
        <v>2.0499999999999998</v>
      </c>
      <c r="AI58" s="113">
        <v>2.0630000000000002</v>
      </c>
      <c r="AJ58" s="113">
        <v>2.0840000000000001</v>
      </c>
      <c r="AK58" s="113">
        <v>2.0569999999999999</v>
      </c>
      <c r="AL58" s="113">
        <v>2.081</v>
      </c>
      <c r="AM58" s="113">
        <v>2.0819999999999999</v>
      </c>
      <c r="AN58" s="113">
        <v>2.093</v>
      </c>
      <c r="AO58" s="113">
        <v>2.1070000000000002</v>
      </c>
      <c r="AP58" s="113">
        <v>2.1030000000000002</v>
      </c>
      <c r="AQ58" s="113">
        <v>2.105</v>
      </c>
      <c r="AR58" s="113">
        <v>2.1070000000000002</v>
      </c>
      <c r="AS58" s="113">
        <v>2.113</v>
      </c>
      <c r="AT58" s="113">
        <v>2.1080000000000001</v>
      </c>
      <c r="AU58" s="113">
        <v>2.11</v>
      </c>
      <c r="AV58" s="113">
        <v>2.1160000000000001</v>
      </c>
      <c r="AW58" s="113">
        <v>2.0990000000000002</v>
      </c>
      <c r="AX58" s="113">
        <v>2.09</v>
      </c>
      <c r="AY58" s="113">
        <v>2.0840000000000001</v>
      </c>
      <c r="AZ58" s="113">
        <v>2.077</v>
      </c>
      <c r="BA58" s="113">
        <v>2.0659999999999998</v>
      </c>
      <c r="BB58" s="113">
        <v>2.0569999999999999</v>
      </c>
      <c r="BC58" s="113">
        <v>2.0510000000000002</v>
      </c>
      <c r="BD58" s="113">
        <v>2.044</v>
      </c>
      <c r="BE58" s="113">
        <v>2.036</v>
      </c>
      <c r="BF58" s="113">
        <v>2.0299999999999998</v>
      </c>
      <c r="BG58" s="113">
        <v>2.024</v>
      </c>
      <c r="BH58" s="113">
        <v>2.0169999999999999</v>
      </c>
      <c r="BI58" s="113">
        <v>2.0099999999999998</v>
      </c>
      <c r="BJ58" s="113">
        <v>2.0030000000000001</v>
      </c>
      <c r="BK58" s="113">
        <v>1.9970000000000001</v>
      </c>
      <c r="BL58" s="113">
        <v>1.9910000000000001</v>
      </c>
    </row>
    <row r="59" spans="1:64" ht="15" customHeight="1">
      <c r="A59" s="123"/>
      <c r="B59" s="123" t="s">
        <v>192</v>
      </c>
      <c r="C59" s="123"/>
      <c r="D59" s="123" t="s">
        <v>183</v>
      </c>
      <c r="E59" s="112">
        <v>107.251</v>
      </c>
      <c r="F59" s="112">
        <v>107.619</v>
      </c>
      <c r="G59" s="112">
        <v>107.989</v>
      </c>
      <c r="H59" s="112">
        <v>108.56100000000001</v>
      </c>
      <c r="I59" s="112">
        <v>109.212</v>
      </c>
      <c r="J59" s="112">
        <v>109.834</v>
      </c>
      <c r="K59" s="112">
        <v>110.232</v>
      </c>
      <c r="L59" s="112">
        <v>110.74299999999999</v>
      </c>
      <c r="M59" s="112">
        <v>111.074</v>
      </c>
      <c r="N59" s="112">
        <v>111.666</v>
      </c>
      <c r="O59" s="112">
        <v>112.19199999999999</v>
      </c>
      <c r="P59" s="112">
        <v>112.568</v>
      </c>
      <c r="Q59" s="112">
        <v>113.027</v>
      </c>
      <c r="R59" s="112">
        <v>112.809</v>
      </c>
      <c r="S59" s="112">
        <v>113.768</v>
      </c>
      <c r="T59" s="113">
        <v>114.087</v>
      </c>
      <c r="U59" s="113">
        <v>114.39</v>
      </c>
      <c r="V59" s="113">
        <v>114.768</v>
      </c>
      <c r="W59" s="113">
        <v>115.336</v>
      </c>
      <c r="X59" s="113">
        <v>115.828</v>
      </c>
      <c r="Y59" s="113">
        <v>116.38200000000001</v>
      </c>
      <c r="Z59" s="113">
        <v>116.89400000000001</v>
      </c>
      <c r="AA59" s="113">
        <v>117.419</v>
      </c>
      <c r="AB59" s="113">
        <v>117.97199999999999</v>
      </c>
      <c r="AC59" s="113">
        <v>118.524</v>
      </c>
      <c r="AD59" s="113">
        <v>119.09</v>
      </c>
      <c r="AE59" s="113">
        <v>119.664</v>
      </c>
      <c r="AF59" s="113">
        <v>120.246</v>
      </c>
      <c r="AG59" s="113">
        <v>120.85</v>
      </c>
      <c r="AH59" s="113">
        <v>121.465</v>
      </c>
      <c r="AI59" s="113">
        <v>122.087</v>
      </c>
      <c r="AJ59" s="113">
        <v>122.71899999999999</v>
      </c>
      <c r="AK59" s="113">
        <v>123.348</v>
      </c>
      <c r="AL59" s="113">
        <v>123.989</v>
      </c>
      <c r="AM59" s="113">
        <v>124.633</v>
      </c>
      <c r="AN59" s="113">
        <v>125.28400000000001</v>
      </c>
      <c r="AO59" s="113">
        <v>125.944</v>
      </c>
      <c r="AP59" s="113">
        <v>126.60599999999999</v>
      </c>
      <c r="AQ59" s="113">
        <v>127.27200000000001</v>
      </c>
      <c r="AR59" s="113">
        <v>127.94199999999999</v>
      </c>
      <c r="AS59" s="113">
        <v>128.61600000000001</v>
      </c>
      <c r="AT59" s="113">
        <v>129.29400000000001</v>
      </c>
      <c r="AU59" s="113">
        <v>129.97499999999999</v>
      </c>
      <c r="AV59" s="113">
        <v>130.66300000000001</v>
      </c>
      <c r="AW59" s="113">
        <v>131.35</v>
      </c>
      <c r="AX59" s="113">
        <v>132.036</v>
      </c>
      <c r="AY59" s="113">
        <v>132.72399999999999</v>
      </c>
      <c r="AZ59" s="113">
        <v>133.41200000000001</v>
      </c>
      <c r="BA59" s="113">
        <v>134.101</v>
      </c>
      <c r="BB59" s="113">
        <v>134.791</v>
      </c>
      <c r="BC59" s="113">
        <v>135.482</v>
      </c>
      <c r="BD59" s="113">
        <v>136.17400000000001</v>
      </c>
      <c r="BE59" s="113">
        <v>136.86799999999999</v>
      </c>
      <c r="BF59" s="113">
        <v>137.56200000000001</v>
      </c>
      <c r="BG59" s="113">
        <v>138.25800000000001</v>
      </c>
      <c r="BH59" s="113">
        <v>138.95400000000001</v>
      </c>
      <c r="BI59" s="113">
        <v>139.65299999999999</v>
      </c>
      <c r="BJ59" s="113">
        <v>140.352</v>
      </c>
      <c r="BK59" s="113">
        <v>141.05199999999999</v>
      </c>
      <c r="BL59" s="113">
        <v>141.75399999999999</v>
      </c>
    </row>
    <row r="60" spans="1:64" ht="15" customHeight="1">
      <c r="A60" s="123"/>
      <c r="B60" s="123"/>
      <c r="C60" s="123"/>
      <c r="D60" s="123" t="s">
        <v>161</v>
      </c>
      <c r="E60" s="112">
        <v>1.764</v>
      </c>
      <c r="F60" s="112">
        <v>1.379</v>
      </c>
      <c r="G60" s="112">
        <v>1.3819999999999999</v>
      </c>
      <c r="H60" s="112">
        <v>2.1349999999999998</v>
      </c>
      <c r="I60" s="112">
        <v>2.42</v>
      </c>
      <c r="J60" s="112">
        <v>2.2970000000000002</v>
      </c>
      <c r="K60" s="112">
        <v>1.4570000000000001</v>
      </c>
      <c r="L60" s="112">
        <v>1.867</v>
      </c>
      <c r="M60" s="112">
        <v>1.2</v>
      </c>
      <c r="N60" s="112">
        <v>2.149</v>
      </c>
      <c r="O60" s="112">
        <v>1.897</v>
      </c>
      <c r="P60" s="112">
        <v>1.347</v>
      </c>
      <c r="Q60" s="112">
        <v>1.641</v>
      </c>
      <c r="R60" s="112">
        <v>-0.76900000000000002</v>
      </c>
      <c r="S60" s="112">
        <v>3.444</v>
      </c>
      <c r="T60" s="113">
        <v>1.1279999999999999</v>
      </c>
      <c r="U60" s="113">
        <v>1.0660000000000001</v>
      </c>
      <c r="V60" s="113">
        <v>1.3260000000000001</v>
      </c>
      <c r="W60" s="113">
        <v>1.9950000000000001</v>
      </c>
      <c r="X60" s="113">
        <v>1.718</v>
      </c>
      <c r="Y60" s="113">
        <v>1.9239999999999999</v>
      </c>
      <c r="Z60" s="113">
        <v>1.772</v>
      </c>
      <c r="AA60" s="113">
        <v>1.8089999999999999</v>
      </c>
      <c r="AB60" s="113">
        <v>1.895</v>
      </c>
      <c r="AC60" s="113">
        <v>1.885</v>
      </c>
      <c r="AD60" s="113">
        <v>1.9219999999999999</v>
      </c>
      <c r="AE60" s="113">
        <v>1.9450000000000001</v>
      </c>
      <c r="AF60" s="113">
        <v>1.9590000000000001</v>
      </c>
      <c r="AG60" s="113">
        <v>2.0230000000000001</v>
      </c>
      <c r="AH60" s="113">
        <v>2.0499999999999998</v>
      </c>
      <c r="AI60" s="113">
        <v>2.0630000000000002</v>
      </c>
      <c r="AJ60" s="113">
        <v>2.089</v>
      </c>
      <c r="AK60" s="113">
        <v>2.0640000000000001</v>
      </c>
      <c r="AL60" s="113">
        <v>2.093</v>
      </c>
      <c r="AM60" s="113">
        <v>2.0939999999999999</v>
      </c>
      <c r="AN60" s="113">
        <v>2.1070000000000002</v>
      </c>
      <c r="AO60" s="113">
        <v>2.121</v>
      </c>
      <c r="AP60" s="113">
        <v>2.1179999999999999</v>
      </c>
      <c r="AQ60" s="113">
        <v>2.121</v>
      </c>
      <c r="AR60" s="113">
        <v>2.1219999999999999</v>
      </c>
      <c r="AS60" s="113">
        <v>2.125</v>
      </c>
      <c r="AT60" s="113">
        <v>2.1240000000000001</v>
      </c>
      <c r="AU60" s="113">
        <v>2.125</v>
      </c>
      <c r="AV60" s="113">
        <v>2.1309999999999998</v>
      </c>
      <c r="AW60" s="113">
        <v>2.12</v>
      </c>
      <c r="AX60" s="113">
        <v>2.1070000000000002</v>
      </c>
      <c r="AY60" s="113">
        <v>2.0979999999999999</v>
      </c>
      <c r="AZ60" s="113">
        <v>2.09</v>
      </c>
      <c r="BA60" s="113">
        <v>2.0819999999999999</v>
      </c>
      <c r="BB60" s="113">
        <v>2.0739999999999998</v>
      </c>
      <c r="BC60" s="113">
        <v>2.0649999999999999</v>
      </c>
      <c r="BD60" s="113">
        <v>2.0590000000000002</v>
      </c>
      <c r="BE60" s="113">
        <v>2.052</v>
      </c>
      <c r="BF60" s="113">
        <v>2.0449999999999999</v>
      </c>
      <c r="BG60" s="113">
        <v>2.0369999999999999</v>
      </c>
      <c r="BH60" s="113">
        <v>2.0299999999999998</v>
      </c>
      <c r="BI60" s="113">
        <v>2.024</v>
      </c>
      <c r="BJ60" s="113">
        <v>2.0179999999999998</v>
      </c>
      <c r="BK60" s="113">
        <v>2.0099999999999998</v>
      </c>
      <c r="BL60" s="113">
        <v>2.0030000000000001</v>
      </c>
    </row>
    <row r="61" spans="1:64" ht="15" customHeight="1">
      <c r="A61" s="123"/>
      <c r="B61" s="123" t="s">
        <v>193</v>
      </c>
      <c r="C61" s="123"/>
      <c r="D61" s="123" t="s">
        <v>194</v>
      </c>
      <c r="E61" s="112">
        <v>243.822</v>
      </c>
      <c r="F61" s="112">
        <v>244.054</v>
      </c>
      <c r="G61" s="112">
        <v>245.35900000000001</v>
      </c>
      <c r="H61" s="112">
        <v>247.25</v>
      </c>
      <c r="I61" s="112">
        <v>249.23400000000001</v>
      </c>
      <c r="J61" s="112">
        <v>250.59100000000001</v>
      </c>
      <c r="K61" s="112">
        <v>251.88200000000001</v>
      </c>
      <c r="L61" s="112">
        <v>252.697</v>
      </c>
      <c r="M61" s="112">
        <v>253.27500000000001</v>
      </c>
      <c r="N61" s="112">
        <v>255.17</v>
      </c>
      <c r="O61" s="112">
        <v>256.32400000000001</v>
      </c>
      <c r="P61" s="112">
        <v>257.83199999999999</v>
      </c>
      <c r="Q61" s="112">
        <v>258.60700000000003</v>
      </c>
      <c r="R61" s="112">
        <v>256.29399999999998</v>
      </c>
      <c r="S61" s="112">
        <v>259.53699999999998</v>
      </c>
      <c r="T61" s="113">
        <v>260.59899999999999</v>
      </c>
      <c r="U61" s="113">
        <v>261.77999999999997</v>
      </c>
      <c r="V61" s="113">
        <v>263.077</v>
      </c>
      <c r="W61" s="113">
        <v>264.58</v>
      </c>
      <c r="X61" s="113">
        <v>265.661</v>
      </c>
      <c r="Y61" s="113">
        <v>267.07100000000003</v>
      </c>
      <c r="Z61" s="113">
        <v>268.524</v>
      </c>
      <c r="AA61" s="113">
        <v>269.99900000000002</v>
      </c>
      <c r="AB61" s="113">
        <v>271.512</v>
      </c>
      <c r="AC61" s="113">
        <v>273.03699999999998</v>
      </c>
      <c r="AD61" s="113">
        <v>274.58699999999999</v>
      </c>
      <c r="AE61" s="113">
        <v>276.15100000000001</v>
      </c>
      <c r="AF61" s="113">
        <v>277.72500000000002</v>
      </c>
      <c r="AG61" s="113">
        <v>279.31700000000001</v>
      </c>
      <c r="AH61" s="113">
        <v>280.93099999999998</v>
      </c>
      <c r="AI61" s="113">
        <v>282.57100000000003</v>
      </c>
      <c r="AJ61" s="113">
        <v>284.23099999999999</v>
      </c>
      <c r="AK61" s="113">
        <v>285.90300000000002</v>
      </c>
      <c r="AL61" s="113">
        <v>287.589</v>
      </c>
      <c r="AM61" s="113">
        <v>289.291</v>
      </c>
      <c r="AN61" s="113">
        <v>291.00799999999998</v>
      </c>
      <c r="AO61" s="113">
        <v>292.74700000000001</v>
      </c>
      <c r="AP61" s="113">
        <v>294.50099999999998</v>
      </c>
      <c r="AQ61" s="113">
        <v>296.27</v>
      </c>
      <c r="AR61" s="113">
        <v>298.05500000000001</v>
      </c>
      <c r="AS61" s="113">
        <v>299.85899999999998</v>
      </c>
      <c r="AT61" s="113">
        <v>301.67599999999999</v>
      </c>
      <c r="AU61" s="113">
        <v>303.51</v>
      </c>
      <c r="AV61" s="113">
        <v>305.36</v>
      </c>
      <c r="AW61" s="113">
        <v>307.21699999999998</v>
      </c>
      <c r="AX61" s="113">
        <v>309.08699999999999</v>
      </c>
      <c r="AY61" s="113">
        <v>310.971</v>
      </c>
      <c r="AZ61" s="113">
        <v>312.86900000000003</v>
      </c>
      <c r="BA61" s="113">
        <v>314.762</v>
      </c>
      <c r="BB61" s="113">
        <v>316.654</v>
      </c>
      <c r="BC61" s="113">
        <v>318.54700000000003</v>
      </c>
      <c r="BD61" s="113">
        <v>320.44</v>
      </c>
      <c r="BE61" s="113">
        <v>322.33199999999999</v>
      </c>
      <c r="BF61" s="113">
        <v>324.226</v>
      </c>
      <c r="BG61" s="113">
        <v>326.12200000000001</v>
      </c>
      <c r="BH61" s="113">
        <v>328.017</v>
      </c>
      <c r="BI61" s="113">
        <v>329.91500000000002</v>
      </c>
      <c r="BJ61" s="113">
        <v>331.815</v>
      </c>
      <c r="BK61" s="113">
        <v>333.71899999999999</v>
      </c>
      <c r="BL61" s="113">
        <v>335.62799999999999</v>
      </c>
    </row>
    <row r="62" spans="1:64" ht="15" customHeight="1">
      <c r="A62" s="123"/>
      <c r="B62" s="123"/>
      <c r="C62" s="123"/>
      <c r="D62" s="123" t="s">
        <v>161</v>
      </c>
      <c r="E62" s="112">
        <v>2.8490000000000002</v>
      </c>
      <c r="F62" s="112">
        <v>0.38100000000000001</v>
      </c>
      <c r="G62" s="112">
        <v>2.1549999999999998</v>
      </c>
      <c r="H62" s="112">
        <v>3.1179999999999999</v>
      </c>
      <c r="I62" s="112">
        <v>3.2490000000000001</v>
      </c>
      <c r="J62" s="112">
        <v>2.194</v>
      </c>
      <c r="K62" s="112">
        <v>2.077</v>
      </c>
      <c r="L62" s="112">
        <v>1.2989999999999999</v>
      </c>
      <c r="M62" s="112">
        <v>0.91800000000000004</v>
      </c>
      <c r="N62" s="112">
        <v>3.0270000000000001</v>
      </c>
      <c r="O62" s="112">
        <v>1.821</v>
      </c>
      <c r="P62" s="112">
        <v>2.3730000000000002</v>
      </c>
      <c r="Q62" s="112">
        <v>1.208</v>
      </c>
      <c r="R62" s="112">
        <v>-3.5289999999999999</v>
      </c>
      <c r="S62" s="112">
        <v>5.1580000000000004</v>
      </c>
      <c r="T62" s="113">
        <v>1.6459999999999999</v>
      </c>
      <c r="U62" s="113">
        <v>1.8240000000000001</v>
      </c>
      <c r="V62" s="113">
        <v>1.9970000000000001</v>
      </c>
      <c r="W62" s="113">
        <v>2.3029999999999999</v>
      </c>
      <c r="X62" s="113">
        <v>1.6439999999999999</v>
      </c>
      <c r="Y62" s="113">
        <v>2.14</v>
      </c>
      <c r="Z62" s="113">
        <v>2.1930000000000001</v>
      </c>
      <c r="AA62" s="113">
        <v>2.2149999999999999</v>
      </c>
      <c r="AB62" s="113">
        <v>2.2589999999999999</v>
      </c>
      <c r="AC62" s="113">
        <v>2.2669999999999999</v>
      </c>
      <c r="AD62" s="113">
        <v>2.2890000000000001</v>
      </c>
      <c r="AE62" s="113">
        <v>2.298</v>
      </c>
      <c r="AF62" s="113">
        <v>2.298</v>
      </c>
      <c r="AG62" s="113">
        <v>2.3119999999999998</v>
      </c>
      <c r="AH62" s="113">
        <v>2.331</v>
      </c>
      <c r="AI62" s="113">
        <v>2.3559999999999999</v>
      </c>
      <c r="AJ62" s="113">
        <v>2.37</v>
      </c>
      <c r="AK62" s="113">
        <v>2.3719999999999999</v>
      </c>
      <c r="AL62" s="113">
        <v>2.379</v>
      </c>
      <c r="AM62" s="113">
        <v>2.3879999999999999</v>
      </c>
      <c r="AN62" s="113">
        <v>2.3959999999999999</v>
      </c>
      <c r="AO62" s="113">
        <v>2.411</v>
      </c>
      <c r="AP62" s="113">
        <v>2.4180000000000001</v>
      </c>
      <c r="AQ62" s="113">
        <v>2.4239999999999999</v>
      </c>
      <c r="AR62" s="113">
        <v>2.431</v>
      </c>
      <c r="AS62" s="113">
        <v>2.4420000000000002</v>
      </c>
      <c r="AT62" s="113">
        <v>2.4449999999999998</v>
      </c>
      <c r="AU62" s="113">
        <v>2.4540000000000002</v>
      </c>
      <c r="AV62" s="113">
        <v>2.46</v>
      </c>
      <c r="AW62" s="113">
        <v>2.4540000000000002</v>
      </c>
      <c r="AX62" s="113">
        <v>2.4569999999999999</v>
      </c>
      <c r="AY62" s="113">
        <v>2.46</v>
      </c>
      <c r="AZ62" s="113">
        <v>2.4630000000000001</v>
      </c>
      <c r="BA62" s="113">
        <v>2.4420000000000002</v>
      </c>
      <c r="BB62" s="113">
        <v>2.4260000000000002</v>
      </c>
      <c r="BC62" s="113">
        <v>2.4119999999999999</v>
      </c>
      <c r="BD62" s="113">
        <v>2.3980000000000001</v>
      </c>
      <c r="BE62" s="113">
        <v>2.3820000000000001</v>
      </c>
      <c r="BF62" s="113">
        <v>2.371</v>
      </c>
      <c r="BG62" s="113">
        <v>2.359</v>
      </c>
      <c r="BH62" s="113">
        <v>2.3450000000000002</v>
      </c>
      <c r="BI62" s="113">
        <v>2.3330000000000002</v>
      </c>
      <c r="BJ62" s="113">
        <v>2.3239999999999998</v>
      </c>
      <c r="BK62" s="113">
        <v>2.3149999999999999</v>
      </c>
      <c r="BL62" s="113">
        <v>2.3069999999999999</v>
      </c>
    </row>
    <row r="63" spans="1:64" ht="15" customHeight="1">
      <c r="A63" s="123"/>
      <c r="B63" s="123" t="s">
        <v>195</v>
      </c>
      <c r="C63" s="123"/>
      <c r="D63" s="123" t="s">
        <v>194</v>
      </c>
      <c r="E63" s="112">
        <v>250.8</v>
      </c>
      <c r="F63" s="112">
        <v>251.405</v>
      </c>
      <c r="G63" s="112">
        <v>252.48599999999999</v>
      </c>
      <c r="H63" s="112">
        <v>253.923</v>
      </c>
      <c r="I63" s="112">
        <v>255.583</v>
      </c>
      <c r="J63" s="112">
        <v>256.988</v>
      </c>
      <c r="K63" s="112">
        <v>258.19099999999997</v>
      </c>
      <c r="L63" s="112">
        <v>259.48899999999998</v>
      </c>
      <c r="M63" s="112">
        <v>260.92700000000002</v>
      </c>
      <c r="N63" s="112">
        <v>262.31900000000002</v>
      </c>
      <c r="O63" s="112">
        <v>264.149</v>
      </c>
      <c r="P63" s="112">
        <v>265.44</v>
      </c>
      <c r="Q63" s="112">
        <v>266.77999999999997</v>
      </c>
      <c r="R63" s="112">
        <v>265.702</v>
      </c>
      <c r="S63" s="112">
        <v>268.57499999999999</v>
      </c>
      <c r="T63" s="113">
        <v>269.58300000000003</v>
      </c>
      <c r="U63" s="113">
        <v>270.10700000000003</v>
      </c>
      <c r="V63" s="113">
        <v>271.03500000000003</v>
      </c>
      <c r="W63" s="113">
        <v>272.47899999999998</v>
      </c>
      <c r="X63" s="113">
        <v>273.74700000000001</v>
      </c>
      <c r="Y63" s="113">
        <v>275.15100000000001</v>
      </c>
      <c r="Z63" s="113">
        <v>276.64400000000001</v>
      </c>
      <c r="AA63" s="113">
        <v>278.16399999999999</v>
      </c>
      <c r="AB63" s="113">
        <v>279.73200000000003</v>
      </c>
      <c r="AC63" s="113">
        <v>281.31400000000002</v>
      </c>
      <c r="AD63" s="113">
        <v>282.92099999999999</v>
      </c>
      <c r="AE63" s="113">
        <v>284.54500000000002</v>
      </c>
      <c r="AF63" s="113">
        <v>286.173</v>
      </c>
      <c r="AG63" s="113">
        <v>287.815</v>
      </c>
      <c r="AH63" s="113">
        <v>289.47899999999998</v>
      </c>
      <c r="AI63" s="113">
        <v>291.17099999999999</v>
      </c>
      <c r="AJ63" s="113">
        <v>292.88400000000001</v>
      </c>
      <c r="AK63" s="113">
        <v>294.62099999999998</v>
      </c>
      <c r="AL63" s="113">
        <v>296.375</v>
      </c>
      <c r="AM63" s="113">
        <v>298.14600000000002</v>
      </c>
      <c r="AN63" s="113">
        <v>299.93599999999998</v>
      </c>
      <c r="AO63" s="113">
        <v>301.74799999999999</v>
      </c>
      <c r="AP63" s="113">
        <v>303.57499999999999</v>
      </c>
      <c r="AQ63" s="113">
        <v>305.41800000000001</v>
      </c>
      <c r="AR63" s="113">
        <v>307.279</v>
      </c>
      <c r="AS63" s="113">
        <v>309.15699999999998</v>
      </c>
      <c r="AT63" s="113">
        <v>311.053</v>
      </c>
      <c r="AU63" s="113">
        <v>312.96699999999998</v>
      </c>
      <c r="AV63" s="113">
        <v>314.89800000000002</v>
      </c>
      <c r="AW63" s="113">
        <v>316.84300000000002</v>
      </c>
      <c r="AX63" s="113">
        <v>318.80200000000002</v>
      </c>
      <c r="AY63" s="113">
        <v>320.774</v>
      </c>
      <c r="AZ63" s="113">
        <v>322.75900000000001</v>
      </c>
      <c r="BA63" s="113">
        <v>324.74299999999999</v>
      </c>
      <c r="BB63" s="113">
        <v>326.726</v>
      </c>
      <c r="BC63" s="113">
        <v>328.70699999999999</v>
      </c>
      <c r="BD63" s="113">
        <v>330.68799999999999</v>
      </c>
      <c r="BE63" s="113">
        <v>332.66800000000001</v>
      </c>
      <c r="BF63" s="113">
        <v>334.64699999999999</v>
      </c>
      <c r="BG63" s="113">
        <v>336.625</v>
      </c>
      <c r="BH63" s="113">
        <v>338.60199999999998</v>
      </c>
      <c r="BI63" s="113">
        <v>340.58199999999999</v>
      </c>
      <c r="BJ63" s="113">
        <v>342.56299999999999</v>
      </c>
      <c r="BK63" s="113">
        <v>344.54599999999999</v>
      </c>
      <c r="BL63" s="113">
        <v>346.53300000000002</v>
      </c>
    </row>
    <row r="64" spans="1:64" ht="15" customHeight="1">
      <c r="A64" s="123"/>
      <c r="B64" s="123"/>
      <c r="C64" s="123"/>
      <c r="D64" s="123" t="s">
        <v>161</v>
      </c>
      <c r="E64" s="112">
        <v>2.0840000000000001</v>
      </c>
      <c r="F64" s="112">
        <v>0.96799999999999997</v>
      </c>
      <c r="G64" s="112">
        <v>1.7310000000000001</v>
      </c>
      <c r="H64" s="112">
        <v>2.2949999999999999</v>
      </c>
      <c r="I64" s="112">
        <v>2.641</v>
      </c>
      <c r="J64" s="112">
        <v>2.2170000000000001</v>
      </c>
      <c r="K64" s="112">
        <v>1.8839999999999999</v>
      </c>
      <c r="L64" s="112">
        <v>2.0259999999999998</v>
      </c>
      <c r="M64" s="112">
        <v>2.2349999999999999</v>
      </c>
      <c r="N64" s="112">
        <v>2.1520000000000001</v>
      </c>
      <c r="O64" s="112">
        <v>2.819</v>
      </c>
      <c r="P64" s="112">
        <v>1.968</v>
      </c>
      <c r="Q64" s="112">
        <v>2.0350000000000001</v>
      </c>
      <c r="R64" s="112">
        <v>-1.6060000000000001</v>
      </c>
      <c r="S64" s="112">
        <v>4.3949999999999996</v>
      </c>
      <c r="T64" s="113">
        <v>1.5089999999999999</v>
      </c>
      <c r="U64" s="113">
        <v>0.78</v>
      </c>
      <c r="V64" s="113">
        <v>1.381</v>
      </c>
      <c r="W64" s="113">
        <v>2.1480000000000001</v>
      </c>
      <c r="X64" s="113">
        <v>1.8740000000000001</v>
      </c>
      <c r="Y64" s="113">
        <v>2.0659999999999998</v>
      </c>
      <c r="Z64" s="113">
        <v>2.1880000000000002</v>
      </c>
      <c r="AA64" s="113">
        <v>2.2160000000000002</v>
      </c>
      <c r="AB64" s="113">
        <v>2.2719999999999998</v>
      </c>
      <c r="AC64" s="113">
        <v>2.282</v>
      </c>
      <c r="AD64" s="113">
        <v>2.3039999999999998</v>
      </c>
      <c r="AE64" s="113">
        <v>2.3149999999999999</v>
      </c>
      <c r="AF64" s="113">
        <v>2.3079999999999998</v>
      </c>
      <c r="AG64" s="113">
        <v>2.3140000000000001</v>
      </c>
      <c r="AH64" s="113">
        <v>2.3330000000000002</v>
      </c>
      <c r="AI64" s="113">
        <v>2.3580000000000001</v>
      </c>
      <c r="AJ64" s="113">
        <v>2.3740000000000001</v>
      </c>
      <c r="AK64" s="113">
        <v>2.3929999999999998</v>
      </c>
      <c r="AL64" s="113">
        <v>2.4020000000000001</v>
      </c>
      <c r="AM64" s="113">
        <v>2.4119999999999999</v>
      </c>
      <c r="AN64" s="113">
        <v>2.4220000000000002</v>
      </c>
      <c r="AO64" s="113">
        <v>2.4380000000000002</v>
      </c>
      <c r="AP64" s="113">
        <v>2.4430000000000001</v>
      </c>
      <c r="AQ64" s="113">
        <v>2.4510000000000001</v>
      </c>
      <c r="AR64" s="113">
        <v>2.4580000000000002</v>
      </c>
      <c r="AS64" s="113">
        <v>2.468</v>
      </c>
      <c r="AT64" s="113">
        <v>2.4750000000000001</v>
      </c>
      <c r="AU64" s="113">
        <v>2.4830000000000001</v>
      </c>
      <c r="AV64" s="113">
        <v>2.4900000000000002</v>
      </c>
      <c r="AW64" s="113">
        <v>2.4929999999999999</v>
      </c>
      <c r="AX64" s="113">
        <v>2.4950000000000001</v>
      </c>
      <c r="AY64" s="113">
        <v>2.4969999999999999</v>
      </c>
      <c r="AZ64" s="113">
        <v>2.4990000000000001</v>
      </c>
      <c r="BA64" s="113">
        <v>2.4809999999999999</v>
      </c>
      <c r="BB64" s="113">
        <v>2.464</v>
      </c>
      <c r="BC64" s="113">
        <v>2.4470000000000001</v>
      </c>
      <c r="BD64" s="113">
        <v>2.4319999999999999</v>
      </c>
      <c r="BE64" s="113">
        <v>2.4159999999999999</v>
      </c>
      <c r="BF64" s="113">
        <v>2.4</v>
      </c>
      <c r="BG64" s="113">
        <v>2.3849999999999998</v>
      </c>
      <c r="BH64" s="113">
        <v>2.37</v>
      </c>
      <c r="BI64" s="113">
        <v>2.3580000000000001</v>
      </c>
      <c r="BJ64" s="113">
        <v>2.3460000000000001</v>
      </c>
      <c r="BK64" s="113">
        <v>2.3359999999999999</v>
      </c>
      <c r="BL64" s="113">
        <v>2.3260000000000001</v>
      </c>
    </row>
    <row r="65" spans="1:64" ht="15" customHeight="1">
      <c r="A65" s="123"/>
      <c r="B65" s="123" t="s">
        <v>196</v>
      </c>
      <c r="C65" s="123"/>
      <c r="D65" s="123" t="s">
        <v>197</v>
      </c>
      <c r="E65" s="112">
        <v>138.29900000000001</v>
      </c>
      <c r="F65" s="112">
        <v>138.90700000000001</v>
      </c>
      <c r="G65" s="112">
        <v>139.25299999999999</v>
      </c>
      <c r="H65" s="112">
        <v>139.68199999999999</v>
      </c>
      <c r="I65" s="112">
        <v>140.72800000000001</v>
      </c>
      <c r="J65" s="112">
        <v>142.05199999999999</v>
      </c>
      <c r="K65" s="112">
        <v>142.374</v>
      </c>
      <c r="L65" s="112">
        <v>142.21199999999999</v>
      </c>
      <c r="M65" s="112">
        <v>142.62299999999999</v>
      </c>
      <c r="N65" s="112">
        <v>144.11699999999999</v>
      </c>
      <c r="O65" s="112">
        <v>144.40799999999999</v>
      </c>
      <c r="P65" s="112">
        <v>144.46600000000001</v>
      </c>
      <c r="Q65" s="112">
        <v>144.94300000000001</v>
      </c>
      <c r="R65" s="112">
        <v>143.91399999999999</v>
      </c>
      <c r="S65" s="112">
        <v>145.589</v>
      </c>
      <c r="T65" s="113">
        <v>145.44399999999999</v>
      </c>
      <c r="U65" s="113">
        <v>146.179</v>
      </c>
      <c r="V65" s="113">
        <v>147.703</v>
      </c>
      <c r="W65" s="113">
        <v>148.22399999999999</v>
      </c>
      <c r="X65" s="113">
        <v>148.11600000000001</v>
      </c>
      <c r="Y65" s="113">
        <v>148.97300000000001</v>
      </c>
      <c r="Z65" s="113">
        <v>150.55000000000001</v>
      </c>
      <c r="AA65" s="113">
        <v>151.05000000000001</v>
      </c>
      <c r="AB65" s="113">
        <v>151.16499999999999</v>
      </c>
      <c r="AC65" s="113">
        <v>152.08199999999999</v>
      </c>
      <c r="AD65" s="113">
        <v>153.72300000000001</v>
      </c>
      <c r="AE65" s="113">
        <v>154.24299999999999</v>
      </c>
      <c r="AF65" s="113">
        <v>154.339</v>
      </c>
      <c r="AG65" s="113">
        <v>155.25399999999999</v>
      </c>
      <c r="AH65" s="113">
        <v>156.90600000000001</v>
      </c>
      <c r="AI65" s="113">
        <v>157.441</v>
      </c>
      <c r="AJ65" s="113">
        <v>157.56200000000001</v>
      </c>
      <c r="AK65" s="113">
        <v>158.55799999999999</v>
      </c>
      <c r="AL65" s="113">
        <v>160.27500000000001</v>
      </c>
      <c r="AM65" s="113">
        <v>160.83000000000001</v>
      </c>
      <c r="AN65" s="113">
        <v>160.98099999999999</v>
      </c>
      <c r="AO65" s="113">
        <v>161.983</v>
      </c>
      <c r="AP65" s="113">
        <v>163.749</v>
      </c>
      <c r="AQ65" s="113">
        <v>164.34</v>
      </c>
      <c r="AR65" s="113">
        <v>164.49799999999999</v>
      </c>
      <c r="AS65" s="113">
        <v>165.53200000000001</v>
      </c>
      <c r="AT65" s="113">
        <v>167.346</v>
      </c>
      <c r="AU65" s="113">
        <v>167.96</v>
      </c>
      <c r="AV65" s="113">
        <v>168.13200000000001</v>
      </c>
      <c r="AW65" s="113">
        <v>169.19300000000001</v>
      </c>
      <c r="AX65" s="113">
        <v>171.05099999999999</v>
      </c>
      <c r="AY65" s="113">
        <v>171.68100000000001</v>
      </c>
      <c r="AZ65" s="113">
        <v>171.857</v>
      </c>
      <c r="BA65" s="113">
        <v>172.89</v>
      </c>
      <c r="BB65" s="113">
        <v>174.77600000000001</v>
      </c>
      <c r="BC65" s="113">
        <v>175.39699999999999</v>
      </c>
      <c r="BD65" s="113">
        <v>175.547</v>
      </c>
      <c r="BE65" s="113">
        <v>176.57599999999999</v>
      </c>
      <c r="BF65" s="113">
        <v>178.477</v>
      </c>
      <c r="BG65" s="113">
        <v>179.08600000000001</v>
      </c>
      <c r="BH65" s="113">
        <v>179.215</v>
      </c>
      <c r="BI65" s="113">
        <v>180.24299999999999</v>
      </c>
      <c r="BJ65" s="113">
        <v>182.15799999999999</v>
      </c>
      <c r="BK65" s="113">
        <v>182.76</v>
      </c>
      <c r="BL65" s="113">
        <v>182.87299999999999</v>
      </c>
    </row>
    <row r="66" spans="1:64" ht="15" customHeight="1">
      <c r="A66" s="123"/>
      <c r="B66" s="123"/>
      <c r="C66" s="123"/>
      <c r="D66" s="123" t="s">
        <v>161</v>
      </c>
      <c r="E66" s="112">
        <v>2.8340000000000001</v>
      </c>
      <c r="F66" s="112">
        <v>1.768</v>
      </c>
      <c r="G66" s="112">
        <v>1.002</v>
      </c>
      <c r="H66" s="112">
        <v>1.2370000000000001</v>
      </c>
      <c r="I66" s="112">
        <v>3.0289999999999999</v>
      </c>
      <c r="J66" s="112">
        <v>3.8149999999999999</v>
      </c>
      <c r="K66" s="112">
        <v>0.90900000000000003</v>
      </c>
      <c r="L66" s="112">
        <v>-0.45400000000000001</v>
      </c>
      <c r="M66" s="112">
        <v>1.1599999999999999</v>
      </c>
      <c r="N66" s="112">
        <v>4.2569999999999997</v>
      </c>
      <c r="O66" s="112">
        <v>0.81</v>
      </c>
      <c r="P66" s="112">
        <v>0.159</v>
      </c>
      <c r="Q66" s="112">
        <v>1.327</v>
      </c>
      <c r="R66" s="112">
        <v>-2.8090000000000002</v>
      </c>
      <c r="S66" s="112">
        <v>4.7370000000000001</v>
      </c>
      <c r="T66" s="113">
        <v>-0.39600000000000002</v>
      </c>
      <c r="U66" s="113">
        <v>2.036</v>
      </c>
      <c r="V66" s="113">
        <v>4.2359999999999998</v>
      </c>
      <c r="W66" s="113">
        <v>1.4159999999999999</v>
      </c>
      <c r="X66" s="113">
        <v>-0.28999999999999998</v>
      </c>
      <c r="Y66" s="113">
        <v>2.3340000000000001</v>
      </c>
      <c r="Z66" s="113">
        <v>4.3029999999999999</v>
      </c>
      <c r="AA66" s="113">
        <v>1.3340000000000001</v>
      </c>
      <c r="AB66" s="113">
        <v>0.30399999999999999</v>
      </c>
      <c r="AC66" s="113">
        <v>2.448</v>
      </c>
      <c r="AD66" s="113">
        <v>4.3849999999999998</v>
      </c>
      <c r="AE66" s="113">
        <v>1.36</v>
      </c>
      <c r="AF66" s="113">
        <v>0.248</v>
      </c>
      <c r="AG66" s="113">
        <v>2.3929999999999998</v>
      </c>
      <c r="AH66" s="113">
        <v>4.3259999999999996</v>
      </c>
      <c r="AI66" s="113">
        <v>1.369</v>
      </c>
      <c r="AJ66" s="113">
        <v>0.308</v>
      </c>
      <c r="AK66" s="113">
        <v>2.5529999999999999</v>
      </c>
      <c r="AL66" s="113">
        <v>4.4009999999999998</v>
      </c>
      <c r="AM66" s="113">
        <v>1.3919999999999999</v>
      </c>
      <c r="AN66" s="113">
        <v>0.377</v>
      </c>
      <c r="AO66" s="113">
        <v>2.5129999999999999</v>
      </c>
      <c r="AP66" s="113">
        <v>4.4320000000000004</v>
      </c>
      <c r="AQ66" s="113">
        <v>1.452</v>
      </c>
      <c r="AR66" s="113">
        <v>0.38300000000000001</v>
      </c>
      <c r="AS66" s="113">
        <v>2.5390000000000001</v>
      </c>
      <c r="AT66" s="113">
        <v>4.4560000000000004</v>
      </c>
      <c r="AU66" s="113">
        <v>1.4750000000000001</v>
      </c>
      <c r="AV66" s="113">
        <v>0.41</v>
      </c>
      <c r="AW66" s="113">
        <v>2.5470000000000002</v>
      </c>
      <c r="AX66" s="113">
        <v>4.4660000000000002</v>
      </c>
      <c r="AY66" s="113">
        <v>1.48</v>
      </c>
      <c r="AZ66" s="113">
        <v>0.40899999999999997</v>
      </c>
      <c r="BA66" s="113">
        <v>2.427</v>
      </c>
      <c r="BB66" s="113">
        <v>4.4329999999999998</v>
      </c>
      <c r="BC66" s="113">
        <v>1.4279999999999999</v>
      </c>
      <c r="BD66" s="113">
        <v>0.34300000000000003</v>
      </c>
      <c r="BE66" s="113">
        <v>2.3650000000000002</v>
      </c>
      <c r="BF66" s="113">
        <v>4.3739999999999997</v>
      </c>
      <c r="BG66" s="113">
        <v>1.3720000000000001</v>
      </c>
      <c r="BH66" s="113">
        <v>0.28699999999999998</v>
      </c>
      <c r="BI66" s="113">
        <v>2.3149999999999999</v>
      </c>
      <c r="BJ66" s="113">
        <v>4.3179999999999996</v>
      </c>
      <c r="BK66" s="113">
        <v>1.327</v>
      </c>
      <c r="BL66" s="113">
        <v>0.247</v>
      </c>
    </row>
    <row r="67" spans="1:64" ht="15" customHeight="1">
      <c r="A67" s="123"/>
      <c r="B67" s="123" t="s">
        <v>198</v>
      </c>
      <c r="C67" s="123"/>
      <c r="D67" s="123" t="s">
        <v>183</v>
      </c>
      <c r="E67" s="112">
        <v>107.03100000000001</v>
      </c>
      <c r="F67" s="112">
        <v>107.36799999999999</v>
      </c>
      <c r="G67" s="112">
        <v>107.968</v>
      </c>
      <c r="H67" s="112">
        <v>108.637</v>
      </c>
      <c r="I67" s="112">
        <v>109.292</v>
      </c>
      <c r="J67" s="112">
        <v>110.16500000000001</v>
      </c>
      <c r="K67" s="112">
        <v>110.67100000000001</v>
      </c>
      <c r="L67" s="112">
        <v>111.15900000000001</v>
      </c>
      <c r="M67" s="112">
        <v>111.497</v>
      </c>
      <c r="N67" s="112">
        <v>112.181</v>
      </c>
      <c r="O67" s="112">
        <v>112.602</v>
      </c>
      <c r="P67" s="112">
        <v>112.989</v>
      </c>
      <c r="Q67" s="112">
        <v>113.38</v>
      </c>
      <c r="R67" s="112">
        <v>112.86</v>
      </c>
      <c r="S67" s="112">
        <v>113.83799999999999</v>
      </c>
      <c r="T67" s="113">
        <v>114.06399999999999</v>
      </c>
      <c r="U67" s="113">
        <v>114.64</v>
      </c>
      <c r="V67" s="113">
        <v>115.10299999999999</v>
      </c>
      <c r="W67" s="113">
        <v>115.684</v>
      </c>
      <c r="X67" s="113">
        <v>116.187</v>
      </c>
      <c r="Y67" s="113">
        <v>116.785</v>
      </c>
      <c r="Z67" s="113">
        <v>117.333</v>
      </c>
      <c r="AA67" s="113">
        <v>117.89100000000001</v>
      </c>
      <c r="AB67" s="113">
        <v>118.473</v>
      </c>
      <c r="AC67" s="113">
        <v>119.051</v>
      </c>
      <c r="AD67" s="113">
        <v>119.643</v>
      </c>
      <c r="AE67" s="113">
        <v>120.245</v>
      </c>
      <c r="AF67" s="113">
        <v>120.864</v>
      </c>
      <c r="AG67" s="113">
        <v>121.497</v>
      </c>
      <c r="AH67" s="113">
        <v>122.134</v>
      </c>
      <c r="AI67" s="113">
        <v>122.77800000000001</v>
      </c>
      <c r="AJ67" s="113">
        <v>123.428</v>
      </c>
      <c r="AK67" s="113">
        <v>124.078</v>
      </c>
      <c r="AL67" s="113">
        <v>124.736</v>
      </c>
      <c r="AM67" s="113">
        <v>125.398</v>
      </c>
      <c r="AN67" s="113">
        <v>126.068</v>
      </c>
      <c r="AO67" s="113">
        <v>126.744</v>
      </c>
      <c r="AP67" s="113">
        <v>127.425</v>
      </c>
      <c r="AQ67" s="113">
        <v>128.113</v>
      </c>
      <c r="AR67" s="113">
        <v>128.80600000000001</v>
      </c>
      <c r="AS67" s="113">
        <v>129.505</v>
      </c>
      <c r="AT67" s="113">
        <v>130.208</v>
      </c>
      <c r="AU67" s="113">
        <v>130.916</v>
      </c>
      <c r="AV67" s="113">
        <v>131.62899999999999</v>
      </c>
      <c r="AW67" s="113">
        <v>132.34</v>
      </c>
      <c r="AX67" s="113">
        <v>133.05199999999999</v>
      </c>
      <c r="AY67" s="113">
        <v>133.76499999999999</v>
      </c>
      <c r="AZ67" s="113">
        <v>134.47900000000001</v>
      </c>
      <c r="BA67" s="113">
        <v>135.191</v>
      </c>
      <c r="BB67" s="113">
        <v>135.904</v>
      </c>
      <c r="BC67" s="113">
        <v>136.61799999999999</v>
      </c>
      <c r="BD67" s="113">
        <v>137.334</v>
      </c>
      <c r="BE67" s="113">
        <v>138.05099999999999</v>
      </c>
      <c r="BF67" s="113">
        <v>138.76900000000001</v>
      </c>
      <c r="BG67" s="113">
        <v>139.488</v>
      </c>
      <c r="BH67" s="113">
        <v>140.209</v>
      </c>
      <c r="BI67" s="113">
        <v>140.93100000000001</v>
      </c>
      <c r="BJ67" s="113">
        <v>141.65600000000001</v>
      </c>
      <c r="BK67" s="113">
        <v>142.38200000000001</v>
      </c>
      <c r="BL67" s="113">
        <v>143.11099999999999</v>
      </c>
    </row>
    <row r="68" spans="1:64" ht="15" customHeight="1">
      <c r="A68" s="123"/>
      <c r="B68" s="123"/>
      <c r="C68" s="123"/>
      <c r="D68" s="123" t="s">
        <v>161</v>
      </c>
      <c r="E68" s="112">
        <v>1.986</v>
      </c>
      <c r="F68" s="112">
        <v>1.2649999999999999</v>
      </c>
      <c r="G68" s="112">
        <v>2.254</v>
      </c>
      <c r="H68" s="112">
        <v>2.5009999999999999</v>
      </c>
      <c r="I68" s="112">
        <v>2.4329999999999998</v>
      </c>
      <c r="J68" s="112">
        <v>3.2330000000000001</v>
      </c>
      <c r="K68" s="112">
        <v>1.849</v>
      </c>
      <c r="L68" s="112">
        <v>1.7749999999999999</v>
      </c>
      <c r="M68" s="112">
        <v>1.2210000000000001</v>
      </c>
      <c r="N68" s="112">
        <v>2.476</v>
      </c>
      <c r="O68" s="112">
        <v>1.5089999999999999</v>
      </c>
      <c r="P68" s="112">
        <v>1.381</v>
      </c>
      <c r="Q68" s="112">
        <v>1.391</v>
      </c>
      <c r="R68" s="112">
        <v>-1.821</v>
      </c>
      <c r="S68" s="112">
        <v>3.5110000000000001</v>
      </c>
      <c r="T68" s="113">
        <v>0.79600000000000004</v>
      </c>
      <c r="U68" s="113">
        <v>2.0379999999999998</v>
      </c>
      <c r="V68" s="113">
        <v>1.623</v>
      </c>
      <c r="W68" s="113">
        <v>2.0339999999999998</v>
      </c>
      <c r="X68" s="113">
        <v>1.7490000000000001</v>
      </c>
      <c r="Y68" s="113">
        <v>2.0739999999999998</v>
      </c>
      <c r="Z68" s="113">
        <v>1.89</v>
      </c>
      <c r="AA68" s="113">
        <v>1.9159999999999999</v>
      </c>
      <c r="AB68" s="113">
        <v>1.9870000000000001</v>
      </c>
      <c r="AC68" s="113">
        <v>1.968</v>
      </c>
      <c r="AD68" s="113">
        <v>2.004</v>
      </c>
      <c r="AE68" s="113">
        <v>2.0259999999999998</v>
      </c>
      <c r="AF68" s="113">
        <v>2.0739999999999998</v>
      </c>
      <c r="AG68" s="113">
        <v>2.11</v>
      </c>
      <c r="AH68" s="113">
        <v>2.113</v>
      </c>
      <c r="AI68" s="113">
        <v>2.125</v>
      </c>
      <c r="AJ68" s="113">
        <v>2.137</v>
      </c>
      <c r="AK68" s="113">
        <v>2.12</v>
      </c>
      <c r="AL68" s="113">
        <v>2.14</v>
      </c>
      <c r="AM68" s="113">
        <v>2.1389999999999998</v>
      </c>
      <c r="AN68" s="113">
        <v>2.1520000000000001</v>
      </c>
      <c r="AO68" s="113">
        <v>2.1640000000000001</v>
      </c>
      <c r="AP68" s="113">
        <v>2.1659999999999999</v>
      </c>
      <c r="AQ68" s="113">
        <v>2.1760000000000002</v>
      </c>
      <c r="AR68" s="113">
        <v>2.181</v>
      </c>
      <c r="AS68" s="113">
        <v>2.1890000000000001</v>
      </c>
      <c r="AT68" s="113">
        <v>2.1880000000000002</v>
      </c>
      <c r="AU68" s="113">
        <v>2.1909999999999998</v>
      </c>
      <c r="AV68" s="113">
        <v>2.1960000000000002</v>
      </c>
      <c r="AW68" s="113">
        <v>2.1800000000000002</v>
      </c>
      <c r="AX68" s="113">
        <v>2.169</v>
      </c>
      <c r="AY68" s="113">
        <v>2.16</v>
      </c>
      <c r="AZ68" s="113">
        <v>2.15</v>
      </c>
      <c r="BA68" s="113">
        <v>2.1360000000000001</v>
      </c>
      <c r="BB68" s="113">
        <v>2.1259999999999999</v>
      </c>
      <c r="BC68" s="113">
        <v>2.1179999999999999</v>
      </c>
      <c r="BD68" s="113">
        <v>2.1110000000000002</v>
      </c>
      <c r="BE68" s="113">
        <v>2.105</v>
      </c>
      <c r="BF68" s="113">
        <v>2.0950000000000002</v>
      </c>
      <c r="BG68" s="113">
        <v>2.0880000000000001</v>
      </c>
      <c r="BH68" s="113">
        <v>2.0830000000000002</v>
      </c>
      <c r="BI68" s="113">
        <v>2.0760000000000001</v>
      </c>
      <c r="BJ68" s="113">
        <v>2.0720000000000001</v>
      </c>
      <c r="BK68" s="113">
        <v>2.0659999999999998</v>
      </c>
      <c r="BL68" s="113">
        <v>2.0619999999999998</v>
      </c>
    </row>
    <row r="69" spans="1:64" ht="15" customHeight="1">
      <c r="A69" s="123"/>
      <c r="B69" s="123" t="s">
        <v>199</v>
      </c>
      <c r="C69" s="123"/>
      <c r="D69" s="123" t="s">
        <v>200</v>
      </c>
      <c r="E69" s="112">
        <v>128.19999999999999</v>
      </c>
      <c r="F69" s="112">
        <v>129</v>
      </c>
      <c r="G69" s="112">
        <v>129.9</v>
      </c>
      <c r="H69" s="112">
        <v>130.69999999999999</v>
      </c>
      <c r="I69" s="112">
        <v>132</v>
      </c>
      <c r="J69" s="112">
        <v>132.80000000000001</v>
      </c>
      <c r="K69" s="112">
        <v>133.9</v>
      </c>
      <c r="L69" s="112">
        <v>134.9</v>
      </c>
      <c r="M69" s="112">
        <v>135.9</v>
      </c>
      <c r="N69" s="112">
        <v>136.80000000000001</v>
      </c>
      <c r="O69" s="112">
        <v>137.9</v>
      </c>
      <c r="P69" s="112">
        <v>138.9</v>
      </c>
      <c r="Q69" s="112">
        <v>140.30000000000001</v>
      </c>
      <c r="R69" s="112">
        <v>140.80000000000001</v>
      </c>
      <c r="S69" s="112">
        <v>141.5</v>
      </c>
      <c r="T69" s="113">
        <v>142.084</v>
      </c>
      <c r="U69" s="113">
        <v>142.929</v>
      </c>
      <c r="V69" s="113">
        <v>143.63900000000001</v>
      </c>
      <c r="W69" s="113">
        <v>144.47800000000001</v>
      </c>
      <c r="X69" s="113">
        <v>145.38999999999999</v>
      </c>
      <c r="Y69" s="113">
        <v>146.357</v>
      </c>
      <c r="Z69" s="113">
        <v>147.36199999999999</v>
      </c>
      <c r="AA69" s="113">
        <v>148.39699999999999</v>
      </c>
      <c r="AB69" s="113">
        <v>149.45400000000001</v>
      </c>
      <c r="AC69" s="113">
        <v>150.53</v>
      </c>
      <c r="AD69" s="113">
        <v>151.626</v>
      </c>
      <c r="AE69" s="113">
        <v>152.744</v>
      </c>
      <c r="AF69" s="113">
        <v>153.88499999999999</v>
      </c>
      <c r="AG69" s="113">
        <v>155.05000000000001</v>
      </c>
      <c r="AH69" s="113">
        <v>156.238</v>
      </c>
      <c r="AI69" s="113">
        <v>157.44800000000001</v>
      </c>
      <c r="AJ69" s="113">
        <v>158.68</v>
      </c>
      <c r="AK69" s="113">
        <v>159.935</v>
      </c>
      <c r="AL69" s="113">
        <v>161.214</v>
      </c>
      <c r="AM69" s="113">
        <v>162.51599999999999</v>
      </c>
      <c r="AN69" s="113">
        <v>163.84</v>
      </c>
      <c r="AO69" s="113">
        <v>165.184</v>
      </c>
      <c r="AP69" s="113">
        <v>166.547</v>
      </c>
      <c r="AQ69" s="113">
        <v>167.92599999999999</v>
      </c>
      <c r="AR69" s="113">
        <v>169.321</v>
      </c>
      <c r="AS69" s="113">
        <v>170.72900000000001</v>
      </c>
      <c r="AT69" s="113">
        <v>172.148</v>
      </c>
      <c r="AU69" s="113">
        <v>173.57499999999999</v>
      </c>
      <c r="AV69" s="113">
        <v>175.01</v>
      </c>
      <c r="AW69" s="113">
        <v>176.45099999999999</v>
      </c>
      <c r="AX69" s="113">
        <v>177.899</v>
      </c>
      <c r="AY69" s="113">
        <v>179.35300000000001</v>
      </c>
      <c r="AZ69" s="113">
        <v>180.815</v>
      </c>
      <c r="BA69" s="113">
        <v>182.28399999999999</v>
      </c>
      <c r="BB69" s="113">
        <v>183.75899999999999</v>
      </c>
      <c r="BC69" s="113">
        <v>185.24</v>
      </c>
      <c r="BD69" s="113">
        <v>186.72499999999999</v>
      </c>
      <c r="BE69" s="113">
        <v>188.214</v>
      </c>
      <c r="BF69" s="113">
        <v>189.70699999999999</v>
      </c>
      <c r="BG69" s="113">
        <v>191.203</v>
      </c>
      <c r="BH69" s="113">
        <v>192.702</v>
      </c>
      <c r="BI69" s="113">
        <v>194.20699999999999</v>
      </c>
      <c r="BJ69" s="113">
        <v>195.71799999999999</v>
      </c>
      <c r="BK69" s="113">
        <v>197.23500000000001</v>
      </c>
      <c r="BL69" s="113">
        <v>198.76</v>
      </c>
    </row>
    <row r="70" spans="1:64" ht="15" customHeight="1">
      <c r="A70" s="123"/>
      <c r="B70" s="123"/>
      <c r="C70" s="123"/>
      <c r="D70" s="123" t="s">
        <v>161</v>
      </c>
      <c r="E70" s="112">
        <v>2.8580000000000001</v>
      </c>
      <c r="F70" s="112">
        <v>2.5190000000000001</v>
      </c>
      <c r="G70" s="112">
        <v>2.82</v>
      </c>
      <c r="H70" s="112">
        <v>2.4860000000000002</v>
      </c>
      <c r="I70" s="112">
        <v>4.0380000000000003</v>
      </c>
      <c r="J70" s="112">
        <v>2.4460000000000002</v>
      </c>
      <c r="K70" s="112">
        <v>3.3540000000000001</v>
      </c>
      <c r="L70" s="112">
        <v>3.02</v>
      </c>
      <c r="M70" s="112">
        <v>2.9980000000000002</v>
      </c>
      <c r="N70" s="112">
        <v>2.6749999999999998</v>
      </c>
      <c r="O70" s="112">
        <v>3.2549999999999999</v>
      </c>
      <c r="P70" s="112">
        <v>2.9319999999999999</v>
      </c>
      <c r="Q70" s="112">
        <v>4.093</v>
      </c>
      <c r="R70" s="112">
        <v>1.4330000000000001</v>
      </c>
      <c r="S70" s="112">
        <v>2.0030000000000001</v>
      </c>
      <c r="T70" s="113">
        <v>1.6619999999999999</v>
      </c>
      <c r="U70" s="113">
        <v>2.399</v>
      </c>
      <c r="V70" s="113">
        <v>2.0019999999999998</v>
      </c>
      <c r="W70" s="113">
        <v>2.355</v>
      </c>
      <c r="X70" s="113">
        <v>2.5499999999999998</v>
      </c>
      <c r="Y70" s="113">
        <v>2.6869999999999998</v>
      </c>
      <c r="Z70" s="113">
        <v>2.7749999999999999</v>
      </c>
      <c r="AA70" s="113">
        <v>2.8380000000000001</v>
      </c>
      <c r="AB70" s="113">
        <v>2.8780000000000001</v>
      </c>
      <c r="AC70" s="113">
        <v>2.911</v>
      </c>
      <c r="AD70" s="113">
        <v>2.9449999999999998</v>
      </c>
      <c r="AE70" s="113">
        <v>2.9809999999999999</v>
      </c>
      <c r="AF70" s="113">
        <v>3.0209999999999999</v>
      </c>
      <c r="AG70" s="113">
        <v>3.0609999999999999</v>
      </c>
      <c r="AH70" s="113">
        <v>3.0990000000000002</v>
      </c>
      <c r="AI70" s="113">
        <v>3.1339999999999999</v>
      </c>
      <c r="AJ70" s="113">
        <v>3.1659999999999999</v>
      </c>
      <c r="AK70" s="113">
        <v>3.2010000000000001</v>
      </c>
      <c r="AL70" s="113">
        <v>3.2370000000000001</v>
      </c>
      <c r="AM70" s="113">
        <v>3.27</v>
      </c>
      <c r="AN70" s="113">
        <v>3.2989999999999999</v>
      </c>
      <c r="AO70" s="113">
        <v>3.3220000000000001</v>
      </c>
      <c r="AP70" s="113">
        <v>3.34</v>
      </c>
      <c r="AQ70" s="113">
        <v>3.3540000000000001</v>
      </c>
      <c r="AR70" s="113">
        <v>3.363</v>
      </c>
      <c r="AS70" s="113">
        <v>3.367</v>
      </c>
      <c r="AT70" s="113">
        <v>3.3650000000000002</v>
      </c>
      <c r="AU70" s="113">
        <v>3.3580000000000001</v>
      </c>
      <c r="AV70" s="113">
        <v>3.347</v>
      </c>
      <c r="AW70" s="113">
        <v>3.3340000000000001</v>
      </c>
      <c r="AX70" s="113">
        <v>3.3220000000000001</v>
      </c>
      <c r="AY70" s="113">
        <v>3.3109999999999999</v>
      </c>
      <c r="AZ70" s="113">
        <v>3.3</v>
      </c>
      <c r="BA70" s="113">
        <v>3.2879999999999998</v>
      </c>
      <c r="BB70" s="113">
        <v>3.2759999999999998</v>
      </c>
      <c r="BC70" s="113">
        <v>3.2610000000000001</v>
      </c>
      <c r="BD70" s="113">
        <v>3.246</v>
      </c>
      <c r="BE70" s="113">
        <v>3.2280000000000002</v>
      </c>
      <c r="BF70" s="113">
        <v>3.21</v>
      </c>
      <c r="BG70" s="113">
        <v>3.1909999999999998</v>
      </c>
      <c r="BH70" s="113">
        <v>3.1739999999999999</v>
      </c>
      <c r="BI70" s="113">
        <v>3.16</v>
      </c>
      <c r="BJ70" s="113">
        <v>3.1469999999999998</v>
      </c>
      <c r="BK70" s="113">
        <v>3.137</v>
      </c>
      <c r="BL70" s="113">
        <v>3.129</v>
      </c>
    </row>
    <row r="71" spans="1:64" ht="15" customHeight="1">
      <c r="A71" s="123"/>
      <c r="B71" s="123" t="s">
        <v>201</v>
      </c>
      <c r="C71" s="123"/>
      <c r="D71" s="123" t="s">
        <v>202</v>
      </c>
      <c r="E71" s="112">
        <v>48.01</v>
      </c>
      <c r="F71" s="112">
        <v>46.24</v>
      </c>
      <c r="G71" s="112">
        <v>47.61</v>
      </c>
      <c r="H71" s="112">
        <v>55.05</v>
      </c>
      <c r="I71" s="112">
        <v>58.19</v>
      </c>
      <c r="J71" s="112">
        <v>64.650000000000006</v>
      </c>
      <c r="K71" s="112">
        <v>66.27</v>
      </c>
      <c r="L71" s="112">
        <v>55</v>
      </c>
      <c r="M71" s="112">
        <v>55.84</v>
      </c>
      <c r="N71" s="112">
        <v>62.87</v>
      </c>
      <c r="O71" s="112">
        <v>57.3</v>
      </c>
      <c r="P71" s="112">
        <v>55.52</v>
      </c>
      <c r="Q71" s="112">
        <v>43.29</v>
      </c>
      <c r="R71" s="112">
        <v>25.15</v>
      </c>
      <c r="S71" s="112">
        <v>39.94</v>
      </c>
      <c r="T71" s="113">
        <v>39.4</v>
      </c>
      <c r="U71" s="113">
        <v>47.46</v>
      </c>
      <c r="V71" s="113">
        <v>47.72</v>
      </c>
      <c r="W71" s="113">
        <v>47.16</v>
      </c>
      <c r="X71" s="113">
        <v>46.54</v>
      </c>
      <c r="Y71" s="113">
        <v>46.05</v>
      </c>
      <c r="Z71" s="113">
        <v>45.72</v>
      </c>
      <c r="AA71" s="113">
        <v>45.53</v>
      </c>
      <c r="AB71" s="113">
        <v>45.35</v>
      </c>
      <c r="AC71" s="113">
        <v>45.22</v>
      </c>
      <c r="AD71" s="113">
        <v>45.24</v>
      </c>
      <c r="AE71" s="113">
        <v>45.21</v>
      </c>
      <c r="AF71" s="113">
        <v>45.19</v>
      </c>
      <c r="AG71" s="113">
        <v>45.28</v>
      </c>
      <c r="AH71" s="113">
        <v>45.41</v>
      </c>
      <c r="AI71" s="113">
        <v>45.56</v>
      </c>
      <c r="AJ71" s="113">
        <v>45.72</v>
      </c>
      <c r="AK71" s="113">
        <v>45.92</v>
      </c>
      <c r="AL71" s="113">
        <v>46.17</v>
      </c>
      <c r="AM71" s="113">
        <v>46.47</v>
      </c>
      <c r="AN71" s="113">
        <v>46.84</v>
      </c>
      <c r="AO71" s="113">
        <v>47.31</v>
      </c>
      <c r="AP71" s="113">
        <v>47.78</v>
      </c>
      <c r="AQ71" s="113">
        <v>48.26</v>
      </c>
      <c r="AR71" s="113">
        <v>48.74</v>
      </c>
      <c r="AS71" s="113">
        <v>49.22</v>
      </c>
      <c r="AT71" s="113">
        <v>49.71</v>
      </c>
      <c r="AU71" s="113">
        <v>50.21</v>
      </c>
      <c r="AV71" s="113">
        <v>50.7</v>
      </c>
      <c r="AW71" s="113">
        <v>51.21</v>
      </c>
      <c r="AX71" s="113">
        <v>51.71</v>
      </c>
      <c r="AY71" s="113">
        <v>52.22</v>
      </c>
      <c r="AZ71" s="113">
        <v>52.74</v>
      </c>
      <c r="BA71" s="113">
        <v>53.26</v>
      </c>
      <c r="BB71" s="113">
        <v>53.79</v>
      </c>
      <c r="BC71" s="113">
        <v>54.32</v>
      </c>
      <c r="BD71" s="113">
        <v>54.85</v>
      </c>
      <c r="BE71" s="113">
        <v>55.13</v>
      </c>
      <c r="BF71" s="113">
        <v>55.4</v>
      </c>
      <c r="BG71" s="113">
        <v>55.68</v>
      </c>
      <c r="BH71" s="113">
        <v>55.96</v>
      </c>
      <c r="BI71" s="113">
        <v>56.24</v>
      </c>
      <c r="BJ71" s="113">
        <v>56.51</v>
      </c>
      <c r="BK71" s="113">
        <v>56.79</v>
      </c>
      <c r="BL71" s="113">
        <v>57.07</v>
      </c>
    </row>
    <row r="72" spans="1:64" ht="15" customHeight="1">
      <c r="A72" s="123"/>
      <c r="B72" s="123" t="s">
        <v>203</v>
      </c>
      <c r="C72" s="123"/>
      <c r="D72" s="123" t="s">
        <v>202</v>
      </c>
      <c r="E72" s="112">
        <v>51.77</v>
      </c>
      <c r="F72" s="112">
        <v>48.24</v>
      </c>
      <c r="G72" s="112">
        <v>48.16</v>
      </c>
      <c r="H72" s="112">
        <v>55.37</v>
      </c>
      <c r="I72" s="112">
        <v>62.89</v>
      </c>
      <c r="J72" s="112">
        <v>68.03</v>
      </c>
      <c r="K72" s="112">
        <v>69.760000000000005</v>
      </c>
      <c r="L72" s="112">
        <v>59.08</v>
      </c>
      <c r="M72" s="112">
        <v>54.83</v>
      </c>
      <c r="N72" s="112">
        <v>59.78</v>
      </c>
      <c r="O72" s="112">
        <v>56.37</v>
      </c>
      <c r="P72" s="112">
        <v>56.96</v>
      </c>
      <c r="Q72" s="112">
        <v>45.76</v>
      </c>
      <c r="R72" s="112">
        <v>27.81</v>
      </c>
      <c r="S72" s="112">
        <v>40.89</v>
      </c>
      <c r="T72" s="113">
        <v>42.45</v>
      </c>
      <c r="U72" s="113">
        <v>49.78</v>
      </c>
      <c r="V72" s="113">
        <v>50.68</v>
      </c>
      <c r="W72" s="113">
        <v>50.23</v>
      </c>
      <c r="X72" s="113">
        <v>49.62</v>
      </c>
      <c r="Y72" s="113">
        <v>49.03</v>
      </c>
      <c r="Z72" s="113">
        <v>48.56</v>
      </c>
      <c r="AA72" s="113">
        <v>48.22</v>
      </c>
      <c r="AB72" s="113">
        <v>48.01</v>
      </c>
      <c r="AC72" s="113">
        <v>47.81</v>
      </c>
      <c r="AD72" s="113">
        <v>47.68</v>
      </c>
      <c r="AE72" s="113">
        <v>47.58</v>
      </c>
      <c r="AF72" s="113">
        <v>47.54</v>
      </c>
      <c r="AG72" s="113">
        <v>47.54</v>
      </c>
      <c r="AH72" s="113">
        <v>47.59</v>
      </c>
      <c r="AI72" s="113">
        <v>47.68</v>
      </c>
      <c r="AJ72" s="113">
        <v>47.85</v>
      </c>
      <c r="AK72" s="113">
        <v>48.07</v>
      </c>
      <c r="AL72" s="113">
        <v>48.31</v>
      </c>
      <c r="AM72" s="113">
        <v>48.61</v>
      </c>
      <c r="AN72" s="113">
        <v>48.98</v>
      </c>
      <c r="AO72" s="113">
        <v>49.45</v>
      </c>
      <c r="AP72" s="113">
        <v>49.93</v>
      </c>
      <c r="AQ72" s="113">
        <v>50.42</v>
      </c>
      <c r="AR72" s="113">
        <v>50.9</v>
      </c>
      <c r="AS72" s="113">
        <v>51.39</v>
      </c>
      <c r="AT72" s="113">
        <v>51.89</v>
      </c>
      <c r="AU72" s="113">
        <v>52.39</v>
      </c>
      <c r="AV72" s="113">
        <v>52.89</v>
      </c>
      <c r="AW72" s="113">
        <v>53.4</v>
      </c>
      <c r="AX72" s="113">
        <v>53.92</v>
      </c>
      <c r="AY72" s="113">
        <v>54.43</v>
      </c>
      <c r="AZ72" s="113">
        <v>54.96</v>
      </c>
      <c r="BA72" s="113">
        <v>55.48</v>
      </c>
      <c r="BB72" s="113">
        <v>56.01</v>
      </c>
      <c r="BC72" s="113">
        <v>56.55</v>
      </c>
      <c r="BD72" s="113">
        <v>57.09</v>
      </c>
      <c r="BE72" s="113">
        <v>57.38</v>
      </c>
      <c r="BF72" s="113">
        <v>57.66</v>
      </c>
      <c r="BG72" s="113">
        <v>57.95</v>
      </c>
      <c r="BH72" s="113">
        <v>58.24</v>
      </c>
      <c r="BI72" s="113">
        <v>58.53</v>
      </c>
      <c r="BJ72" s="113">
        <v>58.82</v>
      </c>
      <c r="BK72" s="113">
        <v>59.11</v>
      </c>
      <c r="BL72" s="113">
        <v>59.4</v>
      </c>
    </row>
    <row r="73" spans="1:64" ht="15" customHeight="1">
      <c r="A73" s="123"/>
      <c r="B73" s="123" t="s">
        <v>204</v>
      </c>
      <c r="C73" s="123"/>
      <c r="D73" s="123" t="s">
        <v>205</v>
      </c>
      <c r="E73" s="112">
        <v>2.99</v>
      </c>
      <c r="F73" s="112">
        <v>3.04</v>
      </c>
      <c r="G73" s="112">
        <v>2.93</v>
      </c>
      <c r="H73" s="112">
        <v>2.89</v>
      </c>
      <c r="I73" s="112">
        <v>3.04</v>
      </c>
      <c r="J73" s="112">
        <v>2.82</v>
      </c>
      <c r="K73" s="112">
        <v>2.9</v>
      </c>
      <c r="L73" s="112">
        <v>3.8</v>
      </c>
      <c r="M73" s="112">
        <v>2.92</v>
      </c>
      <c r="N73" s="112">
        <v>2.56</v>
      </c>
      <c r="O73" s="112">
        <v>2.38</v>
      </c>
      <c r="P73" s="112">
        <v>2.4</v>
      </c>
      <c r="Q73" s="112">
        <v>1.91</v>
      </c>
      <c r="R73" s="112">
        <v>1.71</v>
      </c>
      <c r="S73" s="112">
        <v>1.99</v>
      </c>
      <c r="T73" s="113">
        <v>2.5299999999999998</v>
      </c>
      <c r="U73" s="113">
        <v>2.71</v>
      </c>
      <c r="V73" s="113">
        <v>2.75</v>
      </c>
      <c r="W73" s="113">
        <v>2.86</v>
      </c>
      <c r="X73" s="113">
        <v>2.97</v>
      </c>
      <c r="Y73" s="113">
        <v>3.05</v>
      </c>
      <c r="Z73" s="113">
        <v>2.48</v>
      </c>
      <c r="AA73" s="113">
        <v>2.5099999999999998</v>
      </c>
      <c r="AB73" s="113">
        <v>2.61</v>
      </c>
      <c r="AC73" s="113">
        <v>2.73</v>
      </c>
      <c r="AD73" s="113">
        <v>2.31</v>
      </c>
      <c r="AE73" s="113">
        <v>2.35</v>
      </c>
      <c r="AF73" s="113">
        <v>2.5299999999999998</v>
      </c>
      <c r="AG73" s="113">
        <v>2.74</v>
      </c>
      <c r="AH73" s="113">
        <v>2.33</v>
      </c>
      <c r="AI73" s="113">
        <v>2.4</v>
      </c>
      <c r="AJ73" s="113">
        <v>2.59</v>
      </c>
      <c r="AK73" s="113">
        <v>2.79</v>
      </c>
      <c r="AL73" s="113">
        <v>2.37</v>
      </c>
      <c r="AM73" s="113">
        <v>2.42</v>
      </c>
      <c r="AN73" s="113">
        <v>2.59</v>
      </c>
      <c r="AO73" s="113">
        <v>2.81</v>
      </c>
      <c r="AP73" s="113">
        <v>2.4</v>
      </c>
      <c r="AQ73" s="113">
        <v>2.44</v>
      </c>
      <c r="AR73" s="113">
        <v>2.61</v>
      </c>
      <c r="AS73" s="113">
        <v>2.85</v>
      </c>
      <c r="AT73" s="113">
        <v>2.42</v>
      </c>
      <c r="AU73" s="113">
        <v>2.48</v>
      </c>
      <c r="AV73" s="113">
        <v>2.65</v>
      </c>
      <c r="AW73" s="113">
        <v>2.87</v>
      </c>
      <c r="AX73" s="113">
        <v>2.44</v>
      </c>
      <c r="AY73" s="113">
        <v>2.5099999999999998</v>
      </c>
      <c r="AZ73" s="113">
        <v>2.7</v>
      </c>
      <c r="BA73" s="113">
        <v>2.92</v>
      </c>
      <c r="BB73" s="113">
        <v>2.48</v>
      </c>
      <c r="BC73" s="113">
        <v>2.56</v>
      </c>
      <c r="BD73" s="113">
        <v>2.74</v>
      </c>
      <c r="BE73" s="113">
        <v>2.97</v>
      </c>
      <c r="BF73" s="113">
        <v>2.54</v>
      </c>
      <c r="BG73" s="113">
        <v>2.63</v>
      </c>
      <c r="BH73" s="113">
        <v>2.8</v>
      </c>
      <c r="BI73" s="113">
        <v>3.03</v>
      </c>
      <c r="BJ73" s="113">
        <v>2.59</v>
      </c>
      <c r="BK73" s="113">
        <v>2.68</v>
      </c>
      <c r="BL73" s="113">
        <v>2.85</v>
      </c>
    </row>
    <row r="74" spans="1:64" ht="15" customHeight="1">
      <c r="A74" s="123"/>
      <c r="B74" s="123" t="s">
        <v>206</v>
      </c>
      <c r="C74" s="123"/>
      <c r="D74" s="123" t="s">
        <v>207</v>
      </c>
      <c r="E74" s="112">
        <v>236.02</v>
      </c>
      <c r="F74" s="112">
        <v>240.23</v>
      </c>
      <c r="G74" s="112">
        <v>243.98</v>
      </c>
      <c r="H74" s="112">
        <v>247.93</v>
      </c>
      <c r="I74" s="112">
        <v>252.49</v>
      </c>
      <c r="J74" s="112">
        <v>255.94</v>
      </c>
      <c r="K74" s="112">
        <v>258.97000000000003</v>
      </c>
      <c r="L74" s="112">
        <v>262.38</v>
      </c>
      <c r="M74" s="112">
        <v>265.5</v>
      </c>
      <c r="N74" s="112">
        <v>269.32</v>
      </c>
      <c r="O74" s="112">
        <v>271.99</v>
      </c>
      <c r="P74" s="112">
        <v>276.61</v>
      </c>
      <c r="Q74" s="112">
        <v>281.52999999999997</v>
      </c>
      <c r="R74" s="112">
        <v>284.43</v>
      </c>
      <c r="S74" s="112">
        <v>293.23</v>
      </c>
      <c r="T74" s="113">
        <v>297.19499999999999</v>
      </c>
      <c r="U74" s="113">
        <v>300.64400000000001</v>
      </c>
      <c r="V74" s="113">
        <v>303.79399999999998</v>
      </c>
      <c r="W74" s="113">
        <v>306.863</v>
      </c>
      <c r="X74" s="113">
        <v>309.637</v>
      </c>
      <c r="Y74" s="113">
        <v>312.44</v>
      </c>
      <c r="Z74" s="113">
        <v>315.16199999999998</v>
      </c>
      <c r="AA74" s="113">
        <v>317.85899999999998</v>
      </c>
      <c r="AB74" s="113">
        <v>320.524</v>
      </c>
      <c r="AC74" s="113">
        <v>323.39</v>
      </c>
      <c r="AD74" s="113">
        <v>326.255</v>
      </c>
      <c r="AE74" s="113">
        <v>329.12</v>
      </c>
      <c r="AF74" s="113">
        <v>331.971</v>
      </c>
      <c r="AG74" s="113">
        <v>334.959</v>
      </c>
      <c r="AH74" s="113">
        <v>337.94600000000003</v>
      </c>
      <c r="AI74" s="113">
        <v>340.93599999999998</v>
      </c>
      <c r="AJ74" s="113">
        <v>343.93099999999998</v>
      </c>
      <c r="AK74" s="113">
        <v>346.82499999999999</v>
      </c>
      <c r="AL74" s="113">
        <v>349.726</v>
      </c>
      <c r="AM74" s="113">
        <v>352.64800000000002</v>
      </c>
      <c r="AN74" s="113">
        <v>355.60399999999998</v>
      </c>
      <c r="AO74" s="113">
        <v>358.60399999999998</v>
      </c>
      <c r="AP74" s="113">
        <v>361.64499999999998</v>
      </c>
      <c r="AQ74" s="113">
        <v>364.72699999999998</v>
      </c>
      <c r="AR74" s="113">
        <v>367.84699999999998</v>
      </c>
      <c r="AS74" s="113">
        <v>371.00299999999999</v>
      </c>
      <c r="AT74" s="113">
        <v>374.19499999999999</v>
      </c>
      <c r="AU74" s="113">
        <v>377.42399999999998</v>
      </c>
      <c r="AV74" s="113">
        <v>380.69799999999998</v>
      </c>
      <c r="AW74" s="113">
        <v>384.03</v>
      </c>
      <c r="AX74" s="113">
        <v>387.41899999999998</v>
      </c>
      <c r="AY74" s="113">
        <v>390.863</v>
      </c>
      <c r="AZ74" s="113">
        <v>394.35899999999998</v>
      </c>
      <c r="BA74" s="113">
        <v>397.90899999999999</v>
      </c>
      <c r="BB74" s="113">
        <v>401.512</v>
      </c>
      <c r="BC74" s="113">
        <v>405.16800000000001</v>
      </c>
      <c r="BD74" s="113">
        <v>408.87299999999999</v>
      </c>
      <c r="BE74" s="113">
        <v>412.63</v>
      </c>
      <c r="BF74" s="113">
        <v>416.43200000000002</v>
      </c>
      <c r="BG74" s="113">
        <v>420.279</v>
      </c>
      <c r="BH74" s="113">
        <v>424.16699999999997</v>
      </c>
      <c r="BI74" s="113">
        <v>428.09399999999999</v>
      </c>
      <c r="BJ74" s="113">
        <v>432.06</v>
      </c>
      <c r="BK74" s="113">
        <v>436.065</v>
      </c>
      <c r="BL74" s="113">
        <v>440.10700000000003</v>
      </c>
    </row>
    <row r="75" spans="1:64" ht="15" customHeight="1">
      <c r="A75" s="119"/>
      <c r="B75" s="123" t="s">
        <v>208</v>
      </c>
      <c r="C75" s="123"/>
      <c r="D75" s="123" t="s">
        <v>209</v>
      </c>
      <c r="E75" s="112">
        <v>196.36600000000001</v>
      </c>
      <c r="F75" s="112">
        <v>192.005</v>
      </c>
      <c r="G75" s="112">
        <v>184.62299999999999</v>
      </c>
      <c r="H75" s="112">
        <v>186.50899999999999</v>
      </c>
      <c r="I75" s="112">
        <v>181.69300000000001</v>
      </c>
      <c r="J75" s="112">
        <v>186.364</v>
      </c>
      <c r="K75" s="112">
        <v>190.881</v>
      </c>
      <c r="L75" s="112">
        <v>194.12</v>
      </c>
      <c r="M75" s="112">
        <v>192.32599999999999</v>
      </c>
      <c r="N75" s="112">
        <v>193.93</v>
      </c>
      <c r="O75" s="112">
        <v>195.9</v>
      </c>
      <c r="P75" s="112">
        <v>195.27799999999999</v>
      </c>
      <c r="Q75" s="112">
        <v>198.15799999999999</v>
      </c>
      <c r="R75" s="112">
        <v>206.012</v>
      </c>
      <c r="S75" s="112">
        <v>197.98099999999999</v>
      </c>
      <c r="T75" s="113">
        <v>192.203</v>
      </c>
      <c r="U75" s="113">
        <v>189.988</v>
      </c>
      <c r="V75" s="113">
        <v>188.19499999999999</v>
      </c>
      <c r="W75" s="113">
        <v>186.94499999999999</v>
      </c>
      <c r="X75" s="113">
        <v>186.15700000000001</v>
      </c>
      <c r="Y75" s="113">
        <v>185.37</v>
      </c>
      <c r="Z75" s="113">
        <v>184.58099999999999</v>
      </c>
      <c r="AA75" s="113">
        <v>183.79300000000001</v>
      </c>
      <c r="AB75" s="113">
        <v>183.05500000000001</v>
      </c>
      <c r="AC75" s="113">
        <v>182.31700000000001</v>
      </c>
      <c r="AD75" s="113">
        <v>181.578</v>
      </c>
      <c r="AE75" s="113">
        <v>180.83799999999999</v>
      </c>
      <c r="AF75" s="113">
        <v>180.61199999999999</v>
      </c>
      <c r="AG75" s="113">
        <v>180.386</v>
      </c>
      <c r="AH75" s="113">
        <v>180.16</v>
      </c>
      <c r="AI75" s="113">
        <v>179.934</v>
      </c>
      <c r="AJ75" s="113">
        <v>179.708</v>
      </c>
      <c r="AK75" s="113">
        <v>179.505</v>
      </c>
      <c r="AL75" s="113">
        <v>179.285</v>
      </c>
      <c r="AM75" s="113">
        <v>179.04900000000001</v>
      </c>
      <c r="AN75" s="113">
        <v>178.797</v>
      </c>
      <c r="AO75" s="113">
        <v>178.529</v>
      </c>
      <c r="AP75" s="113">
        <v>178.21700000000001</v>
      </c>
      <c r="AQ75" s="113">
        <v>177.86</v>
      </c>
      <c r="AR75" s="113">
        <v>177.46</v>
      </c>
      <c r="AS75" s="113">
        <v>177.01599999999999</v>
      </c>
      <c r="AT75" s="113">
        <v>176.61799999999999</v>
      </c>
      <c r="AU75" s="113">
        <v>176.26499999999999</v>
      </c>
      <c r="AV75" s="113">
        <v>175.95599999999999</v>
      </c>
      <c r="AW75" s="113">
        <v>175.69200000000001</v>
      </c>
      <c r="AX75" s="113">
        <v>175.429</v>
      </c>
      <c r="AY75" s="113">
        <v>175.166</v>
      </c>
      <c r="AZ75" s="113">
        <v>174.90299999999999</v>
      </c>
      <c r="BA75" s="113">
        <v>174.64099999999999</v>
      </c>
      <c r="BB75" s="113">
        <v>174.38900000000001</v>
      </c>
      <c r="BC75" s="113">
        <v>174.15</v>
      </c>
      <c r="BD75" s="113">
        <v>173.92099999999999</v>
      </c>
      <c r="BE75" s="113">
        <v>173.70400000000001</v>
      </c>
      <c r="BF75" s="113">
        <v>173.48699999999999</v>
      </c>
      <c r="BG75" s="113">
        <v>173.27</v>
      </c>
      <c r="BH75" s="113">
        <v>173.053</v>
      </c>
      <c r="BI75" s="113">
        <v>172.83699999999999</v>
      </c>
      <c r="BJ75" s="113">
        <v>172.62299999999999</v>
      </c>
      <c r="BK75" s="113">
        <v>172.411</v>
      </c>
      <c r="BL75" s="113">
        <v>172.202</v>
      </c>
    </row>
    <row r="76" spans="1:64" ht="15" customHeight="1">
      <c r="A76" s="123"/>
      <c r="B76" s="123"/>
      <c r="C76" s="123"/>
      <c r="D76" s="123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  <c r="AX76" s="113"/>
      <c r="AY76" s="113"/>
      <c r="AZ76" s="113"/>
      <c r="BA76" s="113"/>
      <c r="BB76" s="113"/>
      <c r="BC76" s="113"/>
      <c r="BD76" s="113"/>
      <c r="BE76" s="113"/>
      <c r="BF76" s="113"/>
      <c r="BG76" s="113"/>
      <c r="BH76" s="113"/>
      <c r="BI76" s="113"/>
      <c r="BJ76" s="113"/>
      <c r="BK76" s="113"/>
      <c r="BL76" s="113"/>
    </row>
    <row r="77" spans="1:64" ht="15" customHeight="1">
      <c r="A77" s="109" t="s">
        <v>210</v>
      </c>
      <c r="B77" s="123"/>
      <c r="C77" s="123"/>
      <c r="D77" s="123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  <c r="AX77" s="113"/>
      <c r="AY77" s="113"/>
      <c r="AZ77" s="113"/>
      <c r="BA77" s="113"/>
      <c r="BB77" s="113"/>
      <c r="BC77" s="113"/>
      <c r="BD77" s="113"/>
      <c r="BE77" s="113"/>
      <c r="BF77" s="113"/>
      <c r="BG77" s="113"/>
      <c r="BH77" s="113"/>
      <c r="BI77" s="113"/>
      <c r="BJ77" s="113"/>
      <c r="BK77" s="113"/>
      <c r="BL77" s="113"/>
    </row>
    <row r="78" spans="1:64" ht="15" customHeight="1">
      <c r="A78" s="123"/>
      <c r="B78" s="123" t="s">
        <v>211</v>
      </c>
      <c r="C78" s="123"/>
      <c r="D78" s="123" t="s">
        <v>175</v>
      </c>
      <c r="E78" s="112">
        <v>4.5659999999999998</v>
      </c>
      <c r="F78" s="112">
        <v>4.4000000000000004</v>
      </c>
      <c r="G78" s="112">
        <v>4.3</v>
      </c>
      <c r="H78" s="112">
        <v>4.133</v>
      </c>
      <c r="I78" s="112">
        <v>4.0330000000000004</v>
      </c>
      <c r="J78" s="112">
        <v>3.9329999999999998</v>
      </c>
      <c r="K78" s="112">
        <v>3.766</v>
      </c>
      <c r="L78" s="112">
        <v>3.8330000000000002</v>
      </c>
      <c r="M78" s="112">
        <v>3.8660000000000001</v>
      </c>
      <c r="N78" s="112">
        <v>3.6659999999999999</v>
      </c>
      <c r="O78" s="112">
        <v>3.6</v>
      </c>
      <c r="P78" s="112">
        <v>3.6</v>
      </c>
      <c r="Q78" s="112">
        <v>3.8</v>
      </c>
      <c r="R78" s="112">
        <v>13.066000000000001</v>
      </c>
      <c r="S78" s="112">
        <v>8.8000000000000007</v>
      </c>
      <c r="T78" s="113">
        <v>6.766</v>
      </c>
      <c r="U78" s="113">
        <v>6.0119999999999996</v>
      </c>
      <c r="V78" s="113">
        <v>6.0019999999999998</v>
      </c>
      <c r="W78" s="113">
        <v>5.6379999999999999</v>
      </c>
      <c r="X78" s="113">
        <v>5.3159999999999998</v>
      </c>
      <c r="Y78" s="113">
        <v>5.1070000000000002</v>
      </c>
      <c r="Z78" s="113">
        <v>5.0490000000000004</v>
      </c>
      <c r="AA78" s="113">
        <v>4.9409999999999998</v>
      </c>
      <c r="AB78" s="113">
        <v>4.859</v>
      </c>
      <c r="AC78" s="113">
        <v>4.8470000000000004</v>
      </c>
      <c r="AD78" s="113">
        <v>4.774</v>
      </c>
      <c r="AE78" s="113">
        <v>4.6689999999999996</v>
      </c>
      <c r="AF78" s="113">
        <v>4.5570000000000004</v>
      </c>
      <c r="AG78" s="113">
        <v>4.5069999999999997</v>
      </c>
      <c r="AH78" s="113">
        <v>4.43</v>
      </c>
      <c r="AI78" s="113">
        <v>4.3479999999999999</v>
      </c>
      <c r="AJ78" s="113">
        <v>4.2480000000000002</v>
      </c>
      <c r="AK78" s="113">
        <v>4.165</v>
      </c>
      <c r="AL78" s="113">
        <v>4.0869999999999997</v>
      </c>
      <c r="AM78" s="113">
        <v>4.0259999999999998</v>
      </c>
      <c r="AN78" s="113">
        <v>3.9750000000000001</v>
      </c>
      <c r="AO78" s="113">
        <v>3.9289999999999998</v>
      </c>
      <c r="AP78" s="113">
        <v>3.8940000000000001</v>
      </c>
      <c r="AQ78" s="113">
        <v>3.8769999999999998</v>
      </c>
      <c r="AR78" s="113">
        <v>3.8769999999999998</v>
      </c>
      <c r="AS78" s="113">
        <v>3.895</v>
      </c>
      <c r="AT78" s="113">
        <v>3.9239999999999999</v>
      </c>
      <c r="AU78" s="113">
        <v>3.9540000000000002</v>
      </c>
      <c r="AV78" s="113">
        <v>3.9809999999999999</v>
      </c>
      <c r="AW78" s="113">
        <v>4</v>
      </c>
      <c r="AX78" s="113">
        <v>4.0149999999999997</v>
      </c>
      <c r="AY78" s="113">
        <v>4.032</v>
      </c>
      <c r="AZ78" s="113">
        <v>4.0540000000000003</v>
      </c>
      <c r="BA78" s="113">
        <v>4.0780000000000003</v>
      </c>
      <c r="BB78" s="113">
        <v>4.1070000000000002</v>
      </c>
      <c r="BC78" s="113">
        <v>4.1429999999999998</v>
      </c>
      <c r="BD78" s="113">
        <v>4.18</v>
      </c>
      <c r="BE78" s="113">
        <v>4.2169999999999996</v>
      </c>
      <c r="BF78" s="113">
        <v>4.2530000000000001</v>
      </c>
      <c r="BG78" s="113">
        <v>4.282</v>
      </c>
      <c r="BH78" s="113">
        <v>4.3029999999999999</v>
      </c>
      <c r="BI78" s="113">
        <v>4.3159999999999998</v>
      </c>
      <c r="BJ78" s="113">
        <v>4.3259999999999996</v>
      </c>
      <c r="BK78" s="113">
        <v>4.335</v>
      </c>
      <c r="BL78" s="113">
        <v>4.343</v>
      </c>
    </row>
    <row r="79" spans="1:64" ht="15" customHeight="1">
      <c r="A79" s="123"/>
      <c r="B79" s="123" t="s">
        <v>212</v>
      </c>
      <c r="C79" s="123"/>
      <c r="D79" s="123" t="s">
        <v>171</v>
      </c>
      <c r="E79" s="110">
        <v>159.858</v>
      </c>
      <c r="F79" s="110">
        <v>160.24100000000001</v>
      </c>
      <c r="G79" s="110">
        <v>160.738</v>
      </c>
      <c r="H79" s="110">
        <v>160.434</v>
      </c>
      <c r="I79" s="110">
        <v>161.50700000000001</v>
      </c>
      <c r="J79" s="110">
        <v>162.00299999999999</v>
      </c>
      <c r="K79" s="110">
        <v>162.012</v>
      </c>
      <c r="L79" s="110">
        <v>162.76900000000001</v>
      </c>
      <c r="M79" s="110">
        <v>163.036</v>
      </c>
      <c r="N79" s="110">
        <v>162.87700000000001</v>
      </c>
      <c r="O79" s="110">
        <v>163.80099999999999</v>
      </c>
      <c r="P79" s="110">
        <v>164.434</v>
      </c>
      <c r="Q79" s="110">
        <v>163.874</v>
      </c>
      <c r="R79" s="110">
        <v>158.15799999999999</v>
      </c>
      <c r="S79" s="110">
        <v>160.327</v>
      </c>
      <c r="T79" s="111">
        <v>160.607</v>
      </c>
      <c r="U79" s="111">
        <v>160.96899999999999</v>
      </c>
      <c r="V79" s="111">
        <v>162.28899999999999</v>
      </c>
      <c r="W79" s="111">
        <v>163.16399999999999</v>
      </c>
      <c r="X79" s="111">
        <v>163.37899999999999</v>
      </c>
      <c r="Y79" s="111">
        <v>163.54599999999999</v>
      </c>
      <c r="Z79" s="111">
        <v>163.70099999999999</v>
      </c>
      <c r="AA79" s="111">
        <v>163.869</v>
      </c>
      <c r="AB79" s="111">
        <v>164.09</v>
      </c>
      <c r="AC79" s="111">
        <v>164.33500000000001</v>
      </c>
      <c r="AD79" s="111">
        <v>164.58199999999999</v>
      </c>
      <c r="AE79" s="111">
        <v>164.845</v>
      </c>
      <c r="AF79" s="111">
        <v>165.10400000000001</v>
      </c>
      <c r="AG79" s="111">
        <v>165.352</v>
      </c>
      <c r="AH79" s="111">
        <v>165.58500000000001</v>
      </c>
      <c r="AI79" s="111">
        <v>165.82499999999999</v>
      </c>
      <c r="AJ79" s="111">
        <v>166.06800000000001</v>
      </c>
      <c r="AK79" s="111">
        <v>166.31200000000001</v>
      </c>
      <c r="AL79" s="111">
        <v>166.54</v>
      </c>
      <c r="AM79" s="111">
        <v>166.75</v>
      </c>
      <c r="AN79" s="111">
        <v>166.93700000000001</v>
      </c>
      <c r="AO79" s="111">
        <v>167.11</v>
      </c>
      <c r="AP79" s="111">
        <v>167.27699999999999</v>
      </c>
      <c r="AQ79" s="111">
        <v>167.43899999999999</v>
      </c>
      <c r="AR79" s="111">
        <v>167.596</v>
      </c>
      <c r="AS79" s="111">
        <v>167.74600000000001</v>
      </c>
      <c r="AT79" s="111">
        <v>167.88399999999999</v>
      </c>
      <c r="AU79" s="111">
        <v>168.00899999999999</v>
      </c>
      <c r="AV79" s="111">
        <v>168.124</v>
      </c>
      <c r="AW79" s="111">
        <v>168.23500000000001</v>
      </c>
      <c r="AX79" s="111">
        <v>168.34700000000001</v>
      </c>
      <c r="AY79" s="111">
        <v>168.46100000000001</v>
      </c>
      <c r="AZ79" s="111">
        <v>168.577</v>
      </c>
      <c r="BA79" s="111">
        <v>168.696</v>
      </c>
      <c r="BB79" s="111">
        <v>168.81200000000001</v>
      </c>
      <c r="BC79" s="111">
        <v>168.923</v>
      </c>
      <c r="BD79" s="111">
        <v>169.02799999999999</v>
      </c>
      <c r="BE79" s="111">
        <v>169.12899999999999</v>
      </c>
      <c r="BF79" s="111">
        <v>169.23</v>
      </c>
      <c r="BG79" s="111">
        <v>169.334</v>
      </c>
      <c r="BH79" s="111">
        <v>169.44499999999999</v>
      </c>
      <c r="BI79" s="111">
        <v>169.56</v>
      </c>
      <c r="BJ79" s="111">
        <v>169.678</v>
      </c>
      <c r="BK79" s="111">
        <v>169.797</v>
      </c>
      <c r="BL79" s="111">
        <v>169.917</v>
      </c>
    </row>
    <row r="80" spans="1:64" ht="15" customHeight="1">
      <c r="A80" s="123"/>
      <c r="B80" s="123"/>
      <c r="C80" s="123"/>
      <c r="D80" s="123" t="s">
        <v>161</v>
      </c>
      <c r="E80" s="112">
        <v>0.65700000000000003</v>
      </c>
      <c r="F80" s="112">
        <v>0.96099999999999997</v>
      </c>
      <c r="G80" s="112">
        <v>1.246</v>
      </c>
      <c r="H80" s="112">
        <v>-0.754</v>
      </c>
      <c r="I80" s="112">
        <v>2.702</v>
      </c>
      <c r="J80" s="112">
        <v>1.2350000000000001</v>
      </c>
      <c r="K80" s="112">
        <v>0.02</v>
      </c>
      <c r="L80" s="112">
        <v>1.8819999999999999</v>
      </c>
      <c r="M80" s="112">
        <v>0.65700000000000003</v>
      </c>
      <c r="N80" s="112">
        <v>-0.39</v>
      </c>
      <c r="O80" s="112">
        <v>2.29</v>
      </c>
      <c r="P80" s="112">
        <v>1.554</v>
      </c>
      <c r="Q80" s="112">
        <v>-1.355</v>
      </c>
      <c r="R80" s="112">
        <v>-13.239000000000001</v>
      </c>
      <c r="S80" s="112">
        <v>5.5979999999999999</v>
      </c>
      <c r="T80" s="113">
        <v>0.7</v>
      </c>
      <c r="U80" s="113">
        <v>0.90600000000000003</v>
      </c>
      <c r="V80" s="113">
        <v>3.32</v>
      </c>
      <c r="W80" s="113">
        <v>2.1720000000000002</v>
      </c>
      <c r="X80" s="113">
        <v>0.53</v>
      </c>
      <c r="Y80" s="113">
        <v>0.40799999999999997</v>
      </c>
      <c r="Z80" s="113">
        <v>0.378</v>
      </c>
      <c r="AA80" s="113">
        <v>0.41099999999999998</v>
      </c>
      <c r="AB80" s="113">
        <v>0.54200000000000004</v>
      </c>
      <c r="AC80" s="113">
        <v>0.59599999999999997</v>
      </c>
      <c r="AD80" s="113">
        <v>0.60399999999999998</v>
      </c>
      <c r="AE80" s="113">
        <v>0.63800000000000001</v>
      </c>
      <c r="AF80" s="113">
        <v>0.63100000000000001</v>
      </c>
      <c r="AG80" s="113">
        <v>0.60199999999999998</v>
      </c>
      <c r="AH80" s="113">
        <v>0.56299999999999994</v>
      </c>
      <c r="AI80" s="113">
        <v>0.58099999999999996</v>
      </c>
      <c r="AJ80" s="113">
        <v>0.58599999999999997</v>
      </c>
      <c r="AK80" s="113">
        <v>0.58799999999999997</v>
      </c>
      <c r="AL80" s="113">
        <v>0.55000000000000004</v>
      </c>
      <c r="AM80" s="113">
        <v>0.505</v>
      </c>
      <c r="AN80" s="113">
        <v>0.45</v>
      </c>
      <c r="AO80" s="113">
        <v>0.41399999999999998</v>
      </c>
      <c r="AP80" s="113">
        <v>0.4</v>
      </c>
      <c r="AQ80" s="113">
        <v>0.38600000000000001</v>
      </c>
      <c r="AR80" s="113">
        <v>0.376</v>
      </c>
      <c r="AS80" s="113">
        <v>0.35799999999999998</v>
      </c>
      <c r="AT80" s="113">
        <v>0.32800000000000001</v>
      </c>
      <c r="AU80" s="113">
        <v>0.29799999999999999</v>
      </c>
      <c r="AV80" s="113">
        <v>0.27600000000000002</v>
      </c>
      <c r="AW80" s="113">
        <v>0.26300000000000001</v>
      </c>
      <c r="AX80" s="113">
        <v>0.26600000000000001</v>
      </c>
      <c r="AY80" s="113">
        <v>0.27100000000000002</v>
      </c>
      <c r="AZ80" s="113">
        <v>0.27500000000000002</v>
      </c>
      <c r="BA80" s="113">
        <v>0.28100000000000003</v>
      </c>
      <c r="BB80" s="113">
        <v>0.27600000000000002</v>
      </c>
      <c r="BC80" s="113">
        <v>0.26100000000000001</v>
      </c>
      <c r="BD80" s="113">
        <v>0.249</v>
      </c>
      <c r="BE80" s="113">
        <v>0.24</v>
      </c>
      <c r="BF80" s="113">
        <v>0.23899999999999999</v>
      </c>
      <c r="BG80" s="113">
        <v>0.246</v>
      </c>
      <c r="BH80" s="113">
        <v>0.26100000000000001</v>
      </c>
      <c r="BI80" s="113">
        <v>0.27200000000000002</v>
      </c>
      <c r="BJ80" s="113">
        <v>0.27700000000000002</v>
      </c>
      <c r="BK80" s="113">
        <v>0.28000000000000003</v>
      </c>
      <c r="BL80" s="113">
        <v>0.28299999999999997</v>
      </c>
    </row>
    <row r="81" spans="1:64" ht="15" customHeight="1">
      <c r="A81" s="123"/>
      <c r="B81" s="123" t="s">
        <v>213</v>
      </c>
      <c r="C81" s="123"/>
      <c r="D81" s="123" t="s">
        <v>175</v>
      </c>
      <c r="E81" s="112">
        <v>62.874000000000002</v>
      </c>
      <c r="F81" s="112">
        <v>62.896000000000001</v>
      </c>
      <c r="G81" s="112">
        <v>62.945999999999998</v>
      </c>
      <c r="H81" s="112">
        <v>62.683</v>
      </c>
      <c r="I81" s="112">
        <v>62.857999999999997</v>
      </c>
      <c r="J81" s="112">
        <v>62.923999999999999</v>
      </c>
      <c r="K81" s="112">
        <v>62.779000000000003</v>
      </c>
      <c r="L81" s="112">
        <v>62.917000000000002</v>
      </c>
      <c r="M81" s="112">
        <v>63.097000000000001</v>
      </c>
      <c r="N81" s="112">
        <v>62.918999999999997</v>
      </c>
      <c r="O81" s="112">
        <v>63.137999999999998</v>
      </c>
      <c r="P81" s="112">
        <v>63.24</v>
      </c>
      <c r="Q81" s="112">
        <v>63.118000000000002</v>
      </c>
      <c r="R81" s="112">
        <v>60.817999999999998</v>
      </c>
      <c r="S81" s="112">
        <v>61.531999999999996</v>
      </c>
      <c r="T81" s="113">
        <v>61.515999999999998</v>
      </c>
      <c r="U81" s="113">
        <v>61.545000000000002</v>
      </c>
      <c r="V81" s="113">
        <v>61.896000000000001</v>
      </c>
      <c r="W81" s="113">
        <v>62.113</v>
      </c>
      <c r="X81" s="113">
        <v>62.116</v>
      </c>
      <c r="Y81" s="113">
        <v>62.116999999999997</v>
      </c>
      <c r="Z81" s="113">
        <v>62.110999999999997</v>
      </c>
      <c r="AA81" s="113">
        <v>62.095999999999997</v>
      </c>
      <c r="AB81" s="113">
        <v>62.082000000000001</v>
      </c>
      <c r="AC81" s="113">
        <v>62.06</v>
      </c>
      <c r="AD81" s="113">
        <v>62.033000000000001</v>
      </c>
      <c r="AE81" s="113">
        <v>62.011000000000003</v>
      </c>
      <c r="AF81" s="113">
        <v>61.991</v>
      </c>
      <c r="AG81" s="113">
        <v>61.969000000000001</v>
      </c>
      <c r="AH81" s="113">
        <v>61.941000000000003</v>
      </c>
      <c r="AI81" s="113">
        <v>61.912999999999997</v>
      </c>
      <c r="AJ81" s="113">
        <v>61.884999999999998</v>
      </c>
      <c r="AK81" s="113">
        <v>61.856999999999999</v>
      </c>
      <c r="AL81" s="113">
        <v>61.826000000000001</v>
      </c>
      <c r="AM81" s="113">
        <v>61.793999999999997</v>
      </c>
      <c r="AN81" s="113">
        <v>61.758000000000003</v>
      </c>
      <c r="AO81" s="113">
        <v>61.720999999999997</v>
      </c>
      <c r="AP81" s="113">
        <v>61.683999999999997</v>
      </c>
      <c r="AQ81" s="113">
        <v>61.646000000000001</v>
      </c>
      <c r="AR81" s="113">
        <v>61.606000000000002</v>
      </c>
      <c r="AS81" s="113">
        <v>61.564</v>
      </c>
      <c r="AT81" s="113">
        <v>61.52</v>
      </c>
      <c r="AU81" s="113">
        <v>61.472999999999999</v>
      </c>
      <c r="AV81" s="113">
        <v>61.426000000000002</v>
      </c>
      <c r="AW81" s="113">
        <v>61.378999999999998</v>
      </c>
      <c r="AX81" s="113">
        <v>61.332999999999998</v>
      </c>
      <c r="AY81" s="113">
        <v>61.286999999999999</v>
      </c>
      <c r="AZ81" s="113">
        <v>61.241</v>
      </c>
      <c r="BA81" s="113">
        <v>61.195999999999998</v>
      </c>
      <c r="BB81" s="113">
        <v>61.151000000000003</v>
      </c>
      <c r="BC81" s="113">
        <v>61.106000000000002</v>
      </c>
      <c r="BD81" s="113">
        <v>61.061</v>
      </c>
      <c r="BE81" s="113">
        <v>61.015000000000001</v>
      </c>
      <c r="BF81" s="113">
        <v>60.969000000000001</v>
      </c>
      <c r="BG81" s="113">
        <v>60.923000000000002</v>
      </c>
      <c r="BH81" s="113">
        <v>60.878</v>
      </c>
      <c r="BI81" s="113">
        <v>60.834000000000003</v>
      </c>
      <c r="BJ81" s="113">
        <v>60.792000000000002</v>
      </c>
      <c r="BK81" s="113">
        <v>60.750999999999998</v>
      </c>
      <c r="BL81" s="113">
        <v>60.713000000000001</v>
      </c>
    </row>
    <row r="82" spans="1:64" ht="15" customHeight="1">
      <c r="A82" s="123"/>
      <c r="B82" s="123" t="s">
        <v>214</v>
      </c>
      <c r="C82" s="123"/>
      <c r="D82" s="123" t="s">
        <v>171</v>
      </c>
      <c r="E82" s="110">
        <v>152.53800000000001</v>
      </c>
      <c r="F82" s="110">
        <v>153.215</v>
      </c>
      <c r="G82" s="110">
        <v>153.82300000000001</v>
      </c>
      <c r="H82" s="110">
        <v>153.76400000000001</v>
      </c>
      <c r="I82" s="110">
        <v>154.97800000000001</v>
      </c>
      <c r="J82" s="110">
        <v>155.60599999999999</v>
      </c>
      <c r="K82" s="110">
        <v>155.9</v>
      </c>
      <c r="L82" s="110">
        <v>156.54900000000001</v>
      </c>
      <c r="M82" s="110">
        <v>156.779</v>
      </c>
      <c r="N82" s="110">
        <v>156.91800000000001</v>
      </c>
      <c r="O82" s="110">
        <v>157.90199999999999</v>
      </c>
      <c r="P82" s="110">
        <v>158.54300000000001</v>
      </c>
      <c r="Q82" s="110">
        <v>157.642</v>
      </c>
      <c r="R82" s="110">
        <v>137.56399999999999</v>
      </c>
      <c r="S82" s="110">
        <v>146.19800000000001</v>
      </c>
      <c r="T82" s="111">
        <v>149.76900000000001</v>
      </c>
      <c r="U82" s="111">
        <v>151.291</v>
      </c>
      <c r="V82" s="111">
        <v>152.547</v>
      </c>
      <c r="W82" s="111">
        <v>153.96299999999999</v>
      </c>
      <c r="X82" s="111">
        <v>154.69300000000001</v>
      </c>
      <c r="Y82" s="111">
        <v>155.19300000000001</v>
      </c>
      <c r="Z82" s="111">
        <v>155.434</v>
      </c>
      <c r="AA82" s="111">
        <v>155.77099999999999</v>
      </c>
      <c r="AB82" s="111">
        <v>156.11699999999999</v>
      </c>
      <c r="AC82" s="111">
        <v>156.36799999999999</v>
      </c>
      <c r="AD82" s="111">
        <v>156.72399999999999</v>
      </c>
      <c r="AE82" s="111">
        <v>157.148</v>
      </c>
      <c r="AF82" s="111">
        <v>157.57900000000001</v>
      </c>
      <c r="AG82" s="111">
        <v>157.899</v>
      </c>
      <c r="AH82" s="111">
        <v>158.24799999999999</v>
      </c>
      <c r="AI82" s="111">
        <v>158.614</v>
      </c>
      <c r="AJ82" s="111">
        <v>159.012</v>
      </c>
      <c r="AK82" s="111">
        <v>159.38300000000001</v>
      </c>
      <c r="AL82" s="111">
        <v>159.732</v>
      </c>
      <c r="AM82" s="111">
        <v>160.036</v>
      </c>
      <c r="AN82" s="111">
        <v>160.30000000000001</v>
      </c>
      <c r="AO82" s="111">
        <v>160.54300000000001</v>
      </c>
      <c r="AP82" s="111">
        <v>160.762</v>
      </c>
      <c r="AQ82" s="111">
        <v>160.946</v>
      </c>
      <c r="AR82" s="111">
        <v>161.09700000000001</v>
      </c>
      <c r="AS82" s="111">
        <v>161.21100000000001</v>
      </c>
      <c r="AT82" s="111">
        <v>161.29499999999999</v>
      </c>
      <c r="AU82" s="111">
        <v>161.364</v>
      </c>
      <c r="AV82" s="111">
        <v>161.43100000000001</v>
      </c>
      <c r="AW82" s="111">
        <v>161.50399999999999</v>
      </c>
      <c r="AX82" s="111">
        <v>161.58600000000001</v>
      </c>
      <c r="AY82" s="111">
        <v>161.667</v>
      </c>
      <c r="AZ82" s="111">
        <v>161.74199999999999</v>
      </c>
      <c r="BA82" s="111">
        <v>161.815</v>
      </c>
      <c r="BB82" s="111">
        <v>161.87799999999999</v>
      </c>
      <c r="BC82" s="111">
        <v>161.923</v>
      </c>
      <c r="BD82" s="111">
        <v>161.96100000000001</v>
      </c>
      <c r="BE82" s="111">
        <v>161.99600000000001</v>
      </c>
      <c r="BF82" s="111">
        <v>162.03200000000001</v>
      </c>
      <c r="BG82" s="111">
        <v>162.08199999999999</v>
      </c>
      <c r="BH82" s="111">
        <v>162.15199999999999</v>
      </c>
      <c r="BI82" s="111">
        <v>162.24100000000001</v>
      </c>
      <c r="BJ82" s="111">
        <v>162.33699999999999</v>
      </c>
      <c r="BK82" s="111">
        <v>162.435</v>
      </c>
      <c r="BL82" s="111">
        <v>162.536</v>
      </c>
    </row>
    <row r="83" spans="1:64" ht="15" customHeight="1">
      <c r="A83" s="123"/>
      <c r="B83" s="123"/>
      <c r="C83" s="123"/>
      <c r="D83" s="123" t="s">
        <v>161</v>
      </c>
      <c r="E83" s="112">
        <v>1.508</v>
      </c>
      <c r="F83" s="112">
        <v>1.7889999999999999</v>
      </c>
      <c r="G83" s="112">
        <v>1.595</v>
      </c>
      <c r="H83" s="112">
        <v>-0.153</v>
      </c>
      <c r="I83" s="112">
        <v>3.1949999999999998</v>
      </c>
      <c r="J83" s="112">
        <v>1.63</v>
      </c>
      <c r="K83" s="112">
        <v>0.75700000000000001</v>
      </c>
      <c r="L83" s="112">
        <v>1.6759999999999999</v>
      </c>
      <c r="M83" s="112">
        <v>0.58699999999999997</v>
      </c>
      <c r="N83" s="112">
        <v>0.35499999999999998</v>
      </c>
      <c r="O83" s="112">
        <v>2.5329999999999999</v>
      </c>
      <c r="P83" s="112">
        <v>1.633</v>
      </c>
      <c r="Q83" s="112">
        <v>-2.254</v>
      </c>
      <c r="R83" s="112">
        <v>-42.012</v>
      </c>
      <c r="S83" s="112">
        <v>27.568999999999999</v>
      </c>
      <c r="T83" s="113">
        <v>10.132</v>
      </c>
      <c r="U83" s="113">
        <v>4.1269999999999998</v>
      </c>
      <c r="V83" s="113">
        <v>3.3639999999999999</v>
      </c>
      <c r="W83" s="113">
        <v>3.7639999999999998</v>
      </c>
      <c r="X83" s="113">
        <v>1.909</v>
      </c>
      <c r="Y83" s="113">
        <v>1.2989999999999999</v>
      </c>
      <c r="Z83" s="113">
        <v>0.621</v>
      </c>
      <c r="AA83" s="113">
        <v>0.871</v>
      </c>
      <c r="AB83" s="113">
        <v>0.88900000000000001</v>
      </c>
      <c r="AC83" s="113">
        <v>0.64500000000000002</v>
      </c>
      <c r="AD83" s="113">
        <v>0.91300000000000003</v>
      </c>
      <c r="AE83" s="113">
        <v>1.085</v>
      </c>
      <c r="AF83" s="113">
        <v>1.1020000000000001</v>
      </c>
      <c r="AG83" s="113">
        <v>0.81599999999999995</v>
      </c>
      <c r="AH83" s="113">
        <v>0.88600000000000001</v>
      </c>
      <c r="AI83" s="113">
        <v>0.92800000000000005</v>
      </c>
      <c r="AJ83" s="113">
        <v>1.0049999999999999</v>
      </c>
      <c r="AK83" s="113">
        <v>0.93700000000000006</v>
      </c>
      <c r="AL83" s="113">
        <v>0.877</v>
      </c>
      <c r="AM83" s="113">
        <v>0.76400000000000001</v>
      </c>
      <c r="AN83" s="113">
        <v>0.66200000000000003</v>
      </c>
      <c r="AO83" s="113">
        <v>0.60699999999999998</v>
      </c>
      <c r="AP83" s="113">
        <v>0.54500000000000004</v>
      </c>
      <c r="AQ83" s="113">
        <v>0.45900000000000002</v>
      </c>
      <c r="AR83" s="113">
        <v>0.375</v>
      </c>
      <c r="AS83" s="113">
        <v>0.28299999999999997</v>
      </c>
      <c r="AT83" s="113">
        <v>0.20699999999999999</v>
      </c>
      <c r="AU83" s="113">
        <v>0.17199999999999999</v>
      </c>
      <c r="AV83" s="113">
        <v>0.16600000000000001</v>
      </c>
      <c r="AW83" s="113">
        <v>0.18099999999999999</v>
      </c>
      <c r="AX83" s="113">
        <v>0.20300000000000001</v>
      </c>
      <c r="AY83" s="113">
        <v>0.2</v>
      </c>
      <c r="AZ83" s="113">
        <v>0.185</v>
      </c>
      <c r="BA83" s="113">
        <v>0.18099999999999999</v>
      </c>
      <c r="BB83" s="113">
        <v>0.155</v>
      </c>
      <c r="BC83" s="113">
        <v>0.111</v>
      </c>
      <c r="BD83" s="113">
        <v>9.1999999999999998E-2</v>
      </c>
      <c r="BE83" s="113">
        <v>8.5999999999999993E-2</v>
      </c>
      <c r="BF83" s="113">
        <v>8.8999999999999996E-2</v>
      </c>
      <c r="BG83" s="113">
        <v>0.122</v>
      </c>
      <c r="BH83" s="113">
        <v>0.17299999999999999</v>
      </c>
      <c r="BI83" s="113">
        <v>0.218</v>
      </c>
      <c r="BJ83" s="113">
        <v>0.23799999999999999</v>
      </c>
      <c r="BK83" s="113">
        <v>0.24099999999999999</v>
      </c>
      <c r="BL83" s="113">
        <v>0.248</v>
      </c>
    </row>
    <row r="84" spans="1:64" ht="15" customHeight="1">
      <c r="A84" s="123"/>
      <c r="B84" s="123" t="s">
        <v>215</v>
      </c>
      <c r="C84" s="123"/>
      <c r="D84" s="123" t="s">
        <v>171</v>
      </c>
      <c r="E84" s="110">
        <v>145.79499999999999</v>
      </c>
      <c r="F84" s="110">
        <v>146.316</v>
      </c>
      <c r="G84" s="110">
        <v>146.85499999999999</v>
      </c>
      <c r="H84" s="110">
        <v>147.38900000000001</v>
      </c>
      <c r="I84" s="110">
        <v>148.001</v>
      </c>
      <c r="J84" s="110">
        <v>148.649</v>
      </c>
      <c r="K84" s="110">
        <v>149.21299999999999</v>
      </c>
      <c r="L84" s="110">
        <v>149.69900000000001</v>
      </c>
      <c r="M84" s="110">
        <v>150.18299999999999</v>
      </c>
      <c r="N84" s="110">
        <v>150.60900000000001</v>
      </c>
      <c r="O84" s="110">
        <v>151.16</v>
      </c>
      <c r="P84" s="110">
        <v>151.78800000000001</v>
      </c>
      <c r="Q84" s="110">
        <v>151.92099999999999</v>
      </c>
      <c r="R84" s="110">
        <v>133.71299999999999</v>
      </c>
      <c r="S84" s="110">
        <v>140.80199999999999</v>
      </c>
      <c r="T84" s="111">
        <v>142.60499999999999</v>
      </c>
      <c r="U84" s="111">
        <v>143.91499999999999</v>
      </c>
      <c r="V84" s="111">
        <v>146.434</v>
      </c>
      <c r="W84" s="111">
        <v>147.98699999999999</v>
      </c>
      <c r="X84" s="111">
        <v>148.85599999999999</v>
      </c>
      <c r="Y84" s="111">
        <v>149.459</v>
      </c>
      <c r="Z84" s="111">
        <v>149.76499999999999</v>
      </c>
      <c r="AA84" s="111">
        <v>150.18299999999999</v>
      </c>
      <c r="AB84" s="111">
        <v>150.59899999999999</v>
      </c>
      <c r="AC84" s="111">
        <v>150.904</v>
      </c>
      <c r="AD84" s="111">
        <v>151.33199999999999</v>
      </c>
      <c r="AE84" s="111">
        <v>151.83199999999999</v>
      </c>
      <c r="AF84" s="111">
        <v>152.34100000000001</v>
      </c>
      <c r="AG84" s="111">
        <v>152.72</v>
      </c>
      <c r="AH84" s="111">
        <v>153.13800000000001</v>
      </c>
      <c r="AI84" s="111">
        <v>153.571</v>
      </c>
      <c r="AJ84" s="111">
        <v>154.041</v>
      </c>
      <c r="AK84" s="111">
        <v>154.477</v>
      </c>
      <c r="AL84" s="111">
        <v>154.88999999999999</v>
      </c>
      <c r="AM84" s="111">
        <v>155.25200000000001</v>
      </c>
      <c r="AN84" s="111">
        <v>155.57</v>
      </c>
      <c r="AO84" s="111">
        <v>155.86699999999999</v>
      </c>
      <c r="AP84" s="111">
        <v>156.13300000000001</v>
      </c>
      <c r="AQ84" s="111">
        <v>156.36099999999999</v>
      </c>
      <c r="AR84" s="111">
        <v>156.548</v>
      </c>
      <c r="AS84" s="111">
        <v>156.69200000000001</v>
      </c>
      <c r="AT84" s="111">
        <v>156.80500000000001</v>
      </c>
      <c r="AU84" s="111">
        <v>156.904</v>
      </c>
      <c r="AV84" s="111">
        <v>157.00200000000001</v>
      </c>
      <c r="AW84" s="111">
        <v>157.10599999999999</v>
      </c>
      <c r="AX84" s="111">
        <v>157.22</v>
      </c>
      <c r="AY84" s="111">
        <v>157.32900000000001</v>
      </c>
      <c r="AZ84" s="111">
        <v>157.43</v>
      </c>
      <c r="BA84" s="111">
        <v>157.52699999999999</v>
      </c>
      <c r="BB84" s="111">
        <v>157.61000000000001</v>
      </c>
      <c r="BC84" s="111">
        <v>157.673</v>
      </c>
      <c r="BD84" s="111">
        <v>157.72900000000001</v>
      </c>
      <c r="BE84" s="111">
        <v>157.78100000000001</v>
      </c>
      <c r="BF84" s="111">
        <v>157.83500000000001</v>
      </c>
      <c r="BG84" s="111">
        <v>157.905</v>
      </c>
      <c r="BH84" s="111">
        <v>157.99600000000001</v>
      </c>
      <c r="BI84" s="111">
        <v>158.107</v>
      </c>
      <c r="BJ84" s="111">
        <v>158.22499999999999</v>
      </c>
      <c r="BK84" s="111">
        <v>158.34399999999999</v>
      </c>
      <c r="BL84" s="111">
        <v>158.464</v>
      </c>
    </row>
    <row r="85" spans="1:64" ht="15" customHeight="1">
      <c r="A85" s="123"/>
      <c r="B85" s="123"/>
      <c r="C85" s="123"/>
      <c r="D85" s="123" t="s">
        <v>161</v>
      </c>
      <c r="E85" s="112">
        <v>1.542</v>
      </c>
      <c r="F85" s="112">
        <v>1.4370000000000001</v>
      </c>
      <c r="G85" s="112">
        <v>1.482</v>
      </c>
      <c r="H85" s="112">
        <v>1.4610000000000001</v>
      </c>
      <c r="I85" s="112">
        <v>1.671</v>
      </c>
      <c r="J85" s="112">
        <v>1.762</v>
      </c>
      <c r="K85" s="112">
        <v>1.526</v>
      </c>
      <c r="L85" s="112">
        <v>1.3080000000000001</v>
      </c>
      <c r="M85" s="112">
        <v>1.3009999999999999</v>
      </c>
      <c r="N85" s="112">
        <v>1.1379999999999999</v>
      </c>
      <c r="O85" s="112">
        <v>1.4710000000000001</v>
      </c>
      <c r="P85" s="112">
        <v>1.6719999999999999</v>
      </c>
      <c r="Q85" s="112">
        <v>0.35199999999999998</v>
      </c>
      <c r="R85" s="112">
        <v>-39.99</v>
      </c>
      <c r="S85" s="112">
        <v>22.952999999999999</v>
      </c>
      <c r="T85" s="113">
        <v>5.2210000000000001</v>
      </c>
      <c r="U85" s="113">
        <v>3.726</v>
      </c>
      <c r="V85" s="113">
        <v>7.1859999999999999</v>
      </c>
      <c r="W85" s="113">
        <v>4.3099999999999996</v>
      </c>
      <c r="X85" s="113">
        <v>2.3690000000000002</v>
      </c>
      <c r="Y85" s="113">
        <v>1.629</v>
      </c>
      <c r="Z85" s="113">
        <v>0.82299999999999995</v>
      </c>
      <c r="AA85" s="113">
        <v>1.119</v>
      </c>
      <c r="AB85" s="113">
        <v>1.113</v>
      </c>
      <c r="AC85" s="113">
        <v>0.81200000000000006</v>
      </c>
      <c r="AD85" s="113">
        <v>1.1379999999999999</v>
      </c>
      <c r="AE85" s="113">
        <v>1.329</v>
      </c>
      <c r="AF85" s="113">
        <v>1.345</v>
      </c>
      <c r="AG85" s="113">
        <v>1</v>
      </c>
      <c r="AH85" s="113">
        <v>1.099</v>
      </c>
      <c r="AI85" s="113">
        <v>1.135</v>
      </c>
      <c r="AJ85" s="113">
        <v>1.228</v>
      </c>
      <c r="AK85" s="113">
        <v>1.1379999999999999</v>
      </c>
      <c r="AL85" s="113">
        <v>1.073</v>
      </c>
      <c r="AM85" s="113">
        <v>0.93700000000000006</v>
      </c>
      <c r="AN85" s="113">
        <v>0.82299999999999995</v>
      </c>
      <c r="AO85" s="113">
        <v>0.76500000000000001</v>
      </c>
      <c r="AP85" s="113">
        <v>0.68500000000000005</v>
      </c>
      <c r="AQ85" s="113">
        <v>0.58299999999999996</v>
      </c>
      <c r="AR85" s="113">
        <v>0.47899999999999998</v>
      </c>
      <c r="AS85" s="113">
        <v>0.37</v>
      </c>
      <c r="AT85" s="113">
        <v>0.28699999999999998</v>
      </c>
      <c r="AU85" s="113">
        <v>0.251</v>
      </c>
      <c r="AV85" s="113">
        <v>0.25</v>
      </c>
      <c r="AW85" s="113">
        <v>0.26700000000000002</v>
      </c>
      <c r="AX85" s="113">
        <v>0.28999999999999998</v>
      </c>
      <c r="AY85" s="113">
        <v>0.27700000000000002</v>
      </c>
      <c r="AZ85" s="113">
        <v>0.25600000000000001</v>
      </c>
      <c r="BA85" s="113">
        <v>0.245</v>
      </c>
      <c r="BB85" s="113">
        <v>0.21199999999999999</v>
      </c>
      <c r="BC85" s="113">
        <v>0.16</v>
      </c>
      <c r="BD85" s="113">
        <v>0.14099999999999999</v>
      </c>
      <c r="BE85" s="113">
        <v>0.13200000000000001</v>
      </c>
      <c r="BF85" s="113">
        <v>0.13600000000000001</v>
      </c>
      <c r="BG85" s="113">
        <v>0.17499999999999999</v>
      </c>
      <c r="BH85" s="113">
        <v>0.23</v>
      </c>
      <c r="BI85" s="113">
        <v>0.28100000000000003</v>
      </c>
      <c r="BJ85" s="113">
        <v>0.29799999999999999</v>
      </c>
      <c r="BK85" s="113">
        <v>0.3</v>
      </c>
      <c r="BL85" s="113">
        <v>0.30499999999999999</v>
      </c>
    </row>
    <row r="86" spans="1:64" ht="15" customHeight="1">
      <c r="A86" s="123"/>
      <c r="B86" s="123" t="s">
        <v>216</v>
      </c>
      <c r="C86" s="123"/>
      <c r="D86" s="123" t="s">
        <v>183</v>
      </c>
      <c r="E86" s="110">
        <v>104.20099999999999</v>
      </c>
      <c r="F86" s="110">
        <v>104.172</v>
      </c>
      <c r="G86" s="110">
        <v>104.822</v>
      </c>
      <c r="H86" s="110">
        <v>105.16800000000001</v>
      </c>
      <c r="I86" s="110">
        <v>105.758</v>
      </c>
      <c r="J86" s="110">
        <v>106.053</v>
      </c>
      <c r="K86" s="110">
        <v>106.19799999999999</v>
      </c>
      <c r="L86" s="110">
        <v>106.398</v>
      </c>
      <c r="M86" s="110">
        <v>107.379</v>
      </c>
      <c r="N86" s="110">
        <v>107.905</v>
      </c>
      <c r="O86" s="110">
        <v>107.973</v>
      </c>
      <c r="P86" s="110">
        <v>108.39400000000001</v>
      </c>
      <c r="Q86" s="110">
        <v>108.312</v>
      </c>
      <c r="R86" s="110">
        <v>111.07899999999999</v>
      </c>
      <c r="S86" s="110">
        <v>112.34099999999999</v>
      </c>
      <c r="T86" s="111">
        <v>112.18600000000001</v>
      </c>
      <c r="U86" s="111">
        <v>112.33799999999999</v>
      </c>
      <c r="V86" s="111">
        <v>111.657</v>
      </c>
      <c r="W86" s="111">
        <v>111.688</v>
      </c>
      <c r="X86" s="111">
        <v>112.125</v>
      </c>
      <c r="Y86" s="111">
        <v>112.62</v>
      </c>
      <c r="Z86" s="111">
        <v>113.17700000000001</v>
      </c>
      <c r="AA86" s="111">
        <v>113.711</v>
      </c>
      <c r="AB86" s="111">
        <v>114.217</v>
      </c>
      <c r="AC86" s="111">
        <v>114.72499999999999</v>
      </c>
      <c r="AD86" s="111">
        <v>115.229</v>
      </c>
      <c r="AE86" s="111">
        <v>115.714</v>
      </c>
      <c r="AF86" s="111">
        <v>116.197</v>
      </c>
      <c r="AG86" s="111">
        <v>116.681</v>
      </c>
      <c r="AH86" s="111">
        <v>117.181</v>
      </c>
      <c r="AI86" s="111">
        <v>117.652</v>
      </c>
      <c r="AJ86" s="111">
        <v>118.125</v>
      </c>
      <c r="AK86" s="111">
        <v>118.57899999999999</v>
      </c>
      <c r="AL86" s="111">
        <v>119.04</v>
      </c>
      <c r="AM86" s="111">
        <v>119.497</v>
      </c>
      <c r="AN86" s="111">
        <v>119.964</v>
      </c>
      <c r="AO86" s="111">
        <v>120.44499999999999</v>
      </c>
      <c r="AP86" s="111">
        <v>120.91800000000001</v>
      </c>
      <c r="AQ86" s="111">
        <v>121.40600000000001</v>
      </c>
      <c r="AR86" s="111">
        <v>121.898</v>
      </c>
      <c r="AS86" s="111">
        <v>122.399</v>
      </c>
      <c r="AT86" s="111">
        <v>122.92</v>
      </c>
      <c r="AU86" s="111">
        <v>123.46</v>
      </c>
      <c r="AV86" s="111">
        <v>124.01600000000001</v>
      </c>
      <c r="AW86" s="111">
        <v>124.58</v>
      </c>
      <c r="AX86" s="111">
        <v>125.142</v>
      </c>
      <c r="AY86" s="111">
        <v>125.696</v>
      </c>
      <c r="AZ86" s="111">
        <v>126.255</v>
      </c>
      <c r="BA86" s="111">
        <v>126.812</v>
      </c>
      <c r="BB86" s="111">
        <v>127.36799999999999</v>
      </c>
      <c r="BC86" s="111">
        <v>127.931</v>
      </c>
      <c r="BD86" s="111">
        <v>128.505</v>
      </c>
      <c r="BE86" s="111">
        <v>129.07900000000001</v>
      </c>
      <c r="BF86" s="111">
        <v>129.661</v>
      </c>
      <c r="BG86" s="111">
        <v>130.24700000000001</v>
      </c>
      <c r="BH86" s="111">
        <v>130.827</v>
      </c>
      <c r="BI86" s="111">
        <v>131.40700000000001</v>
      </c>
      <c r="BJ86" s="111">
        <v>131.97499999999999</v>
      </c>
      <c r="BK86" s="111">
        <v>132.54300000000001</v>
      </c>
      <c r="BL86" s="111">
        <v>133.11099999999999</v>
      </c>
    </row>
    <row r="87" spans="1:64" ht="15" customHeight="1">
      <c r="A87" s="123"/>
      <c r="B87" s="123"/>
      <c r="C87" s="123"/>
      <c r="D87" s="123" t="s">
        <v>161</v>
      </c>
      <c r="E87" s="112">
        <v>1.0349999999999999</v>
      </c>
      <c r="F87" s="112">
        <v>-0.111</v>
      </c>
      <c r="G87" s="112">
        <v>2.5190000000000001</v>
      </c>
      <c r="H87" s="112">
        <v>1.3260000000000001</v>
      </c>
      <c r="I87" s="112">
        <v>2.262</v>
      </c>
      <c r="J87" s="112">
        <v>1.1200000000000001</v>
      </c>
      <c r="K87" s="112">
        <v>0.54800000000000004</v>
      </c>
      <c r="L87" s="112">
        <v>0.755</v>
      </c>
      <c r="M87" s="112">
        <v>3.7389999999999999</v>
      </c>
      <c r="N87" s="112">
        <v>1.9730000000000001</v>
      </c>
      <c r="O87" s="112">
        <v>0.252</v>
      </c>
      <c r="P87" s="112">
        <v>1.5680000000000001</v>
      </c>
      <c r="Q87" s="112">
        <v>-0.30199999999999999</v>
      </c>
      <c r="R87" s="112">
        <v>10.616</v>
      </c>
      <c r="S87" s="112">
        <v>4.6219999999999999</v>
      </c>
      <c r="T87" s="113">
        <v>-0.55000000000000004</v>
      </c>
      <c r="U87" s="113">
        <v>0.54400000000000004</v>
      </c>
      <c r="V87" s="113">
        <v>-2.4020000000000001</v>
      </c>
      <c r="W87" s="113">
        <v>0.111</v>
      </c>
      <c r="X87" s="113">
        <v>1.571</v>
      </c>
      <c r="Y87" s="113">
        <v>1.7789999999999999</v>
      </c>
      <c r="Z87" s="113">
        <v>1.9930000000000001</v>
      </c>
      <c r="AA87" s="113">
        <v>1.9019999999999999</v>
      </c>
      <c r="AB87" s="113">
        <v>1.788</v>
      </c>
      <c r="AC87" s="113">
        <v>1.792</v>
      </c>
      <c r="AD87" s="113">
        <v>1.768</v>
      </c>
      <c r="AE87" s="113">
        <v>1.696</v>
      </c>
      <c r="AF87" s="113">
        <v>1.679</v>
      </c>
      <c r="AG87" s="113">
        <v>1.6739999999999999</v>
      </c>
      <c r="AH87" s="113">
        <v>1.7270000000000001</v>
      </c>
      <c r="AI87" s="113">
        <v>1.617</v>
      </c>
      <c r="AJ87" s="113">
        <v>1.617</v>
      </c>
      <c r="AK87" s="113">
        <v>1.5449999999999999</v>
      </c>
      <c r="AL87" s="113">
        <v>1.5640000000000001</v>
      </c>
      <c r="AM87" s="113">
        <v>1.5429999999999999</v>
      </c>
      <c r="AN87" s="113">
        <v>1.571</v>
      </c>
      <c r="AO87" s="113">
        <v>1.6140000000000001</v>
      </c>
      <c r="AP87" s="113">
        <v>1.58</v>
      </c>
      <c r="AQ87" s="113">
        <v>1.623</v>
      </c>
      <c r="AR87" s="113">
        <v>1.6319999999999999</v>
      </c>
      <c r="AS87" s="113">
        <v>1.6519999999999999</v>
      </c>
      <c r="AT87" s="113">
        <v>1.712</v>
      </c>
      <c r="AU87" s="113">
        <v>1.77</v>
      </c>
      <c r="AV87" s="113">
        <v>1.8120000000000001</v>
      </c>
      <c r="AW87" s="113">
        <v>1.833</v>
      </c>
      <c r="AX87" s="113">
        <v>1.8149999999999999</v>
      </c>
      <c r="AY87" s="113">
        <v>1.782</v>
      </c>
      <c r="AZ87" s="113">
        <v>1.7889999999999999</v>
      </c>
      <c r="BA87" s="113">
        <v>1.778</v>
      </c>
      <c r="BB87" s="113">
        <v>1.7629999999999999</v>
      </c>
      <c r="BC87" s="113">
        <v>1.778</v>
      </c>
      <c r="BD87" s="113">
        <v>1.8089999999999999</v>
      </c>
      <c r="BE87" s="113">
        <v>1.798</v>
      </c>
      <c r="BF87" s="113">
        <v>1.8160000000000001</v>
      </c>
      <c r="BG87" s="113">
        <v>1.8180000000000001</v>
      </c>
      <c r="BH87" s="113">
        <v>1.792</v>
      </c>
      <c r="BI87" s="113">
        <v>1.784</v>
      </c>
      <c r="BJ87" s="113">
        <v>1.74</v>
      </c>
      <c r="BK87" s="113">
        <v>1.734</v>
      </c>
      <c r="BL87" s="113">
        <v>1.7230000000000001</v>
      </c>
    </row>
    <row r="88" spans="1:64" ht="15" customHeight="1">
      <c r="A88" s="123"/>
      <c r="B88" s="123" t="s">
        <v>217</v>
      </c>
      <c r="C88" s="123"/>
      <c r="D88" s="123" t="s">
        <v>183</v>
      </c>
      <c r="E88" s="112">
        <v>108.57</v>
      </c>
      <c r="F88" s="112">
        <v>109.158</v>
      </c>
      <c r="G88" s="112">
        <v>109.508</v>
      </c>
      <c r="H88" s="112">
        <v>110.4</v>
      </c>
      <c r="I88" s="112">
        <v>110.943</v>
      </c>
      <c r="J88" s="112">
        <v>111.444</v>
      </c>
      <c r="K88" s="112">
        <v>111.93300000000001</v>
      </c>
      <c r="L88" s="112">
        <v>112.11799999999999</v>
      </c>
      <c r="M88" s="112">
        <v>112.14</v>
      </c>
      <c r="N88" s="112">
        <v>111.932</v>
      </c>
      <c r="O88" s="112">
        <v>112.65900000000001</v>
      </c>
      <c r="P88" s="112">
        <v>113.003</v>
      </c>
      <c r="Q88" s="112">
        <v>111.244</v>
      </c>
      <c r="R88" s="112">
        <v>96.703999999999994</v>
      </c>
      <c r="S88" s="112">
        <v>104.63800000000001</v>
      </c>
      <c r="T88" s="113">
        <v>106.501</v>
      </c>
      <c r="U88" s="113">
        <v>107.899</v>
      </c>
      <c r="V88" s="113">
        <v>109.25</v>
      </c>
      <c r="W88" s="113">
        <v>110.378</v>
      </c>
      <c r="X88" s="113">
        <v>111.05</v>
      </c>
      <c r="Y88" s="113">
        <v>111.435</v>
      </c>
      <c r="Z88" s="113">
        <v>111.497</v>
      </c>
      <c r="AA88" s="113">
        <v>111.682</v>
      </c>
      <c r="AB88" s="113">
        <v>111.842</v>
      </c>
      <c r="AC88" s="113">
        <v>111.879</v>
      </c>
      <c r="AD88" s="113">
        <v>112.066</v>
      </c>
      <c r="AE88" s="113">
        <v>112.34099999999999</v>
      </c>
      <c r="AF88" s="113">
        <v>112.646</v>
      </c>
      <c r="AG88" s="113">
        <v>112.833</v>
      </c>
      <c r="AH88" s="113">
        <v>113.089</v>
      </c>
      <c r="AI88" s="113">
        <v>113.381</v>
      </c>
      <c r="AJ88" s="113">
        <v>113.729</v>
      </c>
      <c r="AK88" s="113">
        <v>114.04600000000001</v>
      </c>
      <c r="AL88" s="113">
        <v>114.348</v>
      </c>
      <c r="AM88" s="113">
        <v>114.605</v>
      </c>
      <c r="AN88" s="113">
        <v>114.831</v>
      </c>
      <c r="AO88" s="113">
        <v>115.038</v>
      </c>
      <c r="AP88" s="113">
        <v>115.208</v>
      </c>
      <c r="AQ88" s="113">
        <v>115.333</v>
      </c>
      <c r="AR88" s="113">
        <v>115.413</v>
      </c>
      <c r="AS88" s="113">
        <v>115.45</v>
      </c>
      <c r="AT88" s="113">
        <v>115.46</v>
      </c>
      <c r="AU88" s="113">
        <v>115.46</v>
      </c>
      <c r="AV88" s="113">
        <v>115.464</v>
      </c>
      <c r="AW88" s="113">
        <v>115.48</v>
      </c>
      <c r="AX88" s="113">
        <v>115.51</v>
      </c>
      <c r="AY88" s="113">
        <v>115.536</v>
      </c>
      <c r="AZ88" s="113">
        <v>115.557</v>
      </c>
      <c r="BA88" s="113">
        <v>115.577</v>
      </c>
      <c r="BB88" s="113">
        <v>115.59</v>
      </c>
      <c r="BC88" s="113">
        <v>115.584</v>
      </c>
      <c r="BD88" s="113">
        <v>115.574</v>
      </c>
      <c r="BE88" s="113">
        <v>115.562</v>
      </c>
      <c r="BF88" s="113">
        <v>115.553</v>
      </c>
      <c r="BG88" s="113">
        <v>115.56100000000001</v>
      </c>
      <c r="BH88" s="113">
        <v>115.59099999999999</v>
      </c>
      <c r="BI88" s="113">
        <v>115.64100000000001</v>
      </c>
      <c r="BJ88" s="113">
        <v>115.699</v>
      </c>
      <c r="BK88" s="113">
        <v>115.756</v>
      </c>
      <c r="BL88" s="113">
        <v>115.813</v>
      </c>
    </row>
    <row r="89" spans="1:64" ht="15" customHeight="1">
      <c r="A89" s="123"/>
      <c r="B89" s="123"/>
      <c r="C89" s="123"/>
      <c r="D89" s="123" t="s">
        <v>161</v>
      </c>
      <c r="E89" s="112">
        <v>1.3440000000000001</v>
      </c>
      <c r="F89" s="112">
        <v>2.1840000000000002</v>
      </c>
      <c r="G89" s="112">
        <v>1.288</v>
      </c>
      <c r="H89" s="112">
        <v>3.298</v>
      </c>
      <c r="I89" s="112">
        <v>1.9810000000000001</v>
      </c>
      <c r="J89" s="112">
        <v>1.8180000000000001</v>
      </c>
      <c r="K89" s="112">
        <v>1.766</v>
      </c>
      <c r="L89" s="112">
        <v>0.66200000000000003</v>
      </c>
      <c r="M89" s="112">
        <v>7.8E-2</v>
      </c>
      <c r="N89" s="112">
        <v>-0.73899999999999999</v>
      </c>
      <c r="O89" s="112">
        <v>2.6230000000000002</v>
      </c>
      <c r="P89" s="112">
        <v>1.226</v>
      </c>
      <c r="Q89" s="112">
        <v>-6.0819999999999999</v>
      </c>
      <c r="R89" s="112">
        <v>-42.895000000000003</v>
      </c>
      <c r="S89" s="112">
        <v>37.081000000000003</v>
      </c>
      <c r="T89" s="113">
        <v>7.3140000000000001</v>
      </c>
      <c r="U89" s="113">
        <v>5.3550000000000004</v>
      </c>
      <c r="V89" s="113">
        <v>5.1029999999999998</v>
      </c>
      <c r="W89" s="113">
        <v>4.194</v>
      </c>
      <c r="X89" s="113">
        <v>2.4580000000000002</v>
      </c>
      <c r="Y89" s="113">
        <v>1.391</v>
      </c>
      <c r="Z89" s="113">
        <v>0.224</v>
      </c>
      <c r="AA89" s="113">
        <v>0.66200000000000003</v>
      </c>
      <c r="AB89" s="113">
        <v>0.57499999999999996</v>
      </c>
      <c r="AC89" s="113">
        <v>0.13100000000000001</v>
      </c>
      <c r="AD89" s="113">
        <v>0.67200000000000004</v>
      </c>
      <c r="AE89" s="113">
        <v>0.98399999999999999</v>
      </c>
      <c r="AF89" s="113">
        <v>1.0880000000000001</v>
      </c>
      <c r="AG89" s="113">
        <v>0.66600000000000004</v>
      </c>
      <c r="AH89" s="113">
        <v>0.91200000000000003</v>
      </c>
      <c r="AI89" s="113">
        <v>1.0349999999999999</v>
      </c>
      <c r="AJ89" s="113">
        <v>1.232</v>
      </c>
      <c r="AK89" s="113">
        <v>1.1220000000000001</v>
      </c>
      <c r="AL89" s="113">
        <v>1.06</v>
      </c>
      <c r="AM89" s="113">
        <v>0.90500000000000003</v>
      </c>
      <c r="AN89" s="113">
        <v>0.78900000000000003</v>
      </c>
      <c r="AO89" s="113">
        <v>0.72199999999999998</v>
      </c>
      <c r="AP89" s="113">
        <v>0.59199999999999997</v>
      </c>
      <c r="AQ89" s="113">
        <v>0.435</v>
      </c>
      <c r="AR89" s="113">
        <v>0.27700000000000002</v>
      </c>
      <c r="AS89" s="113">
        <v>0.13</v>
      </c>
      <c r="AT89" s="113">
        <v>3.2000000000000001E-2</v>
      </c>
      <c r="AU89" s="113">
        <v>0</v>
      </c>
      <c r="AV89" s="113">
        <v>1.4999999999999999E-2</v>
      </c>
      <c r="AW89" s="113">
        <v>5.1999999999999998E-2</v>
      </c>
      <c r="AX89" s="113">
        <v>0.10299999999999999</v>
      </c>
      <c r="AY89" s="113">
        <v>9.1999999999999998E-2</v>
      </c>
      <c r="AZ89" s="113">
        <v>7.0000000000000007E-2</v>
      </c>
      <c r="BA89" s="113">
        <v>7.0000000000000007E-2</v>
      </c>
      <c r="BB89" s="113">
        <v>4.3999999999999997E-2</v>
      </c>
      <c r="BC89" s="113">
        <v>-0.02</v>
      </c>
      <c r="BD89" s="113">
        <v>-3.5000000000000003E-2</v>
      </c>
      <c r="BE89" s="113">
        <v>-4.1000000000000002E-2</v>
      </c>
      <c r="BF89" s="113">
        <v>-2.9000000000000001E-2</v>
      </c>
      <c r="BG89" s="113">
        <v>2.7E-2</v>
      </c>
      <c r="BH89" s="113">
        <v>0.10299999999999999</v>
      </c>
      <c r="BI89" s="113">
        <v>0.17399999999999999</v>
      </c>
      <c r="BJ89" s="113">
        <v>0.19700000000000001</v>
      </c>
      <c r="BK89" s="113">
        <v>0.19600000000000001</v>
      </c>
      <c r="BL89" s="113">
        <v>0.19900000000000001</v>
      </c>
    </row>
    <row r="90" spans="1:64" ht="15" customHeight="1">
      <c r="A90" s="123"/>
      <c r="B90" s="123"/>
      <c r="C90" s="123"/>
      <c r="D90" s="123"/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  <c r="AP90" s="113"/>
      <c r="AQ90" s="113"/>
      <c r="AR90" s="113"/>
      <c r="AS90" s="113"/>
      <c r="AT90" s="113"/>
      <c r="AU90" s="113"/>
      <c r="AV90" s="113"/>
      <c r="AW90" s="113"/>
      <c r="AX90" s="113"/>
      <c r="AY90" s="113"/>
      <c r="AZ90" s="113"/>
      <c r="BA90" s="113"/>
      <c r="BB90" s="113"/>
      <c r="BC90" s="113"/>
      <c r="BD90" s="113"/>
      <c r="BE90" s="113"/>
      <c r="BF90" s="113"/>
      <c r="BG90" s="113"/>
      <c r="BH90" s="113"/>
      <c r="BI90" s="113"/>
      <c r="BJ90" s="113"/>
      <c r="BK90" s="113"/>
      <c r="BL90" s="113"/>
    </row>
    <row r="91" spans="1:64" ht="15" customHeight="1">
      <c r="A91" s="109" t="s">
        <v>218</v>
      </c>
      <c r="B91" s="123"/>
      <c r="C91" s="123"/>
      <c r="D91" s="123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113"/>
      <c r="AV91" s="113"/>
      <c r="AW91" s="113"/>
      <c r="AX91" s="113"/>
      <c r="AY91" s="113"/>
      <c r="AZ91" s="113"/>
      <c r="BA91" s="113"/>
      <c r="BB91" s="113"/>
      <c r="BC91" s="113"/>
      <c r="BD91" s="113"/>
      <c r="BE91" s="113"/>
      <c r="BF91" s="113"/>
      <c r="BG91" s="113"/>
      <c r="BH91" s="113"/>
      <c r="BI91" s="113"/>
      <c r="BJ91" s="113"/>
      <c r="BK91" s="113"/>
      <c r="BL91" s="113"/>
    </row>
    <row r="92" spans="1:64" ht="15" customHeight="1">
      <c r="A92" s="123"/>
      <c r="B92" s="123" t="s">
        <v>219</v>
      </c>
      <c r="C92" s="123"/>
      <c r="D92" s="123" t="s">
        <v>171</v>
      </c>
      <c r="E92" s="110">
        <v>254.24700000000001</v>
      </c>
      <c r="F92" s="110">
        <v>254.77</v>
      </c>
      <c r="G92" s="110">
        <v>255.35599999999999</v>
      </c>
      <c r="H92" s="110">
        <v>255.941</v>
      </c>
      <c r="I92" s="110">
        <v>256.93700000000001</v>
      </c>
      <c r="J92" s="110">
        <v>257.45600000000002</v>
      </c>
      <c r="K92" s="110">
        <v>258.06599999999997</v>
      </c>
      <c r="L92" s="110">
        <v>258.70299999999997</v>
      </c>
      <c r="M92" s="110">
        <v>258.38900000000001</v>
      </c>
      <c r="N92" s="110">
        <v>258.863</v>
      </c>
      <c r="O92" s="110">
        <v>259.43099999999998</v>
      </c>
      <c r="P92" s="110">
        <v>260.01499999999999</v>
      </c>
      <c r="Q92" s="110">
        <v>259.62900000000002</v>
      </c>
      <c r="R92" s="110">
        <v>260.04899999999998</v>
      </c>
      <c r="S92" s="110">
        <v>260.55700000000002</v>
      </c>
      <c r="T92" s="111">
        <v>261.08</v>
      </c>
      <c r="U92" s="111">
        <v>261.54500000000002</v>
      </c>
      <c r="V92" s="111">
        <v>262.19299999999998</v>
      </c>
      <c r="W92" s="111">
        <v>262.685</v>
      </c>
      <c r="X92" s="111">
        <v>263.02199999999999</v>
      </c>
      <c r="Y92" s="111">
        <v>263.28399999999999</v>
      </c>
      <c r="Z92" s="111">
        <v>263.55900000000003</v>
      </c>
      <c r="AA92" s="111">
        <v>263.89499999999998</v>
      </c>
      <c r="AB92" s="111">
        <v>264.31099999999998</v>
      </c>
      <c r="AC92" s="111">
        <v>264.79700000000003</v>
      </c>
      <c r="AD92" s="111">
        <v>265.31099999999998</v>
      </c>
      <c r="AE92" s="111">
        <v>265.82799999999997</v>
      </c>
      <c r="AF92" s="111">
        <v>266.334</v>
      </c>
      <c r="AG92" s="111">
        <v>266.82900000000001</v>
      </c>
      <c r="AH92" s="111">
        <v>267.32600000000002</v>
      </c>
      <c r="AI92" s="111">
        <v>267.83199999999999</v>
      </c>
      <c r="AJ92" s="111">
        <v>268.34699999999998</v>
      </c>
      <c r="AK92" s="111">
        <v>268.86200000000002</v>
      </c>
      <c r="AL92" s="111">
        <v>269.36500000000001</v>
      </c>
      <c r="AM92" s="111">
        <v>269.84699999999998</v>
      </c>
      <c r="AN92" s="111">
        <v>270.30700000000002</v>
      </c>
      <c r="AO92" s="111">
        <v>270.74799999999999</v>
      </c>
      <c r="AP92" s="111">
        <v>271.18</v>
      </c>
      <c r="AQ92" s="111">
        <v>271.61099999999999</v>
      </c>
      <c r="AR92" s="111">
        <v>272.04199999999997</v>
      </c>
      <c r="AS92" s="111">
        <v>272.47199999999998</v>
      </c>
      <c r="AT92" s="111">
        <v>272.892</v>
      </c>
      <c r="AU92" s="111">
        <v>273.30200000000002</v>
      </c>
      <c r="AV92" s="111">
        <v>273.7</v>
      </c>
      <c r="AW92" s="111">
        <v>274.09100000000001</v>
      </c>
      <c r="AX92" s="111">
        <v>274.48</v>
      </c>
      <c r="AY92" s="111">
        <v>274.87200000000001</v>
      </c>
      <c r="AZ92" s="111">
        <v>275.267</v>
      </c>
      <c r="BA92" s="111">
        <v>275.66300000000001</v>
      </c>
      <c r="BB92" s="111">
        <v>276.05500000000001</v>
      </c>
      <c r="BC92" s="111">
        <v>276.43900000000002</v>
      </c>
      <c r="BD92" s="111">
        <v>276.81700000000001</v>
      </c>
      <c r="BE92" s="111">
        <v>277.19099999999997</v>
      </c>
      <c r="BF92" s="111">
        <v>277.56599999999997</v>
      </c>
      <c r="BG92" s="111">
        <v>277.947</v>
      </c>
      <c r="BH92" s="111">
        <v>278.334</v>
      </c>
      <c r="BI92" s="111">
        <v>278.72300000000001</v>
      </c>
      <c r="BJ92" s="111">
        <v>279.11</v>
      </c>
      <c r="BK92" s="111">
        <v>279.49299999999999</v>
      </c>
      <c r="BL92" s="111">
        <v>279.86799999999999</v>
      </c>
    </row>
    <row r="93" spans="1:64" ht="15" customHeight="1">
      <c r="A93" s="123"/>
      <c r="B93" s="123"/>
      <c r="C93" s="123"/>
      <c r="D93" s="123" t="s">
        <v>161</v>
      </c>
      <c r="E93" s="112">
        <v>-0.45</v>
      </c>
      <c r="F93" s="112">
        <v>0.82499999999999996</v>
      </c>
      <c r="G93" s="112">
        <v>0.92300000000000004</v>
      </c>
      <c r="H93" s="112">
        <v>0.91800000000000004</v>
      </c>
      <c r="I93" s="112">
        <v>1.5649999999999999</v>
      </c>
      <c r="J93" s="112">
        <v>0.81</v>
      </c>
      <c r="K93" s="112">
        <v>0.95099999999999996</v>
      </c>
      <c r="L93" s="112">
        <v>0.99099999999999999</v>
      </c>
      <c r="M93" s="112">
        <v>-0.48399999999999999</v>
      </c>
      <c r="N93" s="112">
        <v>0.73599999999999999</v>
      </c>
      <c r="O93" s="112">
        <v>0.88</v>
      </c>
      <c r="P93" s="112">
        <v>0.90200000000000002</v>
      </c>
      <c r="Q93" s="112">
        <v>-0.59199999999999997</v>
      </c>
      <c r="R93" s="112">
        <v>0.64800000000000002</v>
      </c>
      <c r="S93" s="112">
        <v>0.78400000000000003</v>
      </c>
      <c r="T93" s="113">
        <v>0.80400000000000005</v>
      </c>
      <c r="U93" s="113">
        <v>0.71499999999999997</v>
      </c>
      <c r="V93" s="113">
        <v>0.99299999999999999</v>
      </c>
      <c r="W93" s="113">
        <v>0.753</v>
      </c>
      <c r="X93" s="113">
        <v>0.51400000000000001</v>
      </c>
      <c r="Y93" s="113">
        <v>0.39900000000000002</v>
      </c>
      <c r="Z93" s="113">
        <v>0.41799999999999998</v>
      </c>
      <c r="AA93" s="113">
        <v>0.51</v>
      </c>
      <c r="AB93" s="113">
        <v>0.63200000000000001</v>
      </c>
      <c r="AC93" s="113">
        <v>0.73599999999999999</v>
      </c>
      <c r="AD93" s="113">
        <v>0.77900000000000003</v>
      </c>
      <c r="AE93" s="113">
        <v>0.78100000000000003</v>
      </c>
      <c r="AF93" s="113">
        <v>0.76300000000000001</v>
      </c>
      <c r="AG93" s="113">
        <v>0.745</v>
      </c>
      <c r="AH93" s="113">
        <v>0.747</v>
      </c>
      <c r="AI93" s="113">
        <v>0.75900000000000001</v>
      </c>
      <c r="AJ93" s="113">
        <v>0.77</v>
      </c>
      <c r="AK93" s="113">
        <v>0.77100000000000002</v>
      </c>
      <c r="AL93" s="113">
        <v>0.75</v>
      </c>
      <c r="AM93" s="113">
        <v>0.71699999999999997</v>
      </c>
      <c r="AN93" s="113">
        <v>0.68200000000000005</v>
      </c>
      <c r="AO93" s="113">
        <v>0.65400000000000003</v>
      </c>
      <c r="AP93" s="113">
        <v>0.64</v>
      </c>
      <c r="AQ93" s="113">
        <v>0.63700000000000001</v>
      </c>
      <c r="AR93" s="113">
        <v>0.63600000000000001</v>
      </c>
      <c r="AS93" s="113">
        <v>0.63200000000000001</v>
      </c>
      <c r="AT93" s="113">
        <v>0.61899999999999999</v>
      </c>
      <c r="AU93" s="113">
        <v>0.60099999999999998</v>
      </c>
      <c r="AV93" s="113">
        <v>0.58399999999999996</v>
      </c>
      <c r="AW93" s="113">
        <v>0.57099999999999995</v>
      </c>
      <c r="AX93" s="113">
        <v>0.56899999999999995</v>
      </c>
      <c r="AY93" s="113">
        <v>0.57199999999999995</v>
      </c>
      <c r="AZ93" s="113">
        <v>0.57599999999999996</v>
      </c>
      <c r="BA93" s="113">
        <v>0.57599999999999996</v>
      </c>
      <c r="BB93" s="113">
        <v>0.56899999999999995</v>
      </c>
      <c r="BC93" s="113">
        <v>0.55800000000000005</v>
      </c>
      <c r="BD93" s="113">
        <v>0.54700000000000004</v>
      </c>
      <c r="BE93" s="113">
        <v>0.54100000000000004</v>
      </c>
      <c r="BF93" s="113">
        <v>0.54300000000000004</v>
      </c>
      <c r="BG93" s="113">
        <v>0.54900000000000004</v>
      </c>
      <c r="BH93" s="113">
        <v>0.55700000000000005</v>
      </c>
      <c r="BI93" s="113">
        <v>0.56000000000000005</v>
      </c>
      <c r="BJ93" s="113">
        <v>0.55700000000000005</v>
      </c>
      <c r="BK93" s="113">
        <v>0.54800000000000004</v>
      </c>
      <c r="BL93" s="113">
        <v>0.53800000000000003</v>
      </c>
    </row>
    <row r="94" spans="1:64" ht="15" customHeight="1">
      <c r="A94" s="123"/>
      <c r="B94" s="123" t="s">
        <v>220</v>
      </c>
      <c r="C94" s="123"/>
      <c r="D94" s="123" t="s">
        <v>171</v>
      </c>
      <c r="E94" s="110">
        <v>119.682</v>
      </c>
      <c r="F94" s="110">
        <v>119.584</v>
      </c>
      <c r="G94" s="110">
        <v>119.943</v>
      </c>
      <c r="H94" s="110">
        <v>120.54300000000001</v>
      </c>
      <c r="I94" s="110">
        <v>120.90600000000001</v>
      </c>
      <c r="J94" s="110">
        <v>121.304</v>
      </c>
      <c r="K94" s="110">
        <v>121.58499999999999</v>
      </c>
      <c r="L94" s="110">
        <v>122.11499999999999</v>
      </c>
      <c r="M94" s="110">
        <v>122.494</v>
      </c>
      <c r="N94" s="110">
        <v>122.496</v>
      </c>
      <c r="O94" s="110">
        <v>122.96899999999999</v>
      </c>
      <c r="P94" s="110">
        <v>123.539</v>
      </c>
      <c r="Q94" s="110">
        <v>124.504</v>
      </c>
      <c r="R94" s="110">
        <v>126.836</v>
      </c>
      <c r="S94" s="110">
        <v>126.964</v>
      </c>
      <c r="T94" s="111">
        <v>126.232</v>
      </c>
      <c r="U94" s="111">
        <v>125.72799999999999</v>
      </c>
      <c r="V94" s="111">
        <v>125.685</v>
      </c>
      <c r="W94" s="111">
        <v>125.863</v>
      </c>
      <c r="X94" s="111">
        <v>126.00700000000001</v>
      </c>
      <c r="Y94" s="111">
        <v>126.181</v>
      </c>
      <c r="Z94" s="111">
        <v>126.38800000000001</v>
      </c>
      <c r="AA94" s="111">
        <v>126.565</v>
      </c>
      <c r="AB94" s="111">
        <v>126.77500000000001</v>
      </c>
      <c r="AC94" s="111">
        <v>127.005</v>
      </c>
      <c r="AD94" s="111">
        <v>127.24</v>
      </c>
      <c r="AE94" s="111">
        <v>127.486</v>
      </c>
      <c r="AF94" s="111">
        <v>127.738</v>
      </c>
      <c r="AG94" s="111">
        <v>127.99</v>
      </c>
      <c r="AH94" s="111">
        <v>128.245</v>
      </c>
      <c r="AI94" s="111">
        <v>128.499</v>
      </c>
      <c r="AJ94" s="111">
        <v>128.751</v>
      </c>
      <c r="AK94" s="111">
        <v>129.005</v>
      </c>
      <c r="AL94" s="111">
        <v>129.25700000000001</v>
      </c>
      <c r="AM94" s="111">
        <v>129.511</v>
      </c>
      <c r="AN94" s="111">
        <v>129.768</v>
      </c>
      <c r="AO94" s="111">
        <v>130.048</v>
      </c>
      <c r="AP94" s="111">
        <v>130.32400000000001</v>
      </c>
      <c r="AQ94" s="111">
        <v>130.589</v>
      </c>
      <c r="AR94" s="111">
        <v>130.85</v>
      </c>
      <c r="AS94" s="111">
        <v>131.09700000000001</v>
      </c>
      <c r="AT94" s="111">
        <v>131.33500000000001</v>
      </c>
      <c r="AU94" s="111">
        <v>131.571</v>
      </c>
      <c r="AV94" s="111">
        <v>131.80699999999999</v>
      </c>
      <c r="AW94" s="111">
        <v>132.047</v>
      </c>
      <c r="AX94" s="111">
        <v>132.28800000000001</v>
      </c>
      <c r="AY94" s="111">
        <v>132.53299999999999</v>
      </c>
      <c r="AZ94" s="111">
        <v>132.77500000000001</v>
      </c>
      <c r="BA94" s="111">
        <v>133.02199999999999</v>
      </c>
      <c r="BB94" s="111">
        <v>133.26499999999999</v>
      </c>
      <c r="BC94" s="111">
        <v>133.49299999999999</v>
      </c>
      <c r="BD94" s="111">
        <v>133.721</v>
      </c>
      <c r="BE94" s="111">
        <v>133.941</v>
      </c>
      <c r="BF94" s="111">
        <v>134.16200000000001</v>
      </c>
      <c r="BG94" s="111">
        <v>134.37299999999999</v>
      </c>
      <c r="BH94" s="111">
        <v>134.58500000000001</v>
      </c>
      <c r="BI94" s="111">
        <v>134.803</v>
      </c>
      <c r="BJ94" s="111">
        <v>135.024</v>
      </c>
      <c r="BK94" s="111">
        <v>135.233</v>
      </c>
      <c r="BL94" s="111">
        <v>135.44399999999999</v>
      </c>
    </row>
    <row r="95" spans="1:64" ht="15" customHeight="1">
      <c r="A95" s="123"/>
      <c r="B95" s="123"/>
      <c r="C95" s="123"/>
      <c r="D95" s="123"/>
      <c r="E95" s="112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3"/>
      <c r="AL95" s="113"/>
      <c r="AM95" s="113"/>
      <c r="AN95" s="113"/>
      <c r="AO95" s="113"/>
      <c r="AP95" s="113"/>
      <c r="AQ95" s="113"/>
      <c r="AR95" s="113"/>
      <c r="AS95" s="113"/>
      <c r="AT95" s="113"/>
      <c r="AU95" s="113"/>
      <c r="AV95" s="113"/>
      <c r="AW95" s="113"/>
      <c r="AX95" s="113"/>
      <c r="AY95" s="113"/>
      <c r="AZ95" s="113"/>
      <c r="BA95" s="113"/>
      <c r="BB95" s="113"/>
      <c r="BC95" s="113"/>
      <c r="BD95" s="113"/>
      <c r="BE95" s="113"/>
      <c r="BF95" s="113"/>
      <c r="BG95" s="113"/>
      <c r="BH95" s="113"/>
      <c r="BI95" s="113"/>
      <c r="BJ95" s="113"/>
      <c r="BK95" s="113"/>
      <c r="BL95" s="113"/>
    </row>
    <row r="96" spans="1:64" ht="15" customHeight="1">
      <c r="A96" s="109" t="s">
        <v>221</v>
      </c>
      <c r="B96" s="123"/>
      <c r="C96" s="123"/>
      <c r="D96" s="123"/>
      <c r="E96" s="11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  <c r="AL96" s="113"/>
      <c r="AM96" s="113"/>
      <c r="AN96" s="113"/>
      <c r="AO96" s="113"/>
      <c r="AP96" s="113"/>
      <c r="AQ96" s="113"/>
      <c r="AR96" s="113"/>
      <c r="AS96" s="113"/>
      <c r="AT96" s="113"/>
      <c r="AU96" s="113"/>
      <c r="AV96" s="113"/>
      <c r="AW96" s="113"/>
      <c r="AX96" s="113"/>
      <c r="AY96" s="113"/>
      <c r="AZ96" s="113"/>
      <c r="BA96" s="113"/>
      <c r="BB96" s="113"/>
      <c r="BC96" s="113"/>
      <c r="BD96" s="113"/>
      <c r="BE96" s="113"/>
      <c r="BF96" s="113"/>
      <c r="BG96" s="113"/>
      <c r="BH96" s="113"/>
      <c r="BI96" s="113"/>
      <c r="BJ96" s="113"/>
      <c r="BK96" s="113"/>
      <c r="BL96" s="113"/>
    </row>
    <row r="97" spans="1:64" ht="15" customHeight="1">
      <c r="A97" s="123"/>
      <c r="B97" s="123" t="s">
        <v>222</v>
      </c>
      <c r="C97" s="123"/>
      <c r="D97" s="123" t="s">
        <v>175</v>
      </c>
      <c r="E97" s="112">
        <v>2.4430000000000001</v>
      </c>
      <c r="F97" s="112">
        <v>2.2629999999999999</v>
      </c>
      <c r="G97" s="112">
        <v>2.2429999999999999</v>
      </c>
      <c r="H97" s="112">
        <v>2.37</v>
      </c>
      <c r="I97" s="112">
        <v>2.76</v>
      </c>
      <c r="J97" s="112">
        <v>2.92</v>
      </c>
      <c r="K97" s="112">
        <v>2.9260000000000002</v>
      </c>
      <c r="L97" s="112">
        <v>3.0329999999999999</v>
      </c>
      <c r="M97" s="112">
        <v>2.653</v>
      </c>
      <c r="N97" s="112">
        <v>2.3330000000000002</v>
      </c>
      <c r="O97" s="112">
        <v>1.796</v>
      </c>
      <c r="P97" s="112">
        <v>1.7929999999999999</v>
      </c>
      <c r="Q97" s="112">
        <v>1.3759999999999999</v>
      </c>
      <c r="R97" s="112">
        <v>0.68600000000000005</v>
      </c>
      <c r="S97" s="112">
        <v>0.65</v>
      </c>
      <c r="T97" s="113">
        <v>0.86299999999999999</v>
      </c>
      <c r="U97" s="113">
        <v>1.02</v>
      </c>
      <c r="V97" s="113">
        <v>1.07</v>
      </c>
      <c r="W97" s="113">
        <v>1.1220000000000001</v>
      </c>
      <c r="X97" s="113">
        <v>1.175</v>
      </c>
      <c r="Y97" s="113">
        <v>1.2290000000000001</v>
      </c>
      <c r="Z97" s="113">
        <v>1.2829999999999999</v>
      </c>
      <c r="AA97" s="113">
        <v>1.3380000000000001</v>
      </c>
      <c r="AB97" s="113">
        <v>1.393</v>
      </c>
      <c r="AC97" s="113">
        <v>1.448</v>
      </c>
      <c r="AD97" s="113">
        <v>1.5089999999999999</v>
      </c>
      <c r="AE97" s="113">
        <v>1.5760000000000001</v>
      </c>
      <c r="AF97" s="113">
        <v>1.6459999999999999</v>
      </c>
      <c r="AG97" s="113">
        <v>1.7190000000000001</v>
      </c>
      <c r="AH97" s="113">
        <v>1.7949999999999999</v>
      </c>
      <c r="AI97" s="113">
        <v>1.87</v>
      </c>
      <c r="AJ97" s="113">
        <v>1.946</v>
      </c>
      <c r="AK97" s="113">
        <v>2.0219999999999998</v>
      </c>
      <c r="AL97" s="113">
        <v>2.105</v>
      </c>
      <c r="AM97" s="113">
        <v>2.1880000000000002</v>
      </c>
      <c r="AN97" s="113">
        <v>2.27</v>
      </c>
      <c r="AO97" s="113">
        <v>2.351</v>
      </c>
      <c r="AP97" s="113">
        <v>2.431</v>
      </c>
      <c r="AQ97" s="113">
        <v>2.5089999999999999</v>
      </c>
      <c r="AR97" s="113">
        <v>2.5840000000000001</v>
      </c>
      <c r="AS97" s="113">
        <v>2.653</v>
      </c>
      <c r="AT97" s="113">
        <v>2.718</v>
      </c>
      <c r="AU97" s="113">
        <v>2.7810000000000001</v>
      </c>
      <c r="AV97" s="113">
        <v>2.8410000000000002</v>
      </c>
      <c r="AW97" s="113">
        <v>2.8980000000000001</v>
      </c>
      <c r="AX97" s="113">
        <v>2.952</v>
      </c>
      <c r="AY97" s="113">
        <v>3.0030000000000001</v>
      </c>
      <c r="AZ97" s="113">
        <v>3.0510000000000002</v>
      </c>
      <c r="BA97" s="113">
        <v>3.0960000000000001</v>
      </c>
      <c r="BB97" s="113">
        <v>3.1389999999999998</v>
      </c>
      <c r="BC97" s="113">
        <v>3.1779999999999999</v>
      </c>
      <c r="BD97" s="113">
        <v>3.214</v>
      </c>
      <c r="BE97" s="113">
        <v>3.2480000000000002</v>
      </c>
      <c r="BF97" s="113">
        <v>3.278</v>
      </c>
      <c r="BG97" s="113">
        <v>3.3069999999999999</v>
      </c>
      <c r="BH97" s="113">
        <v>3.3239999999999998</v>
      </c>
      <c r="BI97" s="113">
        <v>3.3490000000000002</v>
      </c>
      <c r="BJ97" s="113">
        <v>3.3740000000000001</v>
      </c>
      <c r="BK97" s="113">
        <v>3.3969999999999998</v>
      </c>
      <c r="BL97" s="113">
        <v>3.419</v>
      </c>
    </row>
    <row r="98" spans="1:64" ht="15" customHeight="1">
      <c r="A98" s="123"/>
      <c r="B98" s="123" t="s">
        <v>223</v>
      </c>
      <c r="C98" s="123"/>
      <c r="D98" s="123" t="s">
        <v>175</v>
      </c>
      <c r="E98" s="112">
        <v>0.59</v>
      </c>
      <c r="F98" s="112">
        <v>0.89</v>
      </c>
      <c r="G98" s="112">
        <v>1.036</v>
      </c>
      <c r="H98" s="112">
        <v>1.206</v>
      </c>
      <c r="I98" s="112">
        <v>1.56</v>
      </c>
      <c r="J98" s="112">
        <v>1.84</v>
      </c>
      <c r="K98" s="112">
        <v>2.04</v>
      </c>
      <c r="L98" s="112">
        <v>2.3159999999999998</v>
      </c>
      <c r="M98" s="112">
        <v>2.3860000000000001</v>
      </c>
      <c r="N98" s="112">
        <v>2.2999999999999998</v>
      </c>
      <c r="O98" s="112">
        <v>1.98</v>
      </c>
      <c r="P98" s="112">
        <v>1.5760000000000001</v>
      </c>
      <c r="Q98" s="112">
        <v>1.1100000000000001</v>
      </c>
      <c r="R98" s="112">
        <v>0.14299999999999999</v>
      </c>
      <c r="S98" s="112">
        <v>0.113</v>
      </c>
      <c r="T98" s="113">
        <v>9.2999999999999999E-2</v>
      </c>
      <c r="U98" s="113">
        <v>0.11899999999999999</v>
      </c>
      <c r="V98" s="113">
        <v>0.126</v>
      </c>
      <c r="W98" s="113">
        <v>0.129</v>
      </c>
      <c r="X98" s="113">
        <v>0.13100000000000001</v>
      </c>
      <c r="Y98" s="113">
        <v>0.13400000000000001</v>
      </c>
      <c r="Z98" s="113">
        <v>0.13800000000000001</v>
      </c>
      <c r="AA98" s="113">
        <v>0.14099999999999999</v>
      </c>
      <c r="AB98" s="113">
        <v>0.157</v>
      </c>
      <c r="AC98" s="113">
        <v>0.157</v>
      </c>
      <c r="AD98" s="113">
        <v>0.17199999999999999</v>
      </c>
      <c r="AE98" s="113">
        <v>0.17599999999999999</v>
      </c>
      <c r="AF98" s="113">
        <v>0.19900000000000001</v>
      </c>
      <c r="AG98" s="113">
        <v>0.216</v>
      </c>
      <c r="AH98" s="113">
        <v>0.24099999999999999</v>
      </c>
      <c r="AI98" s="113">
        <v>0.28999999999999998</v>
      </c>
      <c r="AJ98" s="113">
        <v>0.33300000000000002</v>
      </c>
      <c r="AK98" s="113">
        <v>0.40300000000000002</v>
      </c>
      <c r="AL98" s="113">
        <v>0.48699999999999999</v>
      </c>
      <c r="AM98" s="113">
        <v>0.6</v>
      </c>
      <c r="AN98" s="113">
        <v>0.71299999999999997</v>
      </c>
      <c r="AO98" s="113">
        <v>0.83899999999999997</v>
      </c>
      <c r="AP98" s="113">
        <v>0.96299999999999997</v>
      </c>
      <c r="AQ98" s="113">
        <v>1.081</v>
      </c>
      <c r="AR98" s="113">
        <v>1.1759999999999999</v>
      </c>
      <c r="AS98" s="113">
        <v>1.26</v>
      </c>
      <c r="AT98" s="113">
        <v>1.333</v>
      </c>
      <c r="AU98" s="113">
        <v>1.413</v>
      </c>
      <c r="AV98" s="113">
        <v>1.4790000000000001</v>
      </c>
      <c r="AW98" s="113">
        <v>1.55</v>
      </c>
      <c r="AX98" s="113">
        <v>1.6120000000000001</v>
      </c>
      <c r="AY98" s="113">
        <v>1.6779999999999999</v>
      </c>
      <c r="AZ98" s="113">
        <v>1.744</v>
      </c>
      <c r="BA98" s="113">
        <v>1.81</v>
      </c>
      <c r="BB98" s="113">
        <v>1.8759999999999999</v>
      </c>
      <c r="BC98" s="113">
        <v>1.9419999999999999</v>
      </c>
      <c r="BD98" s="113">
        <v>2.0070000000000001</v>
      </c>
      <c r="BE98" s="113">
        <v>2.073</v>
      </c>
      <c r="BF98" s="113">
        <v>2.1349999999999998</v>
      </c>
      <c r="BG98" s="113">
        <v>2.2010000000000001</v>
      </c>
      <c r="BH98" s="113">
        <v>2.2410000000000001</v>
      </c>
      <c r="BI98" s="113">
        <v>2.2810000000000001</v>
      </c>
      <c r="BJ98" s="113">
        <v>2.306</v>
      </c>
      <c r="BK98" s="113">
        <v>2.3420000000000001</v>
      </c>
      <c r="BL98" s="113">
        <v>2.3650000000000002</v>
      </c>
    </row>
    <row r="99" spans="1:64" ht="15" customHeight="1">
      <c r="A99" s="123"/>
      <c r="B99" s="123" t="s">
        <v>224</v>
      </c>
      <c r="C99" s="123"/>
      <c r="D99" s="123" t="s">
        <v>175</v>
      </c>
      <c r="E99" s="112">
        <v>0.7</v>
      </c>
      <c r="F99" s="112">
        <v>0.95</v>
      </c>
      <c r="G99" s="112">
        <v>1.153</v>
      </c>
      <c r="H99" s="112">
        <v>1.2030000000000001</v>
      </c>
      <c r="I99" s="112">
        <v>1.446</v>
      </c>
      <c r="J99" s="112">
        <v>1.736</v>
      </c>
      <c r="K99" s="112">
        <v>1.923</v>
      </c>
      <c r="L99" s="112">
        <v>2.2200000000000002</v>
      </c>
      <c r="M99" s="112">
        <v>2.403</v>
      </c>
      <c r="N99" s="112">
        <v>2.3959999999999999</v>
      </c>
      <c r="O99" s="112">
        <v>2.19</v>
      </c>
      <c r="P99" s="112">
        <v>1.643</v>
      </c>
      <c r="Q99" s="112">
        <v>1.26</v>
      </c>
      <c r="R99" s="112">
        <v>0.06</v>
      </c>
      <c r="S99" s="112">
        <v>9.2999999999999999E-2</v>
      </c>
      <c r="T99" s="113">
        <v>0.09</v>
      </c>
      <c r="U99" s="113">
        <v>8.1000000000000003E-2</v>
      </c>
      <c r="V99" s="113">
        <v>8.1000000000000003E-2</v>
      </c>
      <c r="W99" s="113">
        <v>8.1000000000000003E-2</v>
      </c>
      <c r="X99" s="113">
        <v>8.2000000000000003E-2</v>
      </c>
      <c r="Y99" s="113">
        <v>8.3000000000000004E-2</v>
      </c>
      <c r="Z99" s="113">
        <v>8.5000000000000006E-2</v>
      </c>
      <c r="AA99" s="113">
        <v>8.6999999999999994E-2</v>
      </c>
      <c r="AB99" s="113">
        <v>8.7999999999999995E-2</v>
      </c>
      <c r="AC99" s="113">
        <v>8.7999999999999995E-2</v>
      </c>
      <c r="AD99" s="113">
        <v>9.8000000000000004E-2</v>
      </c>
      <c r="AE99" s="113">
        <v>0.108</v>
      </c>
      <c r="AF99" s="113">
        <v>0.12</v>
      </c>
      <c r="AG99" s="113">
        <v>0.14199999999999999</v>
      </c>
      <c r="AH99" s="113">
        <v>0.14899999999999999</v>
      </c>
      <c r="AI99" s="113">
        <v>0.17299999999999999</v>
      </c>
      <c r="AJ99" s="113">
        <v>0.38200000000000001</v>
      </c>
      <c r="AK99" s="113">
        <v>0.38200000000000001</v>
      </c>
      <c r="AL99" s="113">
        <v>0.63200000000000001</v>
      </c>
      <c r="AM99" s="113">
        <v>0.63200000000000001</v>
      </c>
      <c r="AN99" s="113">
        <v>0.88200000000000001</v>
      </c>
      <c r="AO99" s="113">
        <v>0.88200000000000001</v>
      </c>
      <c r="AP99" s="113">
        <v>1.1319999999999999</v>
      </c>
      <c r="AQ99" s="113">
        <v>1.1319999999999999</v>
      </c>
      <c r="AR99" s="113">
        <v>1.1319999999999999</v>
      </c>
      <c r="AS99" s="113">
        <v>1.1319999999999999</v>
      </c>
      <c r="AT99" s="113">
        <v>1.3819999999999999</v>
      </c>
      <c r="AU99" s="113">
        <v>1.3819999999999999</v>
      </c>
      <c r="AV99" s="113">
        <v>1.3819999999999999</v>
      </c>
      <c r="AW99" s="113">
        <v>1.6319999999999999</v>
      </c>
      <c r="AX99" s="113">
        <v>1.6319999999999999</v>
      </c>
      <c r="AY99" s="113">
        <v>1.6319999999999999</v>
      </c>
      <c r="AZ99" s="113">
        <v>1.8819999999999999</v>
      </c>
      <c r="BA99" s="113">
        <v>1.8819999999999999</v>
      </c>
      <c r="BB99" s="113">
        <v>1.883</v>
      </c>
      <c r="BC99" s="113">
        <v>2.133</v>
      </c>
      <c r="BD99" s="113">
        <v>2.133</v>
      </c>
      <c r="BE99" s="113">
        <v>2.1320000000000001</v>
      </c>
      <c r="BF99" s="113">
        <v>2.3820000000000001</v>
      </c>
      <c r="BG99" s="113">
        <v>2.4039999999999999</v>
      </c>
      <c r="BH99" s="113">
        <v>2.4260000000000002</v>
      </c>
      <c r="BI99" s="113">
        <v>2.448</v>
      </c>
      <c r="BJ99" s="113">
        <v>2.4700000000000002</v>
      </c>
      <c r="BK99" s="113">
        <v>2.492</v>
      </c>
      <c r="BL99" s="113">
        <v>2.5150000000000001</v>
      </c>
    </row>
    <row r="100" spans="1:64" ht="15" customHeight="1">
      <c r="A100" s="123"/>
      <c r="B100" s="123"/>
      <c r="C100" s="123"/>
      <c r="D100" s="123"/>
      <c r="E100" s="11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13"/>
      <c r="AV100" s="113"/>
      <c r="AW100" s="113"/>
      <c r="AX100" s="113"/>
      <c r="AY100" s="113"/>
      <c r="AZ100" s="113"/>
      <c r="BA100" s="113"/>
      <c r="BB100" s="113"/>
      <c r="BC100" s="113"/>
      <c r="BD100" s="113"/>
      <c r="BE100" s="113"/>
      <c r="BF100" s="113"/>
      <c r="BG100" s="113"/>
      <c r="BH100" s="113"/>
      <c r="BI100" s="113"/>
      <c r="BJ100" s="113"/>
      <c r="BK100" s="113"/>
      <c r="BL100" s="113"/>
    </row>
    <row r="101" spans="1:64" ht="15" customHeight="1">
      <c r="A101" s="109" t="s">
        <v>225</v>
      </c>
      <c r="B101" s="123"/>
      <c r="C101" s="123"/>
      <c r="D101" s="123"/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3"/>
      <c r="AU101" s="113"/>
      <c r="AV101" s="113"/>
      <c r="AW101" s="113"/>
      <c r="AX101" s="113"/>
      <c r="AY101" s="113"/>
      <c r="AZ101" s="113"/>
      <c r="BA101" s="113"/>
      <c r="BB101" s="113"/>
      <c r="BC101" s="113"/>
      <c r="BD101" s="113"/>
      <c r="BE101" s="113"/>
      <c r="BF101" s="113"/>
      <c r="BG101" s="113"/>
      <c r="BH101" s="113"/>
      <c r="BI101" s="113"/>
      <c r="BJ101" s="113"/>
      <c r="BK101" s="113"/>
      <c r="BL101" s="113"/>
    </row>
    <row r="102" spans="1:64" ht="15" customHeight="1">
      <c r="A102" s="123"/>
      <c r="B102" s="123" t="s">
        <v>226</v>
      </c>
      <c r="C102" s="123"/>
      <c r="D102" s="123" t="s">
        <v>160</v>
      </c>
      <c r="E102" s="110">
        <v>16633.7</v>
      </c>
      <c r="F102" s="110">
        <v>16828.400000000001</v>
      </c>
      <c r="G102" s="110">
        <v>17036.599999999999</v>
      </c>
      <c r="H102" s="110">
        <v>17295.599999999999</v>
      </c>
      <c r="I102" s="110">
        <v>17548.599999999999</v>
      </c>
      <c r="J102" s="110">
        <v>17750.3</v>
      </c>
      <c r="K102" s="110">
        <v>17976.5</v>
      </c>
      <c r="L102" s="110">
        <v>18132</v>
      </c>
      <c r="M102" s="110">
        <v>18366.7</v>
      </c>
      <c r="N102" s="110">
        <v>18480.900000000001</v>
      </c>
      <c r="O102" s="110">
        <v>18597.599999999999</v>
      </c>
      <c r="P102" s="110">
        <v>18760.8</v>
      </c>
      <c r="Q102" s="110">
        <v>18951</v>
      </c>
      <c r="R102" s="110">
        <v>20457.3</v>
      </c>
      <c r="S102" s="110">
        <v>19915.8</v>
      </c>
      <c r="T102" s="111">
        <v>19376.8</v>
      </c>
      <c r="U102" s="111">
        <v>20734.2</v>
      </c>
      <c r="V102" s="111">
        <v>19678.400000000001</v>
      </c>
      <c r="W102" s="111">
        <v>19726.3</v>
      </c>
      <c r="X102" s="111">
        <v>19892.7</v>
      </c>
      <c r="Y102" s="111">
        <v>20091.3</v>
      </c>
      <c r="Z102" s="111">
        <v>20257.2</v>
      </c>
      <c r="AA102" s="111">
        <v>20448.900000000001</v>
      </c>
      <c r="AB102" s="111">
        <v>20631.2</v>
      </c>
      <c r="AC102" s="111">
        <v>20822.7</v>
      </c>
      <c r="AD102" s="111">
        <v>21022.3</v>
      </c>
      <c r="AE102" s="111">
        <v>21233.5</v>
      </c>
      <c r="AF102" s="111">
        <v>21449.7</v>
      </c>
      <c r="AG102" s="111">
        <v>21691.599999999999</v>
      </c>
      <c r="AH102" s="111">
        <v>21903.7</v>
      </c>
      <c r="AI102" s="111">
        <v>22117.4</v>
      </c>
      <c r="AJ102" s="111">
        <v>22368.6</v>
      </c>
      <c r="AK102" s="111">
        <v>22641.9</v>
      </c>
      <c r="AL102" s="111">
        <v>22881.4</v>
      </c>
      <c r="AM102" s="111">
        <v>23121.599999999999</v>
      </c>
      <c r="AN102" s="111">
        <v>23379.8</v>
      </c>
      <c r="AO102" s="111">
        <v>23674.5</v>
      </c>
      <c r="AP102" s="111">
        <v>23929.9</v>
      </c>
      <c r="AQ102" s="111">
        <v>24183</v>
      </c>
      <c r="AR102" s="111">
        <v>24426</v>
      </c>
      <c r="AS102" s="111">
        <v>24708.1</v>
      </c>
      <c r="AT102" s="111">
        <v>24963.599999999999</v>
      </c>
      <c r="AU102" s="111">
        <v>25226.9</v>
      </c>
      <c r="AV102" s="111">
        <v>25501.1</v>
      </c>
      <c r="AW102" s="111">
        <v>25817.3</v>
      </c>
      <c r="AX102" s="111">
        <v>26104.400000000001</v>
      </c>
      <c r="AY102" s="111">
        <v>26389</v>
      </c>
      <c r="AZ102" s="111">
        <v>26659.8</v>
      </c>
      <c r="BA102" s="111">
        <v>26984.799999999999</v>
      </c>
      <c r="BB102" s="111">
        <v>27267.8</v>
      </c>
      <c r="BC102" s="111">
        <v>27553.7</v>
      </c>
      <c r="BD102" s="111">
        <v>27834.9</v>
      </c>
      <c r="BE102" s="111">
        <v>28173</v>
      </c>
      <c r="BF102" s="111">
        <v>28476.7</v>
      </c>
      <c r="BG102" s="111">
        <v>28783.5</v>
      </c>
      <c r="BH102" s="111">
        <v>29093.3</v>
      </c>
      <c r="BI102" s="111">
        <v>29480.2</v>
      </c>
      <c r="BJ102" s="111">
        <v>29813</v>
      </c>
      <c r="BK102" s="111">
        <v>30146.3</v>
      </c>
      <c r="BL102" s="111">
        <v>30495.4</v>
      </c>
    </row>
    <row r="103" spans="1:64" ht="15" customHeight="1">
      <c r="A103" s="123"/>
      <c r="B103" s="123"/>
      <c r="C103" s="123"/>
      <c r="D103" s="123" t="s">
        <v>227</v>
      </c>
      <c r="E103" s="112">
        <v>86.465000000000003</v>
      </c>
      <c r="F103" s="112">
        <v>86.837000000000003</v>
      </c>
      <c r="G103" s="112">
        <v>86.843999999999994</v>
      </c>
      <c r="H103" s="112">
        <v>86.745999999999995</v>
      </c>
      <c r="I103" s="112">
        <v>86.692999999999998</v>
      </c>
      <c r="J103" s="112">
        <v>86.364000000000004</v>
      </c>
      <c r="K103" s="112">
        <v>86.664000000000001</v>
      </c>
      <c r="L103" s="112">
        <v>86.713999999999999</v>
      </c>
      <c r="M103" s="112">
        <v>86.981999999999999</v>
      </c>
      <c r="N103" s="112">
        <v>86.643000000000001</v>
      </c>
      <c r="O103" s="112">
        <v>86.337999999999994</v>
      </c>
      <c r="P103" s="112">
        <v>86.266000000000005</v>
      </c>
      <c r="Q103" s="112">
        <v>87.894000000000005</v>
      </c>
      <c r="R103" s="112">
        <v>104.801</v>
      </c>
      <c r="S103" s="112">
        <v>94.073999999999998</v>
      </c>
      <c r="T103" s="113">
        <v>90.197999999999993</v>
      </c>
      <c r="U103" s="113">
        <v>94.888999999999996</v>
      </c>
      <c r="V103" s="113">
        <v>89.143000000000001</v>
      </c>
      <c r="W103" s="113">
        <v>88.084999999999994</v>
      </c>
      <c r="X103" s="113">
        <v>87.662999999999997</v>
      </c>
      <c r="Y103" s="113">
        <v>87.451999999999998</v>
      </c>
      <c r="Z103" s="113">
        <v>87.29</v>
      </c>
      <c r="AA103" s="113">
        <v>87.177999999999997</v>
      </c>
      <c r="AB103" s="113">
        <v>87.040999999999997</v>
      </c>
      <c r="AC103" s="113">
        <v>87.016999999999996</v>
      </c>
      <c r="AD103" s="113">
        <v>86.929000000000002</v>
      </c>
      <c r="AE103" s="113">
        <v>86.843999999999994</v>
      </c>
      <c r="AF103" s="113">
        <v>86.751999999999995</v>
      </c>
      <c r="AG103" s="113">
        <v>86.817999999999998</v>
      </c>
      <c r="AH103" s="113">
        <v>86.712000000000003</v>
      </c>
      <c r="AI103" s="113">
        <v>86.606999999999999</v>
      </c>
      <c r="AJ103" s="113">
        <v>86.611000000000004</v>
      </c>
      <c r="AK103" s="113">
        <v>86.721999999999994</v>
      </c>
      <c r="AL103" s="113">
        <v>86.695999999999998</v>
      </c>
      <c r="AM103" s="113">
        <v>86.694999999999993</v>
      </c>
      <c r="AN103" s="113">
        <v>86.763999999999996</v>
      </c>
      <c r="AO103" s="113">
        <v>86.96</v>
      </c>
      <c r="AP103" s="113">
        <v>87.025999999999996</v>
      </c>
      <c r="AQ103" s="113">
        <v>87.091999999999999</v>
      </c>
      <c r="AR103" s="113">
        <v>87.135999999999996</v>
      </c>
      <c r="AS103" s="113">
        <v>87.328000000000003</v>
      </c>
      <c r="AT103" s="113">
        <v>87.424000000000007</v>
      </c>
      <c r="AU103" s="113">
        <v>87.534000000000006</v>
      </c>
      <c r="AV103" s="113">
        <v>87.662000000000006</v>
      </c>
      <c r="AW103" s="113">
        <v>87.917000000000002</v>
      </c>
      <c r="AX103" s="113">
        <v>88.058000000000007</v>
      </c>
      <c r="AY103" s="113">
        <v>88.188999999999993</v>
      </c>
      <c r="AZ103" s="113">
        <v>88.269000000000005</v>
      </c>
      <c r="BA103" s="113">
        <v>88.522999999999996</v>
      </c>
      <c r="BB103" s="113">
        <v>88.638000000000005</v>
      </c>
      <c r="BC103" s="113">
        <v>88.762</v>
      </c>
      <c r="BD103" s="113">
        <v>88.861999999999995</v>
      </c>
      <c r="BE103" s="113">
        <v>89.138000000000005</v>
      </c>
      <c r="BF103" s="113">
        <v>89.292000000000002</v>
      </c>
      <c r="BG103" s="113">
        <v>89.436999999999998</v>
      </c>
      <c r="BH103" s="113">
        <v>89.575000000000003</v>
      </c>
      <c r="BI103" s="113">
        <v>89.93</v>
      </c>
      <c r="BJ103" s="113">
        <v>90.111999999999995</v>
      </c>
      <c r="BK103" s="113">
        <v>90.287000000000006</v>
      </c>
      <c r="BL103" s="113">
        <v>90.501000000000005</v>
      </c>
    </row>
    <row r="104" spans="1:64" ht="15" customHeight="1">
      <c r="A104" s="123"/>
      <c r="B104" s="123" t="s">
        <v>228</v>
      </c>
      <c r="C104" s="123"/>
      <c r="D104" s="123" t="s">
        <v>160</v>
      </c>
      <c r="E104" s="110">
        <v>10223.1</v>
      </c>
      <c r="F104" s="110">
        <v>10335.299999999999</v>
      </c>
      <c r="G104" s="110">
        <v>10476.9</v>
      </c>
      <c r="H104" s="110">
        <v>10654.9</v>
      </c>
      <c r="I104" s="110">
        <v>10776.1</v>
      </c>
      <c r="J104" s="110">
        <v>10882.3</v>
      </c>
      <c r="K104" s="110">
        <v>11034.1</v>
      </c>
      <c r="L104" s="110">
        <v>11107.8</v>
      </c>
      <c r="M104" s="110">
        <v>11335.3</v>
      </c>
      <c r="N104" s="110">
        <v>11391.7</v>
      </c>
      <c r="O104" s="110">
        <v>11438</v>
      </c>
      <c r="P104" s="110">
        <v>11564.8</v>
      </c>
      <c r="Q104" s="110">
        <v>11674.4</v>
      </c>
      <c r="R104" s="110">
        <v>10949.5</v>
      </c>
      <c r="S104" s="110">
        <v>11537.3</v>
      </c>
      <c r="T104" s="111">
        <v>11664</v>
      </c>
      <c r="U104" s="111">
        <v>11852.4</v>
      </c>
      <c r="V104" s="111">
        <v>11956.5</v>
      </c>
      <c r="W104" s="111">
        <v>12119.9</v>
      </c>
      <c r="X104" s="111">
        <v>12272.9</v>
      </c>
      <c r="Y104" s="111">
        <v>12420</v>
      </c>
      <c r="Z104" s="111">
        <v>12543.2</v>
      </c>
      <c r="AA104" s="111">
        <v>12677.9</v>
      </c>
      <c r="AB104" s="111">
        <v>12812.2</v>
      </c>
      <c r="AC104" s="111">
        <v>12935.6</v>
      </c>
      <c r="AD104" s="111">
        <v>13072.4</v>
      </c>
      <c r="AE104" s="111">
        <v>13214.6</v>
      </c>
      <c r="AF104" s="111">
        <v>13360.2</v>
      </c>
      <c r="AG104" s="111">
        <v>13497.1</v>
      </c>
      <c r="AH104" s="111">
        <v>13642.3</v>
      </c>
      <c r="AI104" s="111">
        <v>13788.6</v>
      </c>
      <c r="AJ104" s="111">
        <v>13941</v>
      </c>
      <c r="AK104" s="111">
        <v>14090.5</v>
      </c>
      <c r="AL104" s="111">
        <v>14241.4</v>
      </c>
      <c r="AM104" s="111">
        <v>14389.3</v>
      </c>
      <c r="AN104" s="111">
        <v>14536.7</v>
      </c>
      <c r="AO104" s="111">
        <v>14685.2</v>
      </c>
      <c r="AP104" s="111">
        <v>14831</v>
      </c>
      <c r="AQ104" s="111">
        <v>14975.7</v>
      </c>
      <c r="AR104" s="111">
        <v>15117.1</v>
      </c>
      <c r="AS104" s="111">
        <v>15255.9</v>
      </c>
      <c r="AT104" s="111">
        <v>15393.9</v>
      </c>
      <c r="AU104" s="111">
        <v>15533.4</v>
      </c>
      <c r="AV104" s="111">
        <v>15675.5</v>
      </c>
      <c r="AW104" s="111">
        <v>15820</v>
      </c>
      <c r="AX104" s="111">
        <v>15966.6</v>
      </c>
      <c r="AY104" s="111">
        <v>16113</v>
      </c>
      <c r="AZ104" s="111">
        <v>16259.9</v>
      </c>
      <c r="BA104" s="111">
        <v>16407.3</v>
      </c>
      <c r="BB104" s="111">
        <v>16554.599999999999</v>
      </c>
      <c r="BC104" s="111">
        <v>16701.8</v>
      </c>
      <c r="BD104" s="111">
        <v>16850.5</v>
      </c>
      <c r="BE104" s="111">
        <v>16999.8</v>
      </c>
      <c r="BF104" s="111">
        <v>17150.599999999999</v>
      </c>
      <c r="BG104" s="111">
        <v>17304</v>
      </c>
      <c r="BH104" s="111">
        <v>17460.5</v>
      </c>
      <c r="BI104" s="111">
        <v>17620.3</v>
      </c>
      <c r="BJ104" s="111">
        <v>17780.900000000001</v>
      </c>
      <c r="BK104" s="111">
        <v>17942.8</v>
      </c>
      <c r="BL104" s="111">
        <v>18106.099999999999</v>
      </c>
    </row>
    <row r="105" spans="1:64" ht="15" customHeight="1">
      <c r="A105" s="123"/>
      <c r="B105" s="123"/>
      <c r="C105" s="123"/>
      <c r="D105" s="123" t="s">
        <v>227</v>
      </c>
      <c r="E105" s="112">
        <v>53.140999999999998</v>
      </c>
      <c r="F105" s="112">
        <v>53.331000000000003</v>
      </c>
      <c r="G105" s="112">
        <v>53.405999999999999</v>
      </c>
      <c r="H105" s="112">
        <v>53.44</v>
      </c>
      <c r="I105" s="112">
        <v>53.234999999999999</v>
      </c>
      <c r="J105" s="112">
        <v>52.948</v>
      </c>
      <c r="K105" s="112">
        <v>53.195</v>
      </c>
      <c r="L105" s="112">
        <v>53.122</v>
      </c>
      <c r="M105" s="112">
        <v>53.682000000000002</v>
      </c>
      <c r="N105" s="112">
        <v>53.406999999999996</v>
      </c>
      <c r="O105" s="112">
        <v>53.1</v>
      </c>
      <c r="P105" s="112">
        <v>53.177</v>
      </c>
      <c r="Q105" s="112">
        <v>54.145000000000003</v>
      </c>
      <c r="R105" s="112">
        <v>56.093000000000004</v>
      </c>
      <c r="S105" s="112">
        <v>54.497</v>
      </c>
      <c r="T105" s="113">
        <v>54.295000000000002</v>
      </c>
      <c r="U105" s="113">
        <v>54.241999999999997</v>
      </c>
      <c r="V105" s="113">
        <v>54.162999999999997</v>
      </c>
      <c r="W105" s="113">
        <v>54.119</v>
      </c>
      <c r="X105" s="113">
        <v>54.084000000000003</v>
      </c>
      <c r="Y105" s="113">
        <v>54.061</v>
      </c>
      <c r="Z105" s="113">
        <v>54.05</v>
      </c>
      <c r="AA105" s="113">
        <v>54.048999999999999</v>
      </c>
      <c r="AB105" s="113">
        <v>54.052999999999997</v>
      </c>
      <c r="AC105" s="113">
        <v>54.057000000000002</v>
      </c>
      <c r="AD105" s="113">
        <v>54.055</v>
      </c>
      <c r="AE105" s="113">
        <v>54.046999999999997</v>
      </c>
      <c r="AF105" s="113">
        <v>54.033999999999999</v>
      </c>
      <c r="AG105" s="113">
        <v>54.021000000000001</v>
      </c>
      <c r="AH105" s="113">
        <v>54.006999999999998</v>
      </c>
      <c r="AI105" s="113">
        <v>53.993000000000002</v>
      </c>
      <c r="AJ105" s="113">
        <v>53.98</v>
      </c>
      <c r="AK105" s="113">
        <v>53.969000000000001</v>
      </c>
      <c r="AL105" s="113">
        <v>53.96</v>
      </c>
      <c r="AM105" s="113">
        <v>53.953000000000003</v>
      </c>
      <c r="AN105" s="113">
        <v>53.947000000000003</v>
      </c>
      <c r="AO105" s="113">
        <v>53.94</v>
      </c>
      <c r="AP105" s="113">
        <v>53.936</v>
      </c>
      <c r="AQ105" s="113">
        <v>53.933</v>
      </c>
      <c r="AR105" s="113">
        <v>53.927</v>
      </c>
      <c r="AS105" s="113">
        <v>53.92</v>
      </c>
      <c r="AT105" s="113">
        <v>53.91</v>
      </c>
      <c r="AU105" s="113">
        <v>53.898000000000003</v>
      </c>
      <c r="AV105" s="113">
        <v>53.886000000000003</v>
      </c>
      <c r="AW105" s="113">
        <v>53.872</v>
      </c>
      <c r="AX105" s="113">
        <v>53.86</v>
      </c>
      <c r="AY105" s="113">
        <v>53.847999999999999</v>
      </c>
      <c r="AZ105" s="113">
        <v>53.835000000000001</v>
      </c>
      <c r="BA105" s="113">
        <v>53.823999999999998</v>
      </c>
      <c r="BB105" s="113">
        <v>53.813000000000002</v>
      </c>
      <c r="BC105" s="113">
        <v>53.802999999999997</v>
      </c>
      <c r="BD105" s="113">
        <v>53.795000000000002</v>
      </c>
      <c r="BE105" s="113">
        <v>53.786000000000001</v>
      </c>
      <c r="BF105" s="113">
        <v>53.777000000000001</v>
      </c>
      <c r="BG105" s="113">
        <v>53.768000000000001</v>
      </c>
      <c r="BH105" s="113">
        <v>53.759</v>
      </c>
      <c r="BI105" s="113">
        <v>53.750999999999998</v>
      </c>
      <c r="BJ105" s="113">
        <v>53.744</v>
      </c>
      <c r="BK105" s="113">
        <v>53.738</v>
      </c>
      <c r="BL105" s="113">
        <v>53.732999999999997</v>
      </c>
    </row>
    <row r="106" spans="1:64" ht="15" customHeight="1">
      <c r="A106" s="123"/>
      <c r="B106" s="123" t="s">
        <v>229</v>
      </c>
      <c r="C106" s="123"/>
      <c r="D106" s="123" t="s">
        <v>160</v>
      </c>
      <c r="E106" s="110">
        <v>8308.7999999999993</v>
      </c>
      <c r="F106" s="110">
        <v>8399.9</v>
      </c>
      <c r="G106" s="110">
        <v>8515.2999999999993</v>
      </c>
      <c r="H106" s="110">
        <v>8661.7999999999993</v>
      </c>
      <c r="I106" s="110">
        <v>8756.4</v>
      </c>
      <c r="J106" s="110">
        <v>8836.2999999999993</v>
      </c>
      <c r="K106" s="110">
        <v>8963.2000000000007</v>
      </c>
      <c r="L106" s="110">
        <v>9021</v>
      </c>
      <c r="M106" s="110">
        <v>9228.7000000000007</v>
      </c>
      <c r="N106" s="110">
        <v>9274.9</v>
      </c>
      <c r="O106" s="110">
        <v>9311.2999999999993</v>
      </c>
      <c r="P106" s="110">
        <v>9422.5</v>
      </c>
      <c r="Q106" s="110">
        <v>9526.1</v>
      </c>
      <c r="R106" s="110">
        <v>8908.7999999999993</v>
      </c>
      <c r="S106" s="110">
        <v>9409.9</v>
      </c>
      <c r="T106" s="111">
        <v>9502.2000000000007</v>
      </c>
      <c r="U106" s="111">
        <v>9644.4</v>
      </c>
      <c r="V106" s="111">
        <v>9718</v>
      </c>
      <c r="W106" s="111">
        <v>9847.7000000000007</v>
      </c>
      <c r="X106" s="111">
        <v>9964</v>
      </c>
      <c r="Y106" s="111">
        <v>10084.700000000001</v>
      </c>
      <c r="Z106" s="111">
        <v>10184.200000000001</v>
      </c>
      <c r="AA106" s="111">
        <v>10294.5</v>
      </c>
      <c r="AB106" s="111">
        <v>10404</v>
      </c>
      <c r="AC106" s="111">
        <v>10503.2</v>
      </c>
      <c r="AD106" s="111">
        <v>10615.3</v>
      </c>
      <c r="AE106" s="111">
        <v>10732.5</v>
      </c>
      <c r="AF106" s="111">
        <v>10856.3</v>
      </c>
      <c r="AG106" s="111">
        <v>10968.3</v>
      </c>
      <c r="AH106" s="111">
        <v>11087.6</v>
      </c>
      <c r="AI106" s="111">
        <v>11207.6</v>
      </c>
      <c r="AJ106" s="111">
        <v>11336.3</v>
      </c>
      <c r="AK106" s="111">
        <v>11458.2</v>
      </c>
      <c r="AL106" s="111">
        <v>11581</v>
      </c>
      <c r="AM106" s="111">
        <v>11700.7</v>
      </c>
      <c r="AN106" s="111">
        <v>11824.6</v>
      </c>
      <c r="AO106" s="111">
        <v>11944.5</v>
      </c>
      <c r="AP106" s="111">
        <v>12061.7</v>
      </c>
      <c r="AQ106" s="111">
        <v>12177.7</v>
      </c>
      <c r="AR106" s="111">
        <v>12288.7</v>
      </c>
      <c r="AS106" s="111">
        <v>12398.7</v>
      </c>
      <c r="AT106" s="111">
        <v>12507.8</v>
      </c>
      <c r="AU106" s="111">
        <v>12617.9</v>
      </c>
      <c r="AV106" s="111">
        <v>12730.2</v>
      </c>
      <c r="AW106" s="111">
        <v>12844.4</v>
      </c>
      <c r="AX106" s="111">
        <v>12960.3</v>
      </c>
      <c r="AY106" s="111">
        <v>13075.8</v>
      </c>
      <c r="AZ106" s="111">
        <v>13188.6</v>
      </c>
      <c r="BA106" s="111">
        <v>13304.2</v>
      </c>
      <c r="BB106" s="111">
        <v>13419.1</v>
      </c>
      <c r="BC106" s="111">
        <v>13533.1</v>
      </c>
      <c r="BD106" s="111">
        <v>13644.3</v>
      </c>
      <c r="BE106" s="111">
        <v>13759.4</v>
      </c>
      <c r="BF106" s="111">
        <v>13876.1</v>
      </c>
      <c r="BG106" s="111">
        <v>13995.1</v>
      </c>
      <c r="BH106" s="111">
        <v>14116.4</v>
      </c>
      <c r="BI106" s="111">
        <v>14240.4</v>
      </c>
      <c r="BJ106" s="111">
        <v>14364.7</v>
      </c>
      <c r="BK106" s="111">
        <v>14490.8</v>
      </c>
      <c r="BL106" s="111">
        <v>14617</v>
      </c>
    </row>
    <row r="107" spans="1:64" ht="15" customHeight="1">
      <c r="A107" s="123"/>
      <c r="B107" s="123"/>
      <c r="C107" s="123"/>
      <c r="D107" s="123" t="s">
        <v>227</v>
      </c>
      <c r="E107" s="112">
        <v>43.19</v>
      </c>
      <c r="F107" s="112">
        <v>43.344000000000001</v>
      </c>
      <c r="G107" s="112">
        <v>43.406999999999996</v>
      </c>
      <c r="H107" s="112">
        <v>43.442999999999998</v>
      </c>
      <c r="I107" s="112">
        <v>43.258000000000003</v>
      </c>
      <c r="J107" s="112">
        <v>42.993000000000002</v>
      </c>
      <c r="K107" s="112">
        <v>43.210999999999999</v>
      </c>
      <c r="L107" s="112">
        <v>43.142000000000003</v>
      </c>
      <c r="M107" s="112">
        <v>43.706000000000003</v>
      </c>
      <c r="N107" s="112">
        <v>43.482999999999997</v>
      </c>
      <c r="O107" s="112">
        <v>43.226999999999997</v>
      </c>
      <c r="P107" s="112">
        <v>43.326999999999998</v>
      </c>
      <c r="Q107" s="112">
        <v>44.180999999999997</v>
      </c>
      <c r="R107" s="112">
        <v>45.639000000000003</v>
      </c>
      <c r="S107" s="112">
        <v>44.448</v>
      </c>
      <c r="T107" s="113">
        <v>44.231999999999999</v>
      </c>
      <c r="U107" s="113">
        <v>44.137</v>
      </c>
      <c r="V107" s="113">
        <v>44.021999999999998</v>
      </c>
      <c r="W107" s="113">
        <v>43.972999999999999</v>
      </c>
      <c r="X107" s="113">
        <v>43.908999999999999</v>
      </c>
      <c r="Y107" s="113">
        <v>43.896000000000001</v>
      </c>
      <c r="Z107" s="113">
        <v>43.884999999999998</v>
      </c>
      <c r="AA107" s="113">
        <v>43.887999999999998</v>
      </c>
      <c r="AB107" s="113">
        <v>43.893000000000001</v>
      </c>
      <c r="AC107" s="113">
        <v>43.892000000000003</v>
      </c>
      <c r="AD107" s="113">
        <v>43.895000000000003</v>
      </c>
      <c r="AE107" s="113">
        <v>43.895000000000003</v>
      </c>
      <c r="AF107" s="113">
        <v>43.906999999999996</v>
      </c>
      <c r="AG107" s="113">
        <v>43.899000000000001</v>
      </c>
      <c r="AH107" s="113">
        <v>43.893000000000001</v>
      </c>
      <c r="AI107" s="113">
        <v>43.886000000000003</v>
      </c>
      <c r="AJ107" s="113">
        <v>43.893999999999998</v>
      </c>
      <c r="AK107" s="113">
        <v>43.886000000000003</v>
      </c>
      <c r="AL107" s="113">
        <v>43.88</v>
      </c>
      <c r="AM107" s="113">
        <v>43.872</v>
      </c>
      <c r="AN107" s="113">
        <v>43.881999999999998</v>
      </c>
      <c r="AO107" s="113">
        <v>43.872999999999998</v>
      </c>
      <c r="AP107" s="113">
        <v>43.865000000000002</v>
      </c>
      <c r="AQ107" s="113">
        <v>43.856000000000002</v>
      </c>
      <c r="AR107" s="113">
        <v>43.838000000000001</v>
      </c>
      <c r="AS107" s="113">
        <v>43.822000000000003</v>
      </c>
      <c r="AT107" s="113">
        <v>43.802999999999997</v>
      </c>
      <c r="AU107" s="113">
        <v>43.781999999999996</v>
      </c>
      <c r="AV107" s="113">
        <v>43.761000000000003</v>
      </c>
      <c r="AW107" s="113">
        <v>43.738999999999997</v>
      </c>
      <c r="AX107" s="113">
        <v>43.719000000000001</v>
      </c>
      <c r="AY107" s="113">
        <v>43.698</v>
      </c>
      <c r="AZ107" s="113">
        <v>43.667000000000002</v>
      </c>
      <c r="BA107" s="113">
        <v>43.643999999999998</v>
      </c>
      <c r="BB107" s="113">
        <v>43.62</v>
      </c>
      <c r="BC107" s="113">
        <v>43.595999999999997</v>
      </c>
      <c r="BD107" s="113">
        <v>43.558999999999997</v>
      </c>
      <c r="BE107" s="113">
        <v>43.533999999999999</v>
      </c>
      <c r="BF107" s="113">
        <v>43.51</v>
      </c>
      <c r="BG107" s="113">
        <v>43.485999999999997</v>
      </c>
      <c r="BH107" s="113">
        <v>43.463000000000001</v>
      </c>
      <c r="BI107" s="113">
        <v>43.44</v>
      </c>
      <c r="BJ107" s="113">
        <v>43.417999999999999</v>
      </c>
      <c r="BK107" s="113">
        <v>43.399000000000001</v>
      </c>
      <c r="BL107" s="113">
        <v>43.378999999999998</v>
      </c>
    </row>
    <row r="108" spans="1:64" ht="15" customHeight="1">
      <c r="A108" s="123"/>
      <c r="B108" s="123" t="s">
        <v>230</v>
      </c>
      <c r="C108" s="123"/>
      <c r="D108" s="123" t="s">
        <v>160</v>
      </c>
      <c r="E108" s="110">
        <v>4855.7</v>
      </c>
      <c r="F108" s="110">
        <v>4943.8</v>
      </c>
      <c r="G108" s="110">
        <v>4995</v>
      </c>
      <c r="H108" s="110">
        <v>5083.1000000000004</v>
      </c>
      <c r="I108" s="110">
        <v>5177.8</v>
      </c>
      <c r="J108" s="110">
        <v>5257.5</v>
      </c>
      <c r="K108" s="110">
        <v>5328.5</v>
      </c>
      <c r="L108" s="110">
        <v>5403.7</v>
      </c>
      <c r="M108" s="110">
        <v>5354.9</v>
      </c>
      <c r="N108" s="110">
        <v>5385.4</v>
      </c>
      <c r="O108" s="110">
        <v>5436.7</v>
      </c>
      <c r="P108" s="110">
        <v>5473.6</v>
      </c>
      <c r="Q108" s="110">
        <v>5492.6</v>
      </c>
      <c r="R108" s="110">
        <v>5218.2</v>
      </c>
      <c r="S108" s="110">
        <v>5459.8</v>
      </c>
      <c r="T108" s="111">
        <v>5355.2</v>
      </c>
      <c r="U108" s="111">
        <v>5685.2</v>
      </c>
      <c r="V108" s="111">
        <v>5540.4</v>
      </c>
      <c r="W108" s="111">
        <v>5521.9</v>
      </c>
      <c r="X108" s="111">
        <v>5580.4</v>
      </c>
      <c r="Y108" s="111">
        <v>5610.4</v>
      </c>
      <c r="Z108" s="111">
        <v>5659.6</v>
      </c>
      <c r="AA108" s="111">
        <v>5713.8</v>
      </c>
      <c r="AB108" s="111">
        <v>5760.9</v>
      </c>
      <c r="AC108" s="111">
        <v>5810.9</v>
      </c>
      <c r="AD108" s="111">
        <v>5867.6</v>
      </c>
      <c r="AE108" s="111">
        <v>5921.2</v>
      </c>
      <c r="AF108" s="111">
        <v>5974.4</v>
      </c>
      <c r="AG108" s="111">
        <v>6027.4</v>
      </c>
      <c r="AH108" s="111">
        <v>6075.8</v>
      </c>
      <c r="AI108" s="111">
        <v>6130.2</v>
      </c>
      <c r="AJ108" s="111">
        <v>6191</v>
      </c>
      <c r="AK108" s="111">
        <v>6255.5</v>
      </c>
      <c r="AL108" s="111">
        <v>6319.2</v>
      </c>
      <c r="AM108" s="111">
        <v>6384.7</v>
      </c>
      <c r="AN108" s="111">
        <v>6458.6</v>
      </c>
      <c r="AO108" s="111">
        <v>6538.4</v>
      </c>
      <c r="AP108" s="111">
        <v>6619.3</v>
      </c>
      <c r="AQ108" s="111">
        <v>6699.6</v>
      </c>
      <c r="AR108" s="111">
        <v>6777.9</v>
      </c>
      <c r="AS108" s="111">
        <v>6854.3</v>
      </c>
      <c r="AT108" s="111">
        <v>6943.9</v>
      </c>
      <c r="AU108" s="111">
        <v>7036.6</v>
      </c>
      <c r="AV108" s="111">
        <v>7131.3</v>
      </c>
      <c r="AW108" s="111">
        <v>7221.6</v>
      </c>
      <c r="AX108" s="111">
        <v>7323.5</v>
      </c>
      <c r="AY108" s="111">
        <v>7424.2</v>
      </c>
      <c r="AZ108" s="111">
        <v>7519.2</v>
      </c>
      <c r="BA108" s="111">
        <v>7614.1</v>
      </c>
      <c r="BB108" s="111">
        <v>7714.3</v>
      </c>
      <c r="BC108" s="111">
        <v>7814.7</v>
      </c>
      <c r="BD108" s="111">
        <v>7919.4</v>
      </c>
      <c r="BE108" s="111">
        <v>8023.7</v>
      </c>
      <c r="BF108" s="111">
        <v>8140.7</v>
      </c>
      <c r="BG108" s="111">
        <v>8257.7000000000007</v>
      </c>
      <c r="BH108" s="111">
        <v>8365.5</v>
      </c>
      <c r="BI108" s="111">
        <v>8479.4</v>
      </c>
      <c r="BJ108" s="111">
        <v>8594.2000000000007</v>
      </c>
      <c r="BK108" s="111">
        <v>8715.9</v>
      </c>
      <c r="BL108" s="111">
        <v>8833.5</v>
      </c>
    </row>
    <row r="109" spans="1:64" ht="15" customHeight="1">
      <c r="A109" s="123"/>
      <c r="B109" s="123"/>
      <c r="C109" s="123"/>
      <c r="D109" s="123" t="s">
        <v>227</v>
      </c>
      <c r="E109" s="112">
        <v>25.24</v>
      </c>
      <c r="F109" s="112">
        <v>25.51</v>
      </c>
      <c r="G109" s="112">
        <v>25.462</v>
      </c>
      <c r="H109" s="112">
        <v>25.494</v>
      </c>
      <c r="I109" s="112">
        <v>25.579000000000001</v>
      </c>
      <c r="J109" s="112">
        <v>25.58</v>
      </c>
      <c r="K109" s="112">
        <v>25.687999999999999</v>
      </c>
      <c r="L109" s="112">
        <v>25.841999999999999</v>
      </c>
      <c r="M109" s="112">
        <v>25.36</v>
      </c>
      <c r="N109" s="112">
        <v>25.248000000000001</v>
      </c>
      <c r="O109" s="112">
        <v>25.239000000000001</v>
      </c>
      <c r="P109" s="112">
        <v>25.167999999999999</v>
      </c>
      <c r="Q109" s="112">
        <v>25.474</v>
      </c>
      <c r="R109" s="112">
        <v>26.731999999999999</v>
      </c>
      <c r="S109" s="112">
        <v>25.789000000000001</v>
      </c>
      <c r="T109" s="113">
        <v>24.928000000000001</v>
      </c>
      <c r="U109" s="113">
        <v>26.018000000000001</v>
      </c>
      <c r="V109" s="113">
        <v>25.097999999999999</v>
      </c>
      <c r="W109" s="113">
        <v>24.657</v>
      </c>
      <c r="X109" s="113">
        <v>24.591000000000001</v>
      </c>
      <c r="Y109" s="113">
        <v>24.42</v>
      </c>
      <c r="Z109" s="113">
        <v>24.388000000000002</v>
      </c>
      <c r="AA109" s="113">
        <v>24.359000000000002</v>
      </c>
      <c r="AB109" s="113">
        <v>24.303999999999998</v>
      </c>
      <c r="AC109" s="113">
        <v>24.283000000000001</v>
      </c>
      <c r="AD109" s="113">
        <v>24.263000000000002</v>
      </c>
      <c r="AE109" s="113">
        <v>24.216999999999999</v>
      </c>
      <c r="AF109" s="113">
        <v>24.163</v>
      </c>
      <c r="AG109" s="113">
        <v>24.123999999999999</v>
      </c>
      <c r="AH109" s="113">
        <v>24.052</v>
      </c>
      <c r="AI109" s="113">
        <v>24.004000000000001</v>
      </c>
      <c r="AJ109" s="113">
        <v>23.971</v>
      </c>
      <c r="AK109" s="113">
        <v>23.959</v>
      </c>
      <c r="AL109" s="113">
        <v>23.943000000000001</v>
      </c>
      <c r="AM109" s="113">
        <v>23.939</v>
      </c>
      <c r="AN109" s="113">
        <v>23.968</v>
      </c>
      <c r="AO109" s="113">
        <v>24.015999999999998</v>
      </c>
      <c r="AP109" s="113">
        <v>24.071999999999999</v>
      </c>
      <c r="AQ109" s="113">
        <v>24.126999999999999</v>
      </c>
      <c r="AR109" s="113">
        <v>24.178999999999998</v>
      </c>
      <c r="AS109" s="113">
        <v>24.225000000000001</v>
      </c>
      <c r="AT109" s="113">
        <v>24.317</v>
      </c>
      <c r="AU109" s="113">
        <v>24.414999999999999</v>
      </c>
      <c r="AV109" s="113">
        <v>24.513999999999999</v>
      </c>
      <c r="AW109" s="113">
        <v>24.591999999999999</v>
      </c>
      <c r="AX109" s="113">
        <v>24.704000000000001</v>
      </c>
      <c r="AY109" s="113">
        <v>24.81</v>
      </c>
      <c r="AZ109" s="113">
        <v>24.895</v>
      </c>
      <c r="BA109" s="113">
        <v>24.978000000000002</v>
      </c>
      <c r="BB109" s="113">
        <v>25.076000000000001</v>
      </c>
      <c r="BC109" s="113">
        <v>25.173999999999999</v>
      </c>
      <c r="BD109" s="113">
        <v>25.282</v>
      </c>
      <c r="BE109" s="113">
        <v>25.385999999999999</v>
      </c>
      <c r="BF109" s="113">
        <v>25.526</v>
      </c>
      <c r="BG109" s="113">
        <v>25.658000000000001</v>
      </c>
      <c r="BH109" s="113">
        <v>25.756</v>
      </c>
      <c r="BI109" s="113">
        <v>25.866</v>
      </c>
      <c r="BJ109" s="113">
        <v>25.975999999999999</v>
      </c>
      <c r="BK109" s="113">
        <v>26.103000000000002</v>
      </c>
      <c r="BL109" s="113">
        <v>26.215</v>
      </c>
    </row>
    <row r="110" spans="1:64" ht="15" customHeight="1">
      <c r="A110" s="123"/>
      <c r="B110" s="123"/>
      <c r="C110" s="123" t="s">
        <v>231</v>
      </c>
      <c r="D110" s="123" t="s">
        <v>160</v>
      </c>
      <c r="E110" s="110">
        <v>47.3</v>
      </c>
      <c r="F110" s="110">
        <v>44.7</v>
      </c>
      <c r="G110" s="110">
        <v>37.1</v>
      </c>
      <c r="H110" s="110">
        <v>37</v>
      </c>
      <c r="I110" s="110">
        <v>40.799999999999997</v>
      </c>
      <c r="J110" s="110">
        <v>42.3</v>
      </c>
      <c r="K110" s="110">
        <v>34</v>
      </c>
      <c r="L110" s="110">
        <v>55</v>
      </c>
      <c r="M110" s="110">
        <v>44.2</v>
      </c>
      <c r="N110" s="110">
        <v>36.9</v>
      </c>
      <c r="O110" s="110">
        <v>58.9</v>
      </c>
      <c r="P110" s="110">
        <v>58.7</v>
      </c>
      <c r="Q110" s="110">
        <v>56.4</v>
      </c>
      <c r="R110" s="110">
        <v>38.9</v>
      </c>
      <c r="S110" s="110">
        <v>62.8</v>
      </c>
      <c r="T110" s="111">
        <v>107.4</v>
      </c>
      <c r="U110" s="111">
        <v>73.400000000000006</v>
      </c>
      <c r="V110" s="111">
        <v>73.599999999999994</v>
      </c>
      <c r="W110" s="111">
        <v>50</v>
      </c>
      <c r="X110" s="111">
        <v>51.1</v>
      </c>
      <c r="Y110" s="111">
        <v>52.5</v>
      </c>
      <c r="Z110" s="111">
        <v>53.9</v>
      </c>
      <c r="AA110" s="111">
        <v>55.4</v>
      </c>
      <c r="AB110" s="111">
        <v>57</v>
      </c>
      <c r="AC110" s="111">
        <v>57.4</v>
      </c>
      <c r="AD110" s="111">
        <v>57.8</v>
      </c>
      <c r="AE110" s="111">
        <v>58.2</v>
      </c>
      <c r="AF110" s="111">
        <v>58.6</v>
      </c>
      <c r="AG110" s="111">
        <v>59.1</v>
      </c>
      <c r="AH110" s="111">
        <v>59.6</v>
      </c>
      <c r="AI110" s="111">
        <v>60.2</v>
      </c>
      <c r="AJ110" s="111">
        <v>60.7</v>
      </c>
      <c r="AK110" s="111">
        <v>61.1</v>
      </c>
      <c r="AL110" s="111">
        <v>61.5</v>
      </c>
      <c r="AM110" s="111">
        <v>62</v>
      </c>
      <c r="AN110" s="111">
        <v>62.3</v>
      </c>
      <c r="AO110" s="111">
        <v>62.7</v>
      </c>
      <c r="AP110" s="111">
        <v>63.1</v>
      </c>
      <c r="AQ110" s="111">
        <v>63.6</v>
      </c>
      <c r="AR110" s="111">
        <v>64</v>
      </c>
      <c r="AS110" s="111">
        <v>64.5</v>
      </c>
      <c r="AT110" s="111">
        <v>64.900000000000006</v>
      </c>
      <c r="AU110" s="111">
        <v>65.400000000000006</v>
      </c>
      <c r="AV110" s="111">
        <v>65.900000000000006</v>
      </c>
      <c r="AW110" s="111">
        <v>66.400000000000006</v>
      </c>
      <c r="AX110" s="111">
        <v>67</v>
      </c>
      <c r="AY110" s="111">
        <v>67.5</v>
      </c>
      <c r="AZ110" s="111">
        <v>68.099999999999994</v>
      </c>
      <c r="BA110" s="111">
        <v>68.7</v>
      </c>
      <c r="BB110" s="111">
        <v>69.3</v>
      </c>
      <c r="BC110" s="111">
        <v>69.900000000000006</v>
      </c>
      <c r="BD110" s="111">
        <v>70.599999999999994</v>
      </c>
      <c r="BE110" s="111">
        <v>71.2</v>
      </c>
      <c r="BF110" s="111">
        <v>71.900000000000006</v>
      </c>
      <c r="BG110" s="111">
        <v>72.5</v>
      </c>
      <c r="BH110" s="111">
        <v>73.2</v>
      </c>
      <c r="BI110" s="111">
        <v>73.900000000000006</v>
      </c>
      <c r="BJ110" s="111">
        <v>74.5</v>
      </c>
      <c r="BK110" s="111">
        <v>75.2</v>
      </c>
      <c r="BL110" s="111">
        <v>75.8</v>
      </c>
    </row>
    <row r="111" spans="1:64" ht="15" customHeight="1">
      <c r="A111" s="123"/>
      <c r="B111" s="123"/>
      <c r="C111" s="123"/>
      <c r="D111" s="123" t="s">
        <v>227</v>
      </c>
      <c r="E111" s="112">
        <v>0.245</v>
      </c>
      <c r="F111" s="112">
        <v>0.23</v>
      </c>
      <c r="G111" s="112">
        <v>0.189</v>
      </c>
      <c r="H111" s="112">
        <v>0.185</v>
      </c>
      <c r="I111" s="112">
        <v>0.20100000000000001</v>
      </c>
      <c r="J111" s="112">
        <v>0.20499999999999999</v>
      </c>
      <c r="K111" s="112">
        <v>0.16300000000000001</v>
      </c>
      <c r="L111" s="112">
        <v>0.26300000000000001</v>
      </c>
      <c r="M111" s="112">
        <v>0.20899999999999999</v>
      </c>
      <c r="N111" s="112">
        <v>0.17199999999999999</v>
      </c>
      <c r="O111" s="112">
        <v>0.27300000000000002</v>
      </c>
      <c r="P111" s="112">
        <v>0.26900000000000002</v>
      </c>
      <c r="Q111" s="112">
        <v>0.26100000000000001</v>
      </c>
      <c r="R111" s="112">
        <v>0.19900000000000001</v>
      </c>
      <c r="S111" s="112">
        <v>0.29599999999999999</v>
      </c>
      <c r="T111" s="113">
        <v>0.499</v>
      </c>
      <c r="U111" s="113">
        <v>0.33500000000000002</v>
      </c>
      <c r="V111" s="113">
        <v>0.33300000000000002</v>
      </c>
      <c r="W111" s="113">
        <v>0.223</v>
      </c>
      <c r="X111" s="113">
        <v>0.22500000000000001</v>
      </c>
      <c r="Y111" s="113">
        <v>0.22800000000000001</v>
      </c>
      <c r="Z111" s="113">
        <v>0.23200000000000001</v>
      </c>
      <c r="AA111" s="113">
        <v>0.23599999999999999</v>
      </c>
      <c r="AB111" s="113">
        <v>0.24</v>
      </c>
      <c r="AC111" s="113">
        <v>0.23899999999999999</v>
      </c>
      <c r="AD111" s="113">
        <v>0.23799999999999999</v>
      </c>
      <c r="AE111" s="113">
        <v>0.23699999999999999</v>
      </c>
      <c r="AF111" s="113">
        <v>0.23699999999999999</v>
      </c>
      <c r="AG111" s="113">
        <v>0.23599999999999999</v>
      </c>
      <c r="AH111" s="113">
        <v>0.23599999999999999</v>
      </c>
      <c r="AI111" s="113">
        <v>0.23499999999999999</v>
      </c>
      <c r="AJ111" s="113">
        <v>0.23400000000000001</v>
      </c>
      <c r="AK111" s="113">
        <v>0.23400000000000001</v>
      </c>
      <c r="AL111" s="113">
        <v>0.23300000000000001</v>
      </c>
      <c r="AM111" s="113">
        <v>0.23200000000000001</v>
      </c>
      <c r="AN111" s="113">
        <v>0.23100000000000001</v>
      </c>
      <c r="AO111" s="113">
        <v>0.23</v>
      </c>
      <c r="AP111" s="113">
        <v>0.22900000000000001</v>
      </c>
      <c r="AQ111" s="113">
        <v>0.22800000000000001</v>
      </c>
      <c r="AR111" s="113">
        <v>0.22800000000000001</v>
      </c>
      <c r="AS111" s="113">
        <v>0.22700000000000001</v>
      </c>
      <c r="AT111" s="113">
        <v>0.22700000000000001</v>
      </c>
      <c r="AU111" s="113">
        <v>0.22600000000000001</v>
      </c>
      <c r="AV111" s="113">
        <v>0.22600000000000001</v>
      </c>
      <c r="AW111" s="113">
        <v>0.22600000000000001</v>
      </c>
      <c r="AX111" s="113">
        <v>0.22500000000000001</v>
      </c>
      <c r="AY111" s="113">
        <v>0.22500000000000001</v>
      </c>
      <c r="AZ111" s="113">
        <v>0.22500000000000001</v>
      </c>
      <c r="BA111" s="113">
        <v>0.22500000000000001</v>
      </c>
      <c r="BB111" s="113">
        <v>0.22500000000000001</v>
      </c>
      <c r="BC111" s="113">
        <v>0.22500000000000001</v>
      </c>
      <c r="BD111" s="113">
        <v>0.22500000000000001</v>
      </c>
      <c r="BE111" s="113">
        <v>0.22500000000000001</v>
      </c>
      <c r="BF111" s="113">
        <v>0.22500000000000001</v>
      </c>
      <c r="BG111" s="113">
        <v>0.22500000000000001</v>
      </c>
      <c r="BH111" s="113">
        <v>0.22500000000000001</v>
      </c>
      <c r="BI111" s="113">
        <v>0.22500000000000001</v>
      </c>
      <c r="BJ111" s="113">
        <v>0.22500000000000001</v>
      </c>
      <c r="BK111" s="113">
        <v>0.22500000000000001</v>
      </c>
      <c r="BL111" s="113">
        <v>0.22500000000000001</v>
      </c>
    </row>
    <row r="112" spans="1:64" ht="15" customHeight="1">
      <c r="A112" s="123"/>
      <c r="B112" s="123"/>
      <c r="C112" s="123" t="s">
        <v>232</v>
      </c>
      <c r="D112" s="123" t="s">
        <v>160</v>
      </c>
      <c r="E112" s="110">
        <v>1446.1</v>
      </c>
      <c r="F112" s="110">
        <v>1457.9</v>
      </c>
      <c r="G112" s="110">
        <v>1470.7</v>
      </c>
      <c r="H112" s="110">
        <v>1495.1</v>
      </c>
      <c r="I112" s="110">
        <v>1516.9</v>
      </c>
      <c r="J112" s="110">
        <v>1528.4</v>
      </c>
      <c r="K112" s="110">
        <v>1554.4</v>
      </c>
      <c r="L112" s="110">
        <v>1572</v>
      </c>
      <c r="M112" s="110">
        <v>1583.4</v>
      </c>
      <c r="N112" s="110">
        <v>1591.6</v>
      </c>
      <c r="O112" s="110">
        <v>1618.1</v>
      </c>
      <c r="P112" s="110">
        <v>1639</v>
      </c>
      <c r="Q112" s="110">
        <v>1649.6</v>
      </c>
      <c r="R112" s="110">
        <v>1473</v>
      </c>
      <c r="S112" s="110">
        <v>1740.2</v>
      </c>
      <c r="T112" s="111">
        <v>1582</v>
      </c>
      <c r="U112" s="111">
        <v>1907.3</v>
      </c>
      <c r="V112" s="111">
        <v>1737.9</v>
      </c>
      <c r="W112" s="111">
        <v>1722.9</v>
      </c>
      <c r="X112" s="111">
        <v>1746.8</v>
      </c>
      <c r="Y112" s="111">
        <v>1767.4</v>
      </c>
      <c r="Z112" s="111">
        <v>1777.7</v>
      </c>
      <c r="AA112" s="111">
        <v>1790.8</v>
      </c>
      <c r="AB112" s="111">
        <v>1806.8</v>
      </c>
      <c r="AC112" s="111">
        <v>1822.3</v>
      </c>
      <c r="AD112" s="111">
        <v>1839.8</v>
      </c>
      <c r="AE112" s="111">
        <v>1859.7</v>
      </c>
      <c r="AF112" s="111">
        <v>1881</v>
      </c>
      <c r="AG112" s="111">
        <v>1902.3</v>
      </c>
      <c r="AH112" s="111">
        <v>1925.2</v>
      </c>
      <c r="AI112" s="111">
        <v>1947.5</v>
      </c>
      <c r="AJ112" s="111">
        <v>1969.5</v>
      </c>
      <c r="AK112" s="111">
        <v>1991.3</v>
      </c>
      <c r="AL112" s="111">
        <v>2012.9</v>
      </c>
      <c r="AM112" s="111">
        <v>2033.5</v>
      </c>
      <c r="AN112" s="111">
        <v>2054.6999999999998</v>
      </c>
      <c r="AO112" s="111">
        <v>2075.9</v>
      </c>
      <c r="AP112" s="111">
        <v>2097</v>
      </c>
      <c r="AQ112" s="111">
        <v>2118.1999999999998</v>
      </c>
      <c r="AR112" s="111">
        <v>2138.1</v>
      </c>
      <c r="AS112" s="111">
        <v>2158.1</v>
      </c>
      <c r="AT112" s="111">
        <v>2177.8000000000002</v>
      </c>
      <c r="AU112" s="111">
        <v>2198.5</v>
      </c>
      <c r="AV112" s="111">
        <v>2220.3000000000002</v>
      </c>
      <c r="AW112" s="111">
        <v>2241</v>
      </c>
      <c r="AX112" s="111">
        <v>2262.1</v>
      </c>
      <c r="AY112" s="111">
        <v>2283.9</v>
      </c>
      <c r="AZ112" s="111">
        <v>2304.6999999999998</v>
      </c>
      <c r="BA112" s="111">
        <v>2324.8000000000002</v>
      </c>
      <c r="BB112" s="111">
        <v>2345.3000000000002</v>
      </c>
      <c r="BC112" s="111">
        <v>2365.5</v>
      </c>
      <c r="BD112" s="111">
        <v>2385.6</v>
      </c>
      <c r="BE112" s="111">
        <v>2406.8000000000002</v>
      </c>
      <c r="BF112" s="111">
        <v>2428.1</v>
      </c>
      <c r="BG112" s="111">
        <v>2449.8000000000002</v>
      </c>
      <c r="BH112" s="111">
        <v>2472.8000000000002</v>
      </c>
      <c r="BI112" s="111">
        <v>2495.9</v>
      </c>
      <c r="BJ112" s="111">
        <v>2518.9</v>
      </c>
      <c r="BK112" s="111">
        <v>2542</v>
      </c>
      <c r="BL112" s="111">
        <v>2564.4</v>
      </c>
    </row>
    <row r="113" spans="1:64" ht="15" customHeight="1">
      <c r="A113" s="123"/>
      <c r="B113" s="123"/>
      <c r="C113" s="123"/>
      <c r="D113" s="123" t="s">
        <v>227</v>
      </c>
      <c r="E113" s="112">
        <v>7.5170000000000003</v>
      </c>
      <c r="F113" s="112">
        <v>7.5229999999999997</v>
      </c>
      <c r="G113" s="112">
        <v>7.4960000000000004</v>
      </c>
      <c r="H113" s="112">
        <v>7.4980000000000002</v>
      </c>
      <c r="I113" s="112">
        <v>7.4930000000000003</v>
      </c>
      <c r="J113" s="112">
        <v>7.4359999999999999</v>
      </c>
      <c r="K113" s="112">
        <v>7.4930000000000003</v>
      </c>
      <c r="L113" s="112">
        <v>7.5170000000000003</v>
      </c>
      <c r="M113" s="112">
        <v>7.4980000000000002</v>
      </c>
      <c r="N113" s="112">
        <v>7.4610000000000003</v>
      </c>
      <c r="O113" s="112">
        <v>7.5110000000000001</v>
      </c>
      <c r="P113" s="112">
        <v>7.5359999999999996</v>
      </c>
      <c r="Q113" s="112">
        <v>7.65</v>
      </c>
      <c r="R113" s="112">
        <v>7.5460000000000003</v>
      </c>
      <c r="S113" s="112">
        <v>8.2200000000000006</v>
      </c>
      <c r="T113" s="113">
        <v>7.3639999999999999</v>
      </c>
      <c r="U113" s="113">
        <v>8.7279999999999998</v>
      </c>
      <c r="V113" s="113">
        <v>7.8719999999999999</v>
      </c>
      <c r="W113" s="113">
        <v>7.6929999999999996</v>
      </c>
      <c r="X113" s="113">
        <v>7.6970000000000001</v>
      </c>
      <c r="Y113" s="113">
        <v>7.6929999999999996</v>
      </c>
      <c r="Z113" s="113">
        <v>7.66</v>
      </c>
      <c r="AA113" s="113">
        <v>7.6340000000000003</v>
      </c>
      <c r="AB113" s="113">
        <v>7.6219999999999999</v>
      </c>
      <c r="AC113" s="113">
        <v>7.6150000000000002</v>
      </c>
      <c r="AD113" s="113">
        <v>7.6070000000000002</v>
      </c>
      <c r="AE113" s="113">
        <v>7.6059999999999999</v>
      </c>
      <c r="AF113" s="113">
        <v>7.6070000000000002</v>
      </c>
      <c r="AG113" s="113">
        <v>7.6130000000000004</v>
      </c>
      <c r="AH113" s="113">
        <v>7.6210000000000004</v>
      </c>
      <c r="AI113" s="113">
        <v>7.6260000000000003</v>
      </c>
      <c r="AJ113" s="113">
        <v>7.625</v>
      </c>
      <c r="AK113" s="113">
        <v>7.6260000000000003</v>
      </c>
      <c r="AL113" s="113">
        <v>7.6260000000000003</v>
      </c>
      <c r="AM113" s="113">
        <v>7.6239999999999997</v>
      </c>
      <c r="AN113" s="113">
        <v>7.625</v>
      </c>
      <c r="AO113" s="113">
        <v>7.625</v>
      </c>
      <c r="AP113" s="113">
        <v>7.6260000000000003</v>
      </c>
      <c r="AQ113" s="113">
        <v>7.6280000000000001</v>
      </c>
      <c r="AR113" s="113">
        <v>7.6269999999999998</v>
      </c>
      <c r="AS113" s="113">
        <v>7.6269999999999998</v>
      </c>
      <c r="AT113" s="113">
        <v>7.6260000000000003</v>
      </c>
      <c r="AU113" s="113">
        <v>7.6280000000000001</v>
      </c>
      <c r="AV113" s="113">
        <v>7.6319999999999997</v>
      </c>
      <c r="AW113" s="113">
        <v>7.6310000000000002</v>
      </c>
      <c r="AX113" s="113">
        <v>7.63</v>
      </c>
      <c r="AY113" s="113">
        <v>7.6319999999999997</v>
      </c>
      <c r="AZ113" s="113">
        <v>7.63</v>
      </c>
      <c r="BA113" s="113">
        <v>7.6260000000000003</v>
      </c>
      <c r="BB113" s="113">
        <v>7.6230000000000002</v>
      </c>
      <c r="BC113" s="113">
        <v>7.62</v>
      </c>
      <c r="BD113" s="113">
        <v>7.6150000000000002</v>
      </c>
      <c r="BE113" s="113">
        <v>7.6139999999999999</v>
      </c>
      <c r="BF113" s="113">
        <v>7.6130000000000004</v>
      </c>
      <c r="BG113" s="113">
        <v>7.6120000000000001</v>
      </c>
      <c r="BH113" s="113">
        <v>7.6130000000000004</v>
      </c>
      <c r="BI113" s="113">
        <v>7.6130000000000004</v>
      </c>
      <c r="BJ113" s="113">
        <v>7.6130000000000004</v>
      </c>
      <c r="BK113" s="113">
        <v>7.6130000000000004</v>
      </c>
      <c r="BL113" s="113">
        <v>7.61</v>
      </c>
    </row>
    <row r="114" spans="1:64" ht="15" customHeight="1">
      <c r="A114" s="123"/>
      <c r="B114" s="123"/>
      <c r="C114" s="123" t="s">
        <v>233</v>
      </c>
      <c r="D114" s="123" t="s">
        <v>160</v>
      </c>
      <c r="E114" s="110">
        <v>709</v>
      </c>
      <c r="F114" s="110">
        <v>713.2</v>
      </c>
      <c r="G114" s="110">
        <v>725.9</v>
      </c>
      <c r="H114" s="110">
        <v>739.6</v>
      </c>
      <c r="I114" s="110">
        <v>745.3</v>
      </c>
      <c r="J114" s="110">
        <v>752.4</v>
      </c>
      <c r="K114" s="110">
        <v>768.2</v>
      </c>
      <c r="L114" s="110">
        <v>771.2</v>
      </c>
      <c r="M114" s="110">
        <v>776.6</v>
      </c>
      <c r="N114" s="110">
        <v>786.7</v>
      </c>
      <c r="O114" s="110">
        <v>789.7</v>
      </c>
      <c r="P114" s="110">
        <v>795.5</v>
      </c>
      <c r="Q114" s="110">
        <v>802.3</v>
      </c>
      <c r="R114" s="110">
        <v>796.1</v>
      </c>
      <c r="S114" s="110">
        <v>804.4</v>
      </c>
      <c r="T114" s="111">
        <v>814.6</v>
      </c>
      <c r="U114" s="111">
        <v>825.7</v>
      </c>
      <c r="V114" s="111">
        <v>834.3</v>
      </c>
      <c r="W114" s="111">
        <v>840.2</v>
      </c>
      <c r="X114" s="111">
        <v>850.6</v>
      </c>
      <c r="Y114" s="111">
        <v>861.1</v>
      </c>
      <c r="Z114" s="111">
        <v>878.5</v>
      </c>
      <c r="AA114" s="111">
        <v>897.1</v>
      </c>
      <c r="AB114" s="111">
        <v>916.5</v>
      </c>
      <c r="AC114" s="111">
        <v>926.7</v>
      </c>
      <c r="AD114" s="111">
        <v>941.7</v>
      </c>
      <c r="AE114" s="111">
        <v>955.7</v>
      </c>
      <c r="AF114" s="111">
        <v>970.7</v>
      </c>
      <c r="AG114" s="111">
        <v>978</v>
      </c>
      <c r="AH114" s="111">
        <v>989.7</v>
      </c>
      <c r="AI114" s="111">
        <v>999.7</v>
      </c>
      <c r="AJ114" s="111">
        <v>1007.8</v>
      </c>
      <c r="AK114" s="111">
        <v>1007.7</v>
      </c>
      <c r="AL114" s="111">
        <v>1015.7</v>
      </c>
      <c r="AM114" s="111">
        <v>1023.5</v>
      </c>
      <c r="AN114" s="111">
        <v>1030.9000000000001</v>
      </c>
      <c r="AO114" s="111">
        <v>1030.5999999999999</v>
      </c>
      <c r="AP114" s="111">
        <v>1037.3</v>
      </c>
      <c r="AQ114" s="111">
        <v>1043.7</v>
      </c>
      <c r="AR114" s="111">
        <v>1047.8</v>
      </c>
      <c r="AS114" s="111">
        <v>1048.5999999999999</v>
      </c>
      <c r="AT114" s="111">
        <v>1057.0999999999999</v>
      </c>
      <c r="AU114" s="111">
        <v>1065.9000000000001</v>
      </c>
      <c r="AV114" s="111">
        <v>1072.5999999999999</v>
      </c>
      <c r="AW114" s="111">
        <v>1076</v>
      </c>
      <c r="AX114" s="111">
        <v>1086.9000000000001</v>
      </c>
      <c r="AY114" s="111">
        <v>1097.8</v>
      </c>
      <c r="AZ114" s="111">
        <v>1106.2</v>
      </c>
      <c r="BA114" s="111">
        <v>1110.7</v>
      </c>
      <c r="BB114" s="111">
        <v>1122.5</v>
      </c>
      <c r="BC114" s="111">
        <v>1134.2</v>
      </c>
      <c r="BD114" s="111">
        <v>1143.0999999999999</v>
      </c>
      <c r="BE114" s="111">
        <v>1147.9000000000001</v>
      </c>
      <c r="BF114" s="111">
        <v>1160.0999999999999</v>
      </c>
      <c r="BG114" s="111">
        <v>1172</v>
      </c>
      <c r="BH114" s="111">
        <v>1181.0999999999999</v>
      </c>
      <c r="BI114" s="111">
        <v>1194.9000000000001</v>
      </c>
      <c r="BJ114" s="111">
        <v>1208.7</v>
      </c>
      <c r="BK114" s="111">
        <v>1222.5</v>
      </c>
      <c r="BL114" s="111">
        <v>1236</v>
      </c>
    </row>
    <row r="115" spans="1:64" ht="15" customHeight="1">
      <c r="A115" s="123"/>
      <c r="B115" s="123"/>
      <c r="C115" s="123"/>
      <c r="D115" s="123" t="s">
        <v>227</v>
      </c>
      <c r="E115" s="112">
        <v>3.6850000000000001</v>
      </c>
      <c r="F115" s="112">
        <v>3.68</v>
      </c>
      <c r="G115" s="112">
        <v>3.7</v>
      </c>
      <c r="H115" s="112">
        <v>3.7090000000000001</v>
      </c>
      <c r="I115" s="112">
        <v>3.681</v>
      </c>
      <c r="J115" s="112">
        <v>3.66</v>
      </c>
      <c r="K115" s="112">
        <v>3.7029999999999998</v>
      </c>
      <c r="L115" s="112">
        <v>3.6880000000000002</v>
      </c>
      <c r="M115" s="112">
        <v>3.677</v>
      </c>
      <c r="N115" s="112">
        <v>3.6880000000000002</v>
      </c>
      <c r="O115" s="112">
        <v>3.6659999999999999</v>
      </c>
      <c r="P115" s="112">
        <v>3.657</v>
      </c>
      <c r="Q115" s="112">
        <v>3.7210000000000001</v>
      </c>
      <c r="R115" s="112">
        <v>4.0780000000000003</v>
      </c>
      <c r="S115" s="112">
        <v>3.7989999999999999</v>
      </c>
      <c r="T115" s="113">
        <v>3.7909999999999999</v>
      </c>
      <c r="U115" s="113">
        <v>3.778</v>
      </c>
      <c r="V115" s="113">
        <v>3.7789999999999999</v>
      </c>
      <c r="W115" s="113">
        <v>3.7509999999999999</v>
      </c>
      <c r="X115" s="113">
        <v>3.7480000000000002</v>
      </c>
      <c r="Y115" s="113">
        <v>3.7480000000000002</v>
      </c>
      <c r="Z115" s="113">
        <v>3.7850000000000001</v>
      </c>
      <c r="AA115" s="113">
        <v>3.8239999999999998</v>
      </c>
      <c r="AB115" s="113">
        <v>3.8660000000000001</v>
      </c>
      <c r="AC115" s="113">
        <v>3.8719999999999999</v>
      </c>
      <c r="AD115" s="113">
        <v>3.8940000000000001</v>
      </c>
      <c r="AE115" s="113">
        <v>3.9079999999999999</v>
      </c>
      <c r="AF115" s="113">
        <v>3.9260000000000002</v>
      </c>
      <c r="AG115" s="113">
        <v>3.9140000000000001</v>
      </c>
      <c r="AH115" s="113">
        <v>3.9169999999999998</v>
      </c>
      <c r="AI115" s="113">
        <v>3.9140000000000001</v>
      </c>
      <c r="AJ115" s="113">
        <v>3.9020000000000001</v>
      </c>
      <c r="AK115" s="113">
        <v>3.859</v>
      </c>
      <c r="AL115" s="113">
        <v>3.8479999999999999</v>
      </c>
      <c r="AM115" s="113">
        <v>3.8370000000000002</v>
      </c>
      <c r="AN115" s="113">
        <v>3.8250000000000002</v>
      </c>
      <c r="AO115" s="113">
        <v>3.7850000000000001</v>
      </c>
      <c r="AP115" s="113">
        <v>3.7719999999999998</v>
      </c>
      <c r="AQ115" s="113">
        <v>3.758</v>
      </c>
      <c r="AR115" s="113">
        <v>3.7370000000000001</v>
      </c>
      <c r="AS115" s="113">
        <v>3.706</v>
      </c>
      <c r="AT115" s="113">
        <v>3.7010000000000001</v>
      </c>
      <c r="AU115" s="113">
        <v>3.698</v>
      </c>
      <c r="AV115" s="113">
        <v>3.6869999999999998</v>
      </c>
      <c r="AW115" s="113">
        <v>3.6640000000000001</v>
      </c>
      <c r="AX115" s="113">
        <v>3.6659999999999999</v>
      </c>
      <c r="AY115" s="113">
        <v>3.6680000000000001</v>
      </c>
      <c r="AZ115" s="113">
        <v>3.6619999999999999</v>
      </c>
      <c r="BA115" s="113">
        <v>3.6429999999999998</v>
      </c>
      <c r="BB115" s="113">
        <v>3.6480000000000001</v>
      </c>
      <c r="BC115" s="113">
        <v>3.653</v>
      </c>
      <c r="BD115" s="113">
        <v>3.649</v>
      </c>
      <c r="BE115" s="113">
        <v>3.6309999999999998</v>
      </c>
      <c r="BF115" s="113">
        <v>3.637</v>
      </c>
      <c r="BG115" s="113">
        <v>3.641</v>
      </c>
      <c r="BH115" s="113">
        <v>3.6360000000000001</v>
      </c>
      <c r="BI115" s="113">
        <v>3.6440000000000001</v>
      </c>
      <c r="BJ115" s="113">
        <v>3.653</v>
      </c>
      <c r="BK115" s="113">
        <v>3.661</v>
      </c>
      <c r="BL115" s="113">
        <v>3.6669999999999998</v>
      </c>
    </row>
    <row r="116" spans="1:64" ht="15" customHeight="1">
      <c r="A116" s="123"/>
      <c r="B116" s="123"/>
      <c r="C116" s="123" t="s">
        <v>234</v>
      </c>
      <c r="D116" s="123" t="s">
        <v>160</v>
      </c>
      <c r="E116" s="110">
        <v>1551.7</v>
      </c>
      <c r="F116" s="110">
        <v>1572.8</v>
      </c>
      <c r="G116" s="110">
        <v>1585.4</v>
      </c>
      <c r="H116" s="110">
        <v>1600.7</v>
      </c>
      <c r="I116" s="110">
        <v>1619.2</v>
      </c>
      <c r="J116" s="110">
        <v>1634.5</v>
      </c>
      <c r="K116" s="110">
        <v>1650.1</v>
      </c>
      <c r="L116" s="110">
        <v>1662.5</v>
      </c>
      <c r="M116" s="110">
        <v>1652</v>
      </c>
      <c r="N116" s="110">
        <v>1682.6</v>
      </c>
      <c r="O116" s="110">
        <v>1681.7</v>
      </c>
      <c r="P116" s="110">
        <v>1693.4</v>
      </c>
      <c r="Q116" s="110">
        <v>1679.7</v>
      </c>
      <c r="R116" s="110">
        <v>1637</v>
      </c>
      <c r="S116" s="110">
        <v>1619.8</v>
      </c>
      <c r="T116" s="111">
        <v>1616.7</v>
      </c>
      <c r="U116" s="111">
        <v>1587.9</v>
      </c>
      <c r="V116" s="111">
        <v>1560.1</v>
      </c>
      <c r="W116" s="111">
        <v>1543.4</v>
      </c>
      <c r="X116" s="111">
        <v>1540.1</v>
      </c>
      <c r="Y116" s="111">
        <v>1514.1</v>
      </c>
      <c r="Z116" s="111">
        <v>1513.4</v>
      </c>
      <c r="AA116" s="111">
        <v>1515.3</v>
      </c>
      <c r="AB116" s="111">
        <v>1508</v>
      </c>
      <c r="AC116" s="111">
        <v>1516.3</v>
      </c>
      <c r="AD116" s="111">
        <v>1525.1</v>
      </c>
      <c r="AE116" s="111">
        <v>1530.2</v>
      </c>
      <c r="AF116" s="111">
        <v>1532.3</v>
      </c>
      <c r="AG116" s="111">
        <v>1542.2</v>
      </c>
      <c r="AH116" s="111">
        <v>1541.6</v>
      </c>
      <c r="AI116" s="111">
        <v>1549.4</v>
      </c>
      <c r="AJ116" s="111">
        <v>1565.9</v>
      </c>
      <c r="AK116" s="111">
        <v>1595.3</v>
      </c>
      <c r="AL116" s="111">
        <v>1616.2</v>
      </c>
      <c r="AM116" s="111">
        <v>1641.1</v>
      </c>
      <c r="AN116" s="111">
        <v>1673.7</v>
      </c>
      <c r="AO116" s="111">
        <v>1720.9</v>
      </c>
      <c r="AP116" s="111">
        <v>1761.9</v>
      </c>
      <c r="AQ116" s="111">
        <v>1802.2</v>
      </c>
      <c r="AR116" s="111">
        <v>1843.8</v>
      </c>
      <c r="AS116" s="111">
        <v>1886</v>
      </c>
      <c r="AT116" s="111">
        <v>1933.4</v>
      </c>
      <c r="AU116" s="111">
        <v>1982</v>
      </c>
      <c r="AV116" s="111">
        <v>2033.5</v>
      </c>
      <c r="AW116" s="111">
        <v>2083.5</v>
      </c>
      <c r="AX116" s="111">
        <v>2136.9</v>
      </c>
      <c r="AY116" s="111">
        <v>2187.9</v>
      </c>
      <c r="AZ116" s="111">
        <v>2236.5</v>
      </c>
      <c r="BA116" s="111">
        <v>2287.9</v>
      </c>
      <c r="BB116" s="111">
        <v>2336.1999999999998</v>
      </c>
      <c r="BC116" s="111">
        <v>2384.6999999999998</v>
      </c>
      <c r="BD116" s="111">
        <v>2440</v>
      </c>
      <c r="BE116" s="111">
        <v>2496.5</v>
      </c>
      <c r="BF116" s="111">
        <v>2557.8000000000002</v>
      </c>
      <c r="BG116" s="111">
        <v>2618.5</v>
      </c>
      <c r="BH116" s="111">
        <v>2671.5</v>
      </c>
      <c r="BI116" s="111">
        <v>2724.8</v>
      </c>
      <c r="BJ116" s="111">
        <v>2778.9</v>
      </c>
      <c r="BK116" s="111">
        <v>2839.6</v>
      </c>
      <c r="BL116" s="111">
        <v>2897.1</v>
      </c>
    </row>
    <row r="117" spans="1:64" ht="15" customHeight="1">
      <c r="A117" s="123"/>
      <c r="B117" s="123"/>
      <c r="C117" s="123"/>
      <c r="D117" s="123" t="s">
        <v>227</v>
      </c>
      <c r="E117" s="112">
        <v>8.0660000000000007</v>
      </c>
      <c r="F117" s="112">
        <v>8.1150000000000002</v>
      </c>
      <c r="G117" s="112">
        <v>8.0809999999999995</v>
      </c>
      <c r="H117" s="112">
        <v>8.0280000000000005</v>
      </c>
      <c r="I117" s="112">
        <v>7.9989999999999997</v>
      </c>
      <c r="J117" s="112">
        <v>7.952</v>
      </c>
      <c r="K117" s="112">
        <v>7.9550000000000001</v>
      </c>
      <c r="L117" s="112">
        <v>7.95</v>
      </c>
      <c r="M117" s="112">
        <v>7.8230000000000004</v>
      </c>
      <c r="N117" s="112">
        <v>7.8879999999999999</v>
      </c>
      <c r="O117" s="112">
        <v>7.8070000000000004</v>
      </c>
      <c r="P117" s="112">
        <v>7.7859999999999996</v>
      </c>
      <c r="Q117" s="112">
        <v>7.79</v>
      </c>
      <c r="R117" s="112">
        <v>8.3859999999999992</v>
      </c>
      <c r="S117" s="112">
        <v>7.6509999999999998</v>
      </c>
      <c r="T117" s="113">
        <v>7.5250000000000004</v>
      </c>
      <c r="U117" s="113">
        <v>7.266</v>
      </c>
      <c r="V117" s="113">
        <v>7.0670000000000002</v>
      </c>
      <c r="W117" s="113">
        <v>6.891</v>
      </c>
      <c r="X117" s="113">
        <v>6.7859999999999996</v>
      </c>
      <c r="Y117" s="113">
        <v>6.59</v>
      </c>
      <c r="Z117" s="113">
        <v>6.5209999999999999</v>
      </c>
      <c r="AA117" s="113">
        <v>6.46</v>
      </c>
      <c r="AB117" s="113">
        <v>6.3620000000000001</v>
      </c>
      <c r="AC117" s="113">
        <v>6.3360000000000003</v>
      </c>
      <c r="AD117" s="113">
        <v>6.306</v>
      </c>
      <c r="AE117" s="113">
        <v>6.258</v>
      </c>
      <c r="AF117" s="113">
        <v>6.1970000000000001</v>
      </c>
      <c r="AG117" s="113">
        <v>6.1719999999999997</v>
      </c>
      <c r="AH117" s="113">
        <v>6.1020000000000003</v>
      </c>
      <c r="AI117" s="113">
        <v>6.0670000000000002</v>
      </c>
      <c r="AJ117" s="113">
        <v>6.0629999999999997</v>
      </c>
      <c r="AK117" s="113">
        <v>6.11</v>
      </c>
      <c r="AL117" s="113">
        <v>6.1230000000000002</v>
      </c>
      <c r="AM117" s="113">
        <v>6.1529999999999996</v>
      </c>
      <c r="AN117" s="113">
        <v>6.2110000000000003</v>
      </c>
      <c r="AO117" s="113">
        <v>6.32</v>
      </c>
      <c r="AP117" s="113">
        <v>6.407</v>
      </c>
      <c r="AQ117" s="113">
        <v>6.49</v>
      </c>
      <c r="AR117" s="113">
        <v>6.577</v>
      </c>
      <c r="AS117" s="113">
        <v>6.665</v>
      </c>
      <c r="AT117" s="113">
        <v>6.7709999999999999</v>
      </c>
      <c r="AU117" s="113">
        <v>6.8769999999999998</v>
      </c>
      <c r="AV117" s="113">
        <v>6.99</v>
      </c>
      <c r="AW117" s="113">
        <v>7.0940000000000003</v>
      </c>
      <c r="AX117" s="113">
        <v>7.2080000000000002</v>
      </c>
      <c r="AY117" s="113">
        <v>7.3109999999999999</v>
      </c>
      <c r="AZ117" s="113">
        <v>7.4050000000000002</v>
      </c>
      <c r="BA117" s="113">
        <v>7.5049999999999999</v>
      </c>
      <c r="BB117" s="113">
        <v>7.5940000000000003</v>
      </c>
      <c r="BC117" s="113">
        <v>7.6820000000000004</v>
      </c>
      <c r="BD117" s="113">
        <v>7.7889999999999997</v>
      </c>
      <c r="BE117" s="113">
        <v>7.8979999999999997</v>
      </c>
      <c r="BF117" s="113">
        <v>8.02</v>
      </c>
      <c r="BG117" s="113">
        <v>8.1359999999999992</v>
      </c>
      <c r="BH117" s="113">
        <v>8.2249999999999996</v>
      </c>
      <c r="BI117" s="113">
        <v>8.3119999999999994</v>
      </c>
      <c r="BJ117" s="113">
        <v>8.3989999999999991</v>
      </c>
      <c r="BK117" s="113">
        <v>8.5039999999999996</v>
      </c>
      <c r="BL117" s="113">
        <v>8.5969999999999995</v>
      </c>
    </row>
    <row r="118" spans="1:64" ht="15" customHeight="1">
      <c r="A118" s="123"/>
      <c r="B118" s="123"/>
      <c r="C118" s="123" t="s">
        <v>235</v>
      </c>
      <c r="D118" s="123" t="s">
        <v>160</v>
      </c>
      <c r="E118" s="110">
        <v>1101.5999999999999</v>
      </c>
      <c r="F118" s="110">
        <v>1155.2</v>
      </c>
      <c r="G118" s="110">
        <v>1175.9000000000001</v>
      </c>
      <c r="H118" s="110">
        <v>1210.7</v>
      </c>
      <c r="I118" s="110">
        <v>1255.5999999999999</v>
      </c>
      <c r="J118" s="110">
        <v>1299.9000000000001</v>
      </c>
      <c r="K118" s="110">
        <v>1321.8</v>
      </c>
      <c r="L118" s="110">
        <v>1343</v>
      </c>
      <c r="M118" s="110">
        <v>1298.7</v>
      </c>
      <c r="N118" s="110">
        <v>1287.5999999999999</v>
      </c>
      <c r="O118" s="110">
        <v>1288.3</v>
      </c>
      <c r="P118" s="110">
        <v>1287</v>
      </c>
      <c r="Q118" s="110">
        <v>1304.5999999999999</v>
      </c>
      <c r="R118" s="110">
        <v>1273.2</v>
      </c>
      <c r="S118" s="110">
        <v>1232.5999999999999</v>
      </c>
      <c r="T118" s="111">
        <v>1234.5</v>
      </c>
      <c r="U118" s="111">
        <v>1290.9000000000001</v>
      </c>
      <c r="V118" s="111">
        <v>1334.5</v>
      </c>
      <c r="W118" s="111">
        <v>1365.4</v>
      </c>
      <c r="X118" s="111">
        <v>1391.8</v>
      </c>
      <c r="Y118" s="111">
        <v>1415.3</v>
      </c>
      <c r="Z118" s="111">
        <v>1436.1</v>
      </c>
      <c r="AA118" s="111">
        <v>1455.1</v>
      </c>
      <c r="AB118" s="111">
        <v>1472.6</v>
      </c>
      <c r="AC118" s="111">
        <v>1488.2</v>
      </c>
      <c r="AD118" s="111">
        <v>1503.2</v>
      </c>
      <c r="AE118" s="111">
        <v>1517.4</v>
      </c>
      <c r="AF118" s="111">
        <v>1531.8</v>
      </c>
      <c r="AG118" s="111">
        <v>1545.7</v>
      </c>
      <c r="AH118" s="111">
        <v>1559.7</v>
      </c>
      <c r="AI118" s="111">
        <v>1573.5</v>
      </c>
      <c r="AJ118" s="111">
        <v>1587.1</v>
      </c>
      <c r="AK118" s="111">
        <v>1600.2</v>
      </c>
      <c r="AL118" s="111">
        <v>1612.9</v>
      </c>
      <c r="AM118" s="111">
        <v>1624.5</v>
      </c>
      <c r="AN118" s="111">
        <v>1637</v>
      </c>
      <c r="AO118" s="111">
        <v>1648.3</v>
      </c>
      <c r="AP118" s="111">
        <v>1660</v>
      </c>
      <c r="AQ118" s="111">
        <v>1671.9</v>
      </c>
      <c r="AR118" s="111">
        <v>1684.1</v>
      </c>
      <c r="AS118" s="111">
        <v>1697.2</v>
      </c>
      <c r="AT118" s="111">
        <v>1710.6</v>
      </c>
      <c r="AU118" s="111">
        <v>1724.7</v>
      </c>
      <c r="AV118" s="111">
        <v>1738.9</v>
      </c>
      <c r="AW118" s="111">
        <v>1754.6</v>
      </c>
      <c r="AX118" s="111">
        <v>1770.7</v>
      </c>
      <c r="AY118" s="111">
        <v>1787</v>
      </c>
      <c r="AZ118" s="111">
        <v>1803.7</v>
      </c>
      <c r="BA118" s="111">
        <v>1822.1</v>
      </c>
      <c r="BB118" s="111">
        <v>1841</v>
      </c>
      <c r="BC118" s="111">
        <v>1860.4</v>
      </c>
      <c r="BD118" s="111">
        <v>1880.1</v>
      </c>
      <c r="BE118" s="111">
        <v>1901.3</v>
      </c>
      <c r="BF118" s="111">
        <v>1923</v>
      </c>
      <c r="BG118" s="111">
        <v>1944.9</v>
      </c>
      <c r="BH118" s="111">
        <v>1966.9</v>
      </c>
      <c r="BI118" s="111">
        <v>1989.9</v>
      </c>
      <c r="BJ118" s="111">
        <v>2013.2</v>
      </c>
      <c r="BK118" s="111">
        <v>2036.6</v>
      </c>
      <c r="BL118" s="111">
        <v>2060.1999999999998</v>
      </c>
    </row>
    <row r="119" spans="1:64" ht="15" customHeight="1">
      <c r="A119" s="123"/>
      <c r="B119" s="123"/>
      <c r="C119" s="123"/>
      <c r="D119" s="123" t="s">
        <v>227</v>
      </c>
      <c r="E119" s="112">
        <v>5.726</v>
      </c>
      <c r="F119" s="112">
        <v>5.9610000000000003</v>
      </c>
      <c r="G119" s="112">
        <v>5.9939999999999998</v>
      </c>
      <c r="H119" s="112">
        <v>6.0720000000000001</v>
      </c>
      <c r="I119" s="112">
        <v>6.202</v>
      </c>
      <c r="J119" s="112">
        <v>6.3239999999999998</v>
      </c>
      <c r="K119" s="112">
        <v>6.3719999999999999</v>
      </c>
      <c r="L119" s="112">
        <v>6.4219999999999997</v>
      </c>
      <c r="M119" s="112">
        <v>6.15</v>
      </c>
      <c r="N119" s="112">
        <v>6.0359999999999996</v>
      </c>
      <c r="O119" s="112">
        <v>5.98</v>
      </c>
      <c r="P119" s="112">
        <v>5.9169999999999998</v>
      </c>
      <c r="Q119" s="112">
        <v>6.05</v>
      </c>
      <c r="R119" s="112">
        <v>6.5220000000000002</v>
      </c>
      <c r="S119" s="112">
        <v>5.8220000000000001</v>
      </c>
      <c r="T119" s="113">
        <v>5.7460000000000004</v>
      </c>
      <c r="U119" s="113">
        <v>5.907</v>
      </c>
      <c r="V119" s="113">
        <v>6.0449999999999999</v>
      </c>
      <c r="W119" s="113">
        <v>6.0970000000000004</v>
      </c>
      <c r="X119" s="113">
        <v>6.133</v>
      </c>
      <c r="Y119" s="113">
        <v>6.16</v>
      </c>
      <c r="Z119" s="113">
        <v>6.1879999999999997</v>
      </c>
      <c r="AA119" s="113">
        <v>6.2030000000000003</v>
      </c>
      <c r="AB119" s="113">
        <v>6.2119999999999997</v>
      </c>
      <c r="AC119" s="113">
        <v>6.2190000000000003</v>
      </c>
      <c r="AD119" s="113">
        <v>6.2149999999999999</v>
      </c>
      <c r="AE119" s="113">
        <v>6.2060000000000004</v>
      </c>
      <c r="AF119" s="113">
        <v>6.1950000000000003</v>
      </c>
      <c r="AG119" s="113">
        <v>6.1859999999999999</v>
      </c>
      <c r="AH119" s="113">
        <v>6.1740000000000004</v>
      </c>
      <c r="AI119" s="113">
        <v>6.1609999999999996</v>
      </c>
      <c r="AJ119" s="113">
        <v>6.1449999999999996</v>
      </c>
      <c r="AK119" s="113">
        <v>6.1280000000000001</v>
      </c>
      <c r="AL119" s="113">
        <v>6.1109999999999998</v>
      </c>
      <c r="AM119" s="113">
        <v>6.0910000000000002</v>
      </c>
      <c r="AN119" s="113">
        <v>6.0750000000000002</v>
      </c>
      <c r="AO119" s="113">
        <v>6.0540000000000003</v>
      </c>
      <c r="AP119" s="113">
        <v>6.0359999999999996</v>
      </c>
      <c r="AQ119" s="113">
        <v>6.0209999999999999</v>
      </c>
      <c r="AR119" s="113">
        <v>6.0069999999999997</v>
      </c>
      <c r="AS119" s="113">
        <v>5.9980000000000002</v>
      </c>
      <c r="AT119" s="113">
        <v>5.99</v>
      </c>
      <c r="AU119" s="113">
        <v>5.984</v>
      </c>
      <c r="AV119" s="113">
        <v>5.9770000000000003</v>
      </c>
      <c r="AW119" s="113">
        <v>5.9749999999999996</v>
      </c>
      <c r="AX119" s="113">
        <v>5.9720000000000004</v>
      </c>
      <c r="AY119" s="113">
        <v>5.9720000000000004</v>
      </c>
      <c r="AZ119" s="113">
        <v>5.9710000000000001</v>
      </c>
      <c r="BA119" s="113">
        <v>5.9770000000000003</v>
      </c>
      <c r="BB119" s="113">
        <v>5.984</v>
      </c>
      <c r="BC119" s="113">
        <v>5.9930000000000003</v>
      </c>
      <c r="BD119" s="113">
        <v>6.0019999999999998</v>
      </c>
      <c r="BE119" s="113">
        <v>6.0149999999999997</v>
      </c>
      <c r="BF119" s="113">
        <v>6.0289999999999999</v>
      </c>
      <c r="BG119" s="113">
        <v>6.0430000000000001</v>
      </c>
      <c r="BH119" s="113">
        <v>6.056</v>
      </c>
      <c r="BI119" s="113">
        <v>6.07</v>
      </c>
      <c r="BJ119" s="113">
        <v>6.085</v>
      </c>
      <c r="BK119" s="113">
        <v>6.0990000000000002</v>
      </c>
      <c r="BL119" s="113">
        <v>6.1139999999999999</v>
      </c>
    </row>
    <row r="120" spans="1:64" ht="15" customHeight="1">
      <c r="A120" s="123"/>
      <c r="B120" s="123" t="s">
        <v>236</v>
      </c>
      <c r="C120" s="123"/>
      <c r="D120" s="123" t="s">
        <v>160</v>
      </c>
      <c r="E120" s="110">
        <v>2064.1</v>
      </c>
      <c r="F120" s="110">
        <v>2103</v>
      </c>
      <c r="G120" s="110">
        <v>2136</v>
      </c>
      <c r="H120" s="110">
        <v>2155</v>
      </c>
      <c r="I120" s="110">
        <v>2206</v>
      </c>
      <c r="J120" s="110">
        <v>2225.3000000000002</v>
      </c>
      <c r="K120" s="110">
        <v>2258.1</v>
      </c>
      <c r="L120" s="110">
        <v>2282.5</v>
      </c>
      <c r="M120" s="110">
        <v>2181.1999999999998</v>
      </c>
      <c r="N120" s="110">
        <v>2263.1999999999998</v>
      </c>
      <c r="O120" s="110">
        <v>2246.5</v>
      </c>
      <c r="P120" s="110">
        <v>2311.3000000000002</v>
      </c>
      <c r="Q120" s="110">
        <v>2035</v>
      </c>
      <c r="R120" s="110">
        <v>1826.1</v>
      </c>
      <c r="S120" s="110">
        <v>2325.6999999999998</v>
      </c>
      <c r="T120" s="111">
        <v>1960.3</v>
      </c>
      <c r="U120" s="111">
        <v>2515.6</v>
      </c>
      <c r="V120" s="111">
        <v>2238.8000000000002</v>
      </c>
      <c r="W120" s="111">
        <v>2214.3000000000002</v>
      </c>
      <c r="X120" s="111">
        <v>2239.8000000000002</v>
      </c>
      <c r="Y120" s="111">
        <v>2270.6999999999998</v>
      </c>
      <c r="Z120" s="111">
        <v>2318.1999999999998</v>
      </c>
      <c r="AA120" s="111">
        <v>2361.8000000000002</v>
      </c>
      <c r="AB120" s="111">
        <v>2407.5</v>
      </c>
      <c r="AC120" s="111">
        <v>2441.1</v>
      </c>
      <c r="AD120" s="111">
        <v>2477.3000000000002</v>
      </c>
      <c r="AE120" s="111">
        <v>2520.5</v>
      </c>
      <c r="AF120" s="111">
        <v>2568</v>
      </c>
      <c r="AG120" s="111">
        <v>2611.4</v>
      </c>
      <c r="AH120" s="111">
        <v>2666.3</v>
      </c>
      <c r="AI120" s="111">
        <v>2713.5</v>
      </c>
      <c r="AJ120" s="111">
        <v>2768.2</v>
      </c>
      <c r="AK120" s="111">
        <v>2808.3</v>
      </c>
      <c r="AL120" s="111">
        <v>2847.1</v>
      </c>
      <c r="AM120" s="111">
        <v>2879</v>
      </c>
      <c r="AN120" s="111">
        <v>2911.3</v>
      </c>
      <c r="AO120" s="111">
        <v>2938.7</v>
      </c>
      <c r="AP120" s="111">
        <v>2962.3</v>
      </c>
      <c r="AQ120" s="111">
        <v>2983.7</v>
      </c>
      <c r="AR120" s="111">
        <v>3011.3</v>
      </c>
      <c r="AS120" s="111">
        <v>3038.6</v>
      </c>
      <c r="AT120" s="111">
        <v>3057.7</v>
      </c>
      <c r="AU120" s="111">
        <v>3075.7</v>
      </c>
      <c r="AV120" s="111">
        <v>3103.8</v>
      </c>
      <c r="AW120" s="111">
        <v>3131.8</v>
      </c>
      <c r="AX120" s="111">
        <v>3147.1</v>
      </c>
      <c r="AY120" s="111">
        <v>3163.9</v>
      </c>
      <c r="AZ120" s="111">
        <v>3191.4</v>
      </c>
      <c r="BA120" s="111">
        <v>3214.7</v>
      </c>
      <c r="BB120" s="111">
        <v>3229.4</v>
      </c>
      <c r="BC120" s="111">
        <v>3243.4</v>
      </c>
      <c r="BD120" s="111">
        <v>3272.5</v>
      </c>
      <c r="BE120" s="111">
        <v>3296.1</v>
      </c>
      <c r="BF120" s="111">
        <v>3311.6</v>
      </c>
      <c r="BG120" s="111">
        <v>3326</v>
      </c>
      <c r="BH120" s="111">
        <v>3354.6</v>
      </c>
      <c r="BI120" s="111">
        <v>3377.4</v>
      </c>
      <c r="BJ120" s="111">
        <v>3396.6</v>
      </c>
      <c r="BK120" s="111">
        <v>3419.2</v>
      </c>
      <c r="BL120" s="111">
        <v>3450.2</v>
      </c>
    </row>
    <row r="121" spans="1:64" ht="15" customHeight="1">
      <c r="A121" s="123"/>
      <c r="B121" s="123"/>
      <c r="C121" s="123"/>
      <c r="D121" s="123" t="s">
        <v>227</v>
      </c>
      <c r="E121" s="112">
        <v>10.728999999999999</v>
      </c>
      <c r="F121" s="112">
        <v>10.851000000000001</v>
      </c>
      <c r="G121" s="112">
        <v>10.888</v>
      </c>
      <c r="H121" s="112">
        <v>10.808</v>
      </c>
      <c r="I121" s="112">
        <v>10.898</v>
      </c>
      <c r="J121" s="112">
        <v>10.827</v>
      </c>
      <c r="K121" s="112">
        <v>10.885999999999999</v>
      </c>
      <c r="L121" s="112">
        <v>10.914999999999999</v>
      </c>
      <c r="M121" s="112">
        <v>10.329000000000001</v>
      </c>
      <c r="N121" s="112">
        <v>10.61</v>
      </c>
      <c r="O121" s="112">
        <v>10.429</v>
      </c>
      <c r="P121" s="112">
        <v>10.627000000000001</v>
      </c>
      <c r="Q121" s="112">
        <v>9.4380000000000006</v>
      </c>
      <c r="R121" s="112">
        <v>9.3539999999999992</v>
      </c>
      <c r="S121" s="112">
        <v>10.984999999999999</v>
      </c>
      <c r="T121" s="113">
        <v>9.125</v>
      </c>
      <c r="U121" s="113">
        <v>11.512</v>
      </c>
      <c r="V121" s="113">
        <v>10.141</v>
      </c>
      <c r="W121" s="113">
        <v>9.8870000000000005</v>
      </c>
      <c r="X121" s="113">
        <v>9.8699999999999992</v>
      </c>
      <c r="Y121" s="113">
        <v>9.8829999999999991</v>
      </c>
      <c r="Z121" s="113">
        <v>9.9890000000000008</v>
      </c>
      <c r="AA121" s="113">
        <v>10.069000000000001</v>
      </c>
      <c r="AB121" s="113">
        <v>10.156000000000001</v>
      </c>
      <c r="AC121" s="113">
        <v>10.201000000000001</v>
      </c>
      <c r="AD121" s="113">
        <v>10.243</v>
      </c>
      <c r="AE121" s="113">
        <v>10.308</v>
      </c>
      <c r="AF121" s="113">
        <v>10.385999999999999</v>
      </c>
      <c r="AG121" s="113">
        <v>10.451000000000001</v>
      </c>
      <c r="AH121" s="113">
        <v>10.555</v>
      </c>
      <c r="AI121" s="113">
        <v>10.625</v>
      </c>
      <c r="AJ121" s="113">
        <v>10.718</v>
      </c>
      <c r="AK121" s="113">
        <v>10.756</v>
      </c>
      <c r="AL121" s="113">
        <v>10.787000000000001</v>
      </c>
      <c r="AM121" s="113">
        <v>10.795</v>
      </c>
      <c r="AN121" s="113">
        <v>10.804</v>
      </c>
      <c r="AO121" s="113">
        <v>10.794</v>
      </c>
      <c r="AP121" s="113">
        <v>10.772</v>
      </c>
      <c r="AQ121" s="113">
        <v>10.744999999999999</v>
      </c>
      <c r="AR121" s="113">
        <v>10.742000000000001</v>
      </c>
      <c r="AS121" s="113">
        <v>10.739000000000001</v>
      </c>
      <c r="AT121" s="113">
        <v>10.708</v>
      </c>
      <c r="AU121" s="113">
        <v>10.672000000000001</v>
      </c>
      <c r="AV121" s="113">
        <v>10.669</v>
      </c>
      <c r="AW121" s="113">
        <v>10.664999999999999</v>
      </c>
      <c r="AX121" s="113">
        <v>10.616</v>
      </c>
      <c r="AY121" s="113">
        <v>10.573</v>
      </c>
      <c r="AZ121" s="113">
        <v>10.566000000000001</v>
      </c>
      <c r="BA121" s="113">
        <v>10.545</v>
      </c>
      <c r="BB121" s="113">
        <v>10.497</v>
      </c>
      <c r="BC121" s="113">
        <v>10.448</v>
      </c>
      <c r="BD121" s="113">
        <v>10.446999999999999</v>
      </c>
      <c r="BE121" s="113">
        <v>10.428000000000001</v>
      </c>
      <c r="BF121" s="113">
        <v>10.382999999999999</v>
      </c>
      <c r="BG121" s="113">
        <v>10.334</v>
      </c>
      <c r="BH121" s="113">
        <v>10.327999999999999</v>
      </c>
      <c r="BI121" s="113">
        <v>10.302</v>
      </c>
      <c r="BJ121" s="113">
        <v>10.266</v>
      </c>
      <c r="BK121" s="113">
        <v>10.24</v>
      </c>
      <c r="BL121" s="113">
        <v>10.239000000000001</v>
      </c>
    </row>
    <row r="122" spans="1:64" ht="15" customHeight="1">
      <c r="A122" s="123"/>
      <c r="B122" s="123" t="s">
        <v>237</v>
      </c>
      <c r="C122" s="123"/>
      <c r="D122" s="123" t="s">
        <v>160</v>
      </c>
      <c r="E122" s="110">
        <v>1591.5</v>
      </c>
      <c r="F122" s="110">
        <v>1636.1</v>
      </c>
      <c r="G122" s="110">
        <v>1625.3</v>
      </c>
      <c r="H122" s="110">
        <v>1616.3</v>
      </c>
      <c r="I122" s="110">
        <v>1670</v>
      </c>
      <c r="J122" s="110">
        <v>1712.6</v>
      </c>
      <c r="K122" s="110">
        <v>1765.6</v>
      </c>
      <c r="L122" s="110">
        <v>1773.5</v>
      </c>
      <c r="M122" s="110">
        <v>1696.8</v>
      </c>
      <c r="N122" s="110">
        <v>1756.9</v>
      </c>
      <c r="O122" s="110">
        <v>1731.9</v>
      </c>
      <c r="P122" s="110">
        <v>1794.6</v>
      </c>
      <c r="Q122" s="110">
        <v>1561.9</v>
      </c>
      <c r="R122" s="110">
        <v>1442.5</v>
      </c>
      <c r="S122" s="110">
        <v>1890.8</v>
      </c>
      <c r="T122" s="111">
        <v>1428.6</v>
      </c>
      <c r="U122" s="111">
        <v>1985.7</v>
      </c>
      <c r="V122" s="111">
        <v>1692.3</v>
      </c>
      <c r="W122" s="111">
        <v>1659.2</v>
      </c>
      <c r="X122" s="111">
        <v>1676.7</v>
      </c>
      <c r="Y122" s="111">
        <v>1698.7</v>
      </c>
      <c r="Z122" s="111">
        <v>1736.8</v>
      </c>
      <c r="AA122" s="111">
        <v>1770.9</v>
      </c>
      <c r="AB122" s="111">
        <v>1807.1</v>
      </c>
      <c r="AC122" s="111">
        <v>1831.8</v>
      </c>
      <c r="AD122" s="111">
        <v>1859.4</v>
      </c>
      <c r="AE122" s="111">
        <v>1894.7</v>
      </c>
      <c r="AF122" s="111">
        <v>1936.3</v>
      </c>
      <c r="AG122" s="111">
        <v>1973.6</v>
      </c>
      <c r="AH122" s="111">
        <v>2022.7</v>
      </c>
      <c r="AI122" s="111">
        <v>2063.9</v>
      </c>
      <c r="AJ122" s="111">
        <v>2112.6</v>
      </c>
      <c r="AK122" s="111">
        <v>2146.8000000000002</v>
      </c>
      <c r="AL122" s="111">
        <v>2179.3000000000002</v>
      </c>
      <c r="AM122" s="111">
        <v>2205</v>
      </c>
      <c r="AN122" s="111">
        <v>2230.6</v>
      </c>
      <c r="AO122" s="111">
        <v>2251.8000000000002</v>
      </c>
      <c r="AP122" s="111">
        <v>2268.6999999999998</v>
      </c>
      <c r="AQ122" s="111">
        <v>2283.3000000000002</v>
      </c>
      <c r="AR122" s="111">
        <v>2304.5</v>
      </c>
      <c r="AS122" s="111">
        <v>2325.1</v>
      </c>
      <c r="AT122" s="111">
        <v>2336.6</v>
      </c>
      <c r="AU122" s="111">
        <v>2346.8000000000002</v>
      </c>
      <c r="AV122" s="111">
        <v>2367.1</v>
      </c>
      <c r="AW122" s="111">
        <v>2388.1999999999998</v>
      </c>
      <c r="AX122" s="111">
        <v>2396.1</v>
      </c>
      <c r="AY122" s="111">
        <v>2405.1999999999998</v>
      </c>
      <c r="AZ122" s="111">
        <v>2425.1999999999998</v>
      </c>
      <c r="BA122" s="111">
        <v>2441.1</v>
      </c>
      <c r="BB122" s="111">
        <v>2448.4</v>
      </c>
      <c r="BC122" s="111">
        <v>2455</v>
      </c>
      <c r="BD122" s="111">
        <v>2477.1999999999998</v>
      </c>
      <c r="BE122" s="111">
        <v>2493.8000000000002</v>
      </c>
      <c r="BF122" s="111">
        <v>2502.1999999999998</v>
      </c>
      <c r="BG122" s="111">
        <v>2509.6999999999998</v>
      </c>
      <c r="BH122" s="111">
        <v>2531.6</v>
      </c>
      <c r="BI122" s="111">
        <v>2544.3000000000002</v>
      </c>
      <c r="BJ122" s="111">
        <v>2555.1999999999998</v>
      </c>
      <c r="BK122" s="111">
        <v>2569.4</v>
      </c>
      <c r="BL122" s="111">
        <v>2591.6999999999998</v>
      </c>
    </row>
    <row r="123" spans="1:64" ht="15" customHeight="1">
      <c r="A123" s="123"/>
      <c r="B123" s="123"/>
      <c r="C123" s="123"/>
      <c r="D123" s="123" t="s">
        <v>227</v>
      </c>
      <c r="E123" s="112">
        <v>8.2720000000000002</v>
      </c>
      <c r="F123" s="112">
        <v>8.4420000000000002</v>
      </c>
      <c r="G123" s="112">
        <v>8.2850000000000001</v>
      </c>
      <c r="H123" s="112">
        <v>8.1059999999999999</v>
      </c>
      <c r="I123" s="112">
        <v>8.25</v>
      </c>
      <c r="J123" s="112">
        <v>8.3320000000000007</v>
      </c>
      <c r="K123" s="112">
        <v>8.5109999999999992</v>
      </c>
      <c r="L123" s="112">
        <v>8.4809999999999999</v>
      </c>
      <c r="M123" s="112">
        <v>8.0350000000000001</v>
      </c>
      <c r="N123" s="112">
        <v>8.2360000000000007</v>
      </c>
      <c r="O123" s="112">
        <v>8.0399999999999991</v>
      </c>
      <c r="P123" s="112">
        <v>8.2520000000000007</v>
      </c>
      <c r="Q123" s="112">
        <v>7.2439999999999998</v>
      </c>
      <c r="R123" s="112">
        <v>7.3890000000000002</v>
      </c>
      <c r="S123" s="112">
        <v>8.9309999999999992</v>
      </c>
      <c r="T123" s="113">
        <v>6.65</v>
      </c>
      <c r="U123" s="113">
        <v>9.0869999999999997</v>
      </c>
      <c r="V123" s="113">
        <v>7.6660000000000004</v>
      </c>
      <c r="W123" s="113">
        <v>7.4080000000000004</v>
      </c>
      <c r="X123" s="113">
        <v>7.3879999999999999</v>
      </c>
      <c r="Y123" s="113">
        <v>7.3929999999999998</v>
      </c>
      <c r="Z123" s="113">
        <v>7.4829999999999997</v>
      </c>
      <c r="AA123" s="113">
        <v>7.5490000000000004</v>
      </c>
      <c r="AB123" s="113">
        <v>7.6230000000000002</v>
      </c>
      <c r="AC123" s="113">
        <v>7.6539999999999999</v>
      </c>
      <c r="AD123" s="113">
        <v>7.6879999999999997</v>
      </c>
      <c r="AE123" s="113">
        <v>7.7489999999999997</v>
      </c>
      <c r="AF123" s="113">
        <v>7.8310000000000004</v>
      </c>
      <c r="AG123" s="113">
        <v>7.899</v>
      </c>
      <c r="AH123" s="113">
        <v>8.0069999999999997</v>
      </c>
      <c r="AI123" s="113">
        <v>8.0809999999999995</v>
      </c>
      <c r="AJ123" s="113">
        <v>8.1790000000000003</v>
      </c>
      <c r="AK123" s="113">
        <v>8.2219999999999995</v>
      </c>
      <c r="AL123" s="113">
        <v>8.2569999999999997</v>
      </c>
      <c r="AM123" s="113">
        <v>8.2669999999999995</v>
      </c>
      <c r="AN123" s="113">
        <v>8.2780000000000005</v>
      </c>
      <c r="AO123" s="113">
        <v>8.2710000000000008</v>
      </c>
      <c r="AP123" s="113">
        <v>8.25</v>
      </c>
      <c r="AQ123" s="113">
        <v>8.2219999999999995</v>
      </c>
      <c r="AR123" s="113">
        <v>8.2200000000000006</v>
      </c>
      <c r="AS123" s="113">
        <v>8.2170000000000005</v>
      </c>
      <c r="AT123" s="113">
        <v>8.1820000000000004</v>
      </c>
      <c r="AU123" s="113">
        <v>8.1430000000000007</v>
      </c>
      <c r="AV123" s="113">
        <v>8.1370000000000005</v>
      </c>
      <c r="AW123" s="113">
        <v>8.1319999999999997</v>
      </c>
      <c r="AX123" s="113">
        <v>8.0820000000000007</v>
      </c>
      <c r="AY123" s="113">
        <v>8.0370000000000008</v>
      </c>
      <c r="AZ123" s="113">
        <v>8.0289999999999999</v>
      </c>
      <c r="BA123" s="113">
        <v>8.0079999999999991</v>
      </c>
      <c r="BB123" s="113">
        <v>7.9580000000000002</v>
      </c>
      <c r="BC123" s="113">
        <v>7.9080000000000004</v>
      </c>
      <c r="BD123" s="113">
        <v>7.9080000000000004</v>
      </c>
      <c r="BE123" s="113">
        <v>7.89</v>
      </c>
      <c r="BF123" s="113">
        <v>7.8460000000000001</v>
      </c>
      <c r="BG123" s="113">
        <v>7.798</v>
      </c>
      <c r="BH123" s="113">
        <v>7.7939999999999996</v>
      </c>
      <c r="BI123" s="113">
        <v>7.7610000000000001</v>
      </c>
      <c r="BJ123" s="113">
        <v>7.7229999999999999</v>
      </c>
      <c r="BK123" s="113">
        <v>7.6950000000000003</v>
      </c>
      <c r="BL123" s="113">
        <v>7.6909999999999998</v>
      </c>
    </row>
    <row r="124" spans="1:64" ht="15" customHeight="1">
      <c r="A124" s="123"/>
      <c r="B124" s="123"/>
      <c r="C124" s="123"/>
      <c r="D124" s="123"/>
      <c r="E124" s="112"/>
      <c r="F124" s="112"/>
      <c r="G124" s="112"/>
      <c r="H124" s="112"/>
      <c r="I124" s="112"/>
      <c r="J124" s="112"/>
      <c r="K124" s="112"/>
      <c r="L124" s="112"/>
      <c r="M124" s="112"/>
      <c r="N124" s="112"/>
      <c r="O124" s="112"/>
      <c r="P124" s="112"/>
      <c r="Q124" s="112"/>
      <c r="R124" s="112"/>
      <c r="S124" s="112"/>
      <c r="T124" s="113"/>
      <c r="U124" s="113"/>
      <c r="V124" s="113"/>
      <c r="W124" s="113"/>
      <c r="X124" s="113"/>
      <c r="Y124" s="113"/>
      <c r="Z124" s="113"/>
      <c r="AA124" s="113"/>
      <c r="AB124" s="113"/>
      <c r="AC124" s="113"/>
      <c r="AD124" s="113"/>
      <c r="AE124" s="113"/>
      <c r="AF124" s="113"/>
      <c r="AG124" s="113"/>
      <c r="AH124" s="113"/>
      <c r="AI124" s="113"/>
      <c r="AJ124" s="113"/>
      <c r="AK124" s="113"/>
      <c r="AL124" s="113"/>
      <c r="AM124" s="113"/>
      <c r="AN124" s="113"/>
      <c r="AO124" s="113"/>
      <c r="AP124" s="113"/>
      <c r="AQ124" s="113"/>
      <c r="AR124" s="113"/>
      <c r="AS124" s="113"/>
      <c r="AT124" s="113"/>
      <c r="AU124" s="113"/>
      <c r="AV124" s="113"/>
      <c r="AW124" s="113"/>
      <c r="AX124" s="113"/>
      <c r="AY124" s="113"/>
      <c r="AZ124" s="113"/>
      <c r="BA124" s="113"/>
      <c r="BB124" s="113"/>
      <c r="BC124" s="113"/>
      <c r="BD124" s="113"/>
      <c r="BE124" s="113"/>
      <c r="BF124" s="113"/>
      <c r="BG124" s="113"/>
      <c r="BH124" s="113"/>
      <c r="BI124" s="113"/>
      <c r="BJ124" s="113"/>
      <c r="BK124" s="113"/>
      <c r="BL124" s="113"/>
    </row>
    <row r="125" spans="1:64" ht="15" customHeight="1">
      <c r="A125" s="109" t="s">
        <v>238</v>
      </c>
      <c r="B125" s="123"/>
      <c r="C125" s="123"/>
      <c r="D125" s="123"/>
      <c r="E125" s="112"/>
      <c r="F125" s="112"/>
      <c r="G125" s="112"/>
      <c r="H125" s="112"/>
      <c r="I125" s="112"/>
      <c r="J125" s="112"/>
      <c r="K125" s="112"/>
      <c r="L125" s="112"/>
      <c r="M125" s="112"/>
      <c r="N125" s="112"/>
      <c r="O125" s="112"/>
      <c r="P125" s="112"/>
      <c r="Q125" s="112"/>
      <c r="R125" s="112"/>
      <c r="S125" s="112"/>
      <c r="T125" s="113"/>
      <c r="U125" s="113"/>
      <c r="V125" s="113"/>
      <c r="W125" s="113"/>
      <c r="X125" s="113"/>
      <c r="Y125" s="113"/>
      <c r="Z125" s="113"/>
      <c r="AA125" s="113"/>
      <c r="AB125" s="113"/>
      <c r="AC125" s="113"/>
      <c r="AD125" s="113"/>
      <c r="AE125" s="113"/>
      <c r="AF125" s="113"/>
      <c r="AG125" s="113"/>
      <c r="AH125" s="113"/>
      <c r="AI125" s="113"/>
      <c r="AJ125" s="113"/>
      <c r="AK125" s="113"/>
      <c r="AL125" s="113"/>
      <c r="AM125" s="113"/>
      <c r="AN125" s="113"/>
      <c r="AO125" s="113"/>
      <c r="AP125" s="113"/>
      <c r="AQ125" s="113"/>
      <c r="AR125" s="113"/>
      <c r="AS125" s="113"/>
      <c r="AT125" s="113"/>
      <c r="AU125" s="113"/>
      <c r="AV125" s="113"/>
      <c r="AW125" s="113"/>
      <c r="AX125" s="113"/>
      <c r="AY125" s="113"/>
      <c r="AZ125" s="113"/>
      <c r="BA125" s="113"/>
      <c r="BB125" s="113"/>
      <c r="BC125" s="113"/>
      <c r="BD125" s="113"/>
      <c r="BE125" s="113"/>
      <c r="BF125" s="113"/>
      <c r="BG125" s="113"/>
      <c r="BH125" s="113"/>
      <c r="BI125" s="113"/>
      <c r="BJ125" s="113"/>
      <c r="BK125" s="113"/>
      <c r="BL125" s="113"/>
    </row>
    <row r="126" spans="1:64" ht="15" customHeight="1">
      <c r="A126" s="123"/>
      <c r="B126" s="123" t="s">
        <v>239</v>
      </c>
      <c r="C126" s="123"/>
      <c r="D126" s="123" t="s">
        <v>160</v>
      </c>
      <c r="E126" s="110">
        <v>13153.2</v>
      </c>
      <c r="F126" s="110">
        <v>13241.3</v>
      </c>
      <c r="G126" s="110">
        <v>13370.9</v>
      </c>
      <c r="H126" s="110">
        <v>13596</v>
      </c>
      <c r="I126" s="110">
        <v>13755.5</v>
      </c>
      <c r="J126" s="110">
        <v>13939.9</v>
      </c>
      <c r="K126" s="110">
        <v>14086.3</v>
      </c>
      <c r="L126" s="110">
        <v>14191.4</v>
      </c>
      <c r="M126" s="110">
        <v>14276.6</v>
      </c>
      <c r="N126" s="110">
        <v>14497.3</v>
      </c>
      <c r="O126" s="110">
        <v>14645.3</v>
      </c>
      <c r="P126" s="110">
        <v>14759.2</v>
      </c>
      <c r="Q126" s="110">
        <v>14545.5</v>
      </c>
      <c r="R126" s="110">
        <v>13097.3</v>
      </c>
      <c r="S126" s="110">
        <v>14401.5</v>
      </c>
      <c r="T126" s="111">
        <v>14558.4</v>
      </c>
      <c r="U126" s="111">
        <v>14780.5</v>
      </c>
      <c r="V126" s="111">
        <v>14932</v>
      </c>
      <c r="W126" s="111">
        <v>15127.6</v>
      </c>
      <c r="X126" s="111">
        <v>15325.5</v>
      </c>
      <c r="Y126" s="111">
        <v>15538.6</v>
      </c>
      <c r="Z126" s="111">
        <v>15722.4</v>
      </c>
      <c r="AA126" s="111">
        <v>15906.1</v>
      </c>
      <c r="AB126" s="111">
        <v>16090.8</v>
      </c>
      <c r="AC126" s="111">
        <v>16261</v>
      </c>
      <c r="AD126" s="111">
        <v>16443</v>
      </c>
      <c r="AE126" s="111">
        <v>16637.5</v>
      </c>
      <c r="AF126" s="111">
        <v>16843.7</v>
      </c>
      <c r="AG126" s="111">
        <v>17031.400000000001</v>
      </c>
      <c r="AH126" s="111">
        <v>17236</v>
      </c>
      <c r="AI126" s="111">
        <v>17441.7</v>
      </c>
      <c r="AJ126" s="111">
        <v>17663.7</v>
      </c>
      <c r="AK126" s="111">
        <v>17878.400000000001</v>
      </c>
      <c r="AL126" s="111">
        <v>18090.2</v>
      </c>
      <c r="AM126" s="111">
        <v>18299</v>
      </c>
      <c r="AN126" s="111">
        <v>18508.7</v>
      </c>
      <c r="AO126" s="111">
        <v>18723.3</v>
      </c>
      <c r="AP126" s="111">
        <v>18921.400000000001</v>
      </c>
      <c r="AQ126" s="111">
        <v>19114.099999999999</v>
      </c>
      <c r="AR126" s="111">
        <v>19302</v>
      </c>
      <c r="AS126" s="111">
        <v>19489.599999999999</v>
      </c>
      <c r="AT126" s="111">
        <v>19675.7</v>
      </c>
      <c r="AU126" s="111">
        <v>19868.3</v>
      </c>
      <c r="AV126" s="111">
        <v>20071.400000000001</v>
      </c>
      <c r="AW126" s="111">
        <v>20279.400000000001</v>
      </c>
      <c r="AX126" s="111">
        <v>20487.2</v>
      </c>
      <c r="AY126" s="111">
        <v>20691.2</v>
      </c>
      <c r="AZ126" s="111">
        <v>20894.7</v>
      </c>
      <c r="BA126" s="111">
        <v>21099.200000000001</v>
      </c>
      <c r="BB126" s="111">
        <v>21305</v>
      </c>
      <c r="BC126" s="111">
        <v>21506.6</v>
      </c>
      <c r="BD126" s="111">
        <v>21708.9</v>
      </c>
      <c r="BE126" s="111">
        <v>21915.4</v>
      </c>
      <c r="BF126" s="111">
        <v>22126.1</v>
      </c>
      <c r="BG126" s="111">
        <v>22342.1</v>
      </c>
      <c r="BH126" s="111">
        <v>22561.5</v>
      </c>
      <c r="BI126" s="111">
        <v>22788.2</v>
      </c>
      <c r="BJ126" s="111">
        <v>23016</v>
      </c>
      <c r="BK126" s="111">
        <v>23245.7</v>
      </c>
      <c r="BL126" s="111">
        <v>23476.1</v>
      </c>
    </row>
    <row r="127" spans="1:64" ht="15" customHeight="1">
      <c r="A127" s="123"/>
      <c r="B127" s="123"/>
      <c r="C127" s="123"/>
      <c r="D127" s="123" t="s">
        <v>161</v>
      </c>
      <c r="E127" s="112">
        <v>5.4610000000000003</v>
      </c>
      <c r="F127" s="112">
        <v>2.706</v>
      </c>
      <c r="G127" s="112">
        <v>3.972</v>
      </c>
      <c r="H127" s="112">
        <v>6.9050000000000002</v>
      </c>
      <c r="I127" s="112">
        <v>4.7750000000000004</v>
      </c>
      <c r="J127" s="112">
        <v>5.4710000000000001</v>
      </c>
      <c r="K127" s="112">
        <v>4.2670000000000003</v>
      </c>
      <c r="L127" s="112">
        <v>3.0179999999999998</v>
      </c>
      <c r="M127" s="112">
        <v>2.423</v>
      </c>
      <c r="N127" s="112">
        <v>6.3280000000000003</v>
      </c>
      <c r="O127" s="112">
        <v>4.1459999999999999</v>
      </c>
      <c r="P127" s="112">
        <v>3.1469999999999998</v>
      </c>
      <c r="Q127" s="112">
        <v>-5.6669999999999998</v>
      </c>
      <c r="R127" s="112">
        <v>-34.262</v>
      </c>
      <c r="S127" s="112">
        <v>46.185000000000002</v>
      </c>
      <c r="T127" s="113">
        <v>4.4290000000000003</v>
      </c>
      <c r="U127" s="113">
        <v>6.2430000000000003</v>
      </c>
      <c r="V127" s="113">
        <v>4.1630000000000003</v>
      </c>
      <c r="W127" s="113">
        <v>5.343</v>
      </c>
      <c r="X127" s="113">
        <v>5.3360000000000003</v>
      </c>
      <c r="Y127" s="113">
        <v>5.68</v>
      </c>
      <c r="Z127" s="113">
        <v>4.8140000000000001</v>
      </c>
      <c r="AA127" s="113">
        <v>4.7569999999999997</v>
      </c>
      <c r="AB127" s="113">
        <v>4.726</v>
      </c>
      <c r="AC127" s="113">
        <v>4.2969999999999997</v>
      </c>
      <c r="AD127" s="113">
        <v>4.5529999999999999</v>
      </c>
      <c r="AE127" s="113">
        <v>4.8150000000000004</v>
      </c>
      <c r="AF127" s="113">
        <v>5.05</v>
      </c>
      <c r="AG127" s="113">
        <v>4.532</v>
      </c>
      <c r="AH127" s="113">
        <v>4.891</v>
      </c>
      <c r="AI127" s="113">
        <v>4.8609999999999998</v>
      </c>
      <c r="AJ127" s="113">
        <v>5.1879999999999997</v>
      </c>
      <c r="AK127" s="113">
        <v>4.952</v>
      </c>
      <c r="AL127" s="113">
        <v>4.8230000000000004</v>
      </c>
      <c r="AM127" s="113">
        <v>4.6959999999999997</v>
      </c>
      <c r="AN127" s="113">
        <v>4.6630000000000003</v>
      </c>
      <c r="AO127" s="113">
        <v>4.7169999999999996</v>
      </c>
      <c r="AP127" s="113">
        <v>4.3010000000000002</v>
      </c>
      <c r="AQ127" s="113">
        <v>4.1340000000000003</v>
      </c>
      <c r="AR127" s="113">
        <v>3.9910000000000001</v>
      </c>
      <c r="AS127" s="113">
        <v>3.9430000000000001</v>
      </c>
      <c r="AT127" s="113">
        <v>3.8740000000000001</v>
      </c>
      <c r="AU127" s="113">
        <v>3.972</v>
      </c>
      <c r="AV127" s="113">
        <v>4.1520000000000001</v>
      </c>
      <c r="AW127" s="113">
        <v>4.2089999999999996</v>
      </c>
      <c r="AX127" s="113">
        <v>4.1630000000000003</v>
      </c>
      <c r="AY127" s="113">
        <v>4.0419999999999998</v>
      </c>
      <c r="AZ127" s="113">
        <v>3.9929999999999999</v>
      </c>
      <c r="BA127" s="113">
        <v>3.972</v>
      </c>
      <c r="BB127" s="113">
        <v>3.9580000000000002</v>
      </c>
      <c r="BC127" s="113">
        <v>3.84</v>
      </c>
      <c r="BD127" s="113">
        <v>3.8149999999999999</v>
      </c>
      <c r="BE127" s="113">
        <v>3.86</v>
      </c>
      <c r="BF127" s="113">
        <v>3.9</v>
      </c>
      <c r="BG127" s="113">
        <v>3.9620000000000002</v>
      </c>
      <c r="BH127" s="113">
        <v>3.9870000000000001</v>
      </c>
      <c r="BI127" s="113">
        <v>4.0789999999999997</v>
      </c>
      <c r="BJ127" s="113">
        <v>4.0590000000000002</v>
      </c>
      <c r="BK127" s="113">
        <v>4.0510000000000002</v>
      </c>
      <c r="BL127" s="113">
        <v>4.024</v>
      </c>
    </row>
    <row r="128" spans="1:64" ht="15" customHeight="1">
      <c r="A128" s="123"/>
      <c r="B128" s="123" t="s">
        <v>240</v>
      </c>
      <c r="C128" s="123"/>
      <c r="D128" s="123" t="s">
        <v>160</v>
      </c>
      <c r="E128" s="110">
        <v>3266.2</v>
      </c>
      <c r="F128" s="110">
        <v>3313.3</v>
      </c>
      <c r="G128" s="110">
        <v>3378.8</v>
      </c>
      <c r="H128" s="110">
        <v>3446.3</v>
      </c>
      <c r="I128" s="110">
        <v>3555</v>
      </c>
      <c r="J128" s="110">
        <v>3580.9</v>
      </c>
      <c r="K128" s="110">
        <v>3671.7</v>
      </c>
      <c r="L128" s="110">
        <v>3723.9</v>
      </c>
      <c r="M128" s="110">
        <v>3772.8</v>
      </c>
      <c r="N128" s="110">
        <v>3739.7</v>
      </c>
      <c r="O128" s="110">
        <v>3759.8</v>
      </c>
      <c r="P128" s="110">
        <v>3732.6</v>
      </c>
      <c r="Q128" s="110">
        <v>3675.9</v>
      </c>
      <c r="R128" s="110">
        <v>3128.6</v>
      </c>
      <c r="S128" s="110">
        <v>3688.2</v>
      </c>
      <c r="T128" s="111">
        <v>3896.4</v>
      </c>
      <c r="U128" s="111">
        <v>3979.2</v>
      </c>
      <c r="V128" s="111">
        <v>4059.3</v>
      </c>
      <c r="W128" s="111">
        <v>4141</v>
      </c>
      <c r="X128" s="111">
        <v>4208</v>
      </c>
      <c r="Y128" s="111">
        <v>4240.8999999999996</v>
      </c>
      <c r="Z128" s="111">
        <v>4240</v>
      </c>
      <c r="AA128" s="111">
        <v>4267.7</v>
      </c>
      <c r="AB128" s="111">
        <v>4289.3</v>
      </c>
      <c r="AC128" s="111">
        <v>4298.1000000000004</v>
      </c>
      <c r="AD128" s="111">
        <v>4321.2</v>
      </c>
      <c r="AE128" s="111">
        <v>4354</v>
      </c>
      <c r="AF128" s="111">
        <v>4388.1000000000004</v>
      </c>
      <c r="AG128" s="111">
        <v>4418.6000000000004</v>
      </c>
      <c r="AH128" s="111">
        <v>4460.8</v>
      </c>
      <c r="AI128" s="111">
        <v>4507.7</v>
      </c>
      <c r="AJ128" s="111">
        <v>4554.3</v>
      </c>
      <c r="AK128" s="111">
        <v>4586.3</v>
      </c>
      <c r="AL128" s="111">
        <v>4629.1000000000004</v>
      </c>
      <c r="AM128" s="111">
        <v>4668.8</v>
      </c>
      <c r="AN128" s="111">
        <v>4705.2</v>
      </c>
      <c r="AO128" s="111">
        <v>4735.3999999999996</v>
      </c>
      <c r="AP128" s="111">
        <v>4778.5</v>
      </c>
      <c r="AQ128" s="111">
        <v>4824.5</v>
      </c>
      <c r="AR128" s="111">
        <v>4869.3</v>
      </c>
      <c r="AS128" s="111">
        <v>4905.3</v>
      </c>
      <c r="AT128" s="111">
        <v>4948.8999999999996</v>
      </c>
      <c r="AU128" s="111">
        <v>4989.2</v>
      </c>
      <c r="AV128" s="111">
        <v>5025.1000000000004</v>
      </c>
      <c r="AW128" s="111">
        <v>5065</v>
      </c>
      <c r="AX128" s="111">
        <v>5105</v>
      </c>
      <c r="AY128" s="111">
        <v>5147</v>
      </c>
      <c r="AZ128" s="111">
        <v>5189.2</v>
      </c>
      <c r="BA128" s="111">
        <v>5229.6000000000004</v>
      </c>
      <c r="BB128" s="111">
        <v>5268.1</v>
      </c>
      <c r="BC128" s="111">
        <v>5306.2</v>
      </c>
      <c r="BD128" s="111">
        <v>5346</v>
      </c>
      <c r="BE128" s="111">
        <v>5382.5</v>
      </c>
      <c r="BF128" s="111">
        <v>5418.4</v>
      </c>
      <c r="BG128" s="111">
        <v>5454.9</v>
      </c>
      <c r="BH128" s="111">
        <v>5493.6</v>
      </c>
      <c r="BI128" s="111">
        <v>5532.3</v>
      </c>
      <c r="BJ128" s="111">
        <v>5571.3</v>
      </c>
      <c r="BK128" s="111">
        <v>5610.2</v>
      </c>
      <c r="BL128" s="111">
        <v>5649.8</v>
      </c>
    </row>
    <row r="129" spans="2:64" ht="15" customHeight="1">
      <c r="B129" s="123"/>
      <c r="C129" s="123"/>
      <c r="D129" s="123" t="s">
        <v>161</v>
      </c>
      <c r="E129" s="112">
        <v>0.46200000000000002</v>
      </c>
      <c r="F129" s="112">
        <v>5.89</v>
      </c>
      <c r="G129" s="112">
        <v>8.1539999999999999</v>
      </c>
      <c r="H129" s="112">
        <v>8.2230000000000008</v>
      </c>
      <c r="I129" s="112">
        <v>13.231999999999999</v>
      </c>
      <c r="J129" s="112">
        <v>2.9470000000000001</v>
      </c>
      <c r="K129" s="112">
        <v>10.534000000000001</v>
      </c>
      <c r="L129" s="112">
        <v>5.8019999999999996</v>
      </c>
      <c r="M129" s="112">
        <v>5.3609999999999998</v>
      </c>
      <c r="N129" s="112">
        <v>-3.4670000000000001</v>
      </c>
      <c r="O129" s="112">
        <v>2.1709999999999998</v>
      </c>
      <c r="P129" s="112">
        <v>-2.8580000000000001</v>
      </c>
      <c r="Q129" s="112">
        <v>-5.9450000000000003</v>
      </c>
      <c r="R129" s="112">
        <v>-47.523000000000003</v>
      </c>
      <c r="S129" s="112">
        <v>93.132000000000005</v>
      </c>
      <c r="T129" s="113">
        <v>24.568000000000001</v>
      </c>
      <c r="U129" s="113">
        <v>8.7710000000000008</v>
      </c>
      <c r="V129" s="113">
        <v>8.2989999999999995</v>
      </c>
      <c r="W129" s="113">
        <v>8.2949999999999999</v>
      </c>
      <c r="X129" s="113">
        <v>6.63</v>
      </c>
      <c r="Y129" s="113">
        <v>3.161</v>
      </c>
      <c r="Z129" s="113">
        <v>-7.6999999999999999E-2</v>
      </c>
      <c r="AA129" s="113">
        <v>2.637</v>
      </c>
      <c r="AB129" s="113">
        <v>2.0379999999999998</v>
      </c>
      <c r="AC129" s="113">
        <v>0.81799999999999995</v>
      </c>
      <c r="AD129" s="113">
        <v>2.1659999999999999</v>
      </c>
      <c r="AE129" s="113">
        <v>3.0760000000000001</v>
      </c>
      <c r="AF129" s="113">
        <v>3.1640000000000001</v>
      </c>
      <c r="AG129" s="113">
        <v>2.81</v>
      </c>
      <c r="AH129" s="113">
        <v>3.8820000000000001</v>
      </c>
      <c r="AI129" s="113">
        <v>4.2699999999999996</v>
      </c>
      <c r="AJ129" s="113">
        <v>4.1959999999999997</v>
      </c>
      <c r="AK129" s="113">
        <v>2.8370000000000002</v>
      </c>
      <c r="AL129" s="113">
        <v>3.7869999999999999</v>
      </c>
      <c r="AM129" s="113">
        <v>3.4710000000000001</v>
      </c>
      <c r="AN129" s="113">
        <v>3.1589999999999998</v>
      </c>
      <c r="AO129" s="113">
        <v>2.5910000000000002</v>
      </c>
      <c r="AP129" s="113">
        <v>3.6909999999999998</v>
      </c>
      <c r="AQ129" s="113">
        <v>3.9049999999999998</v>
      </c>
      <c r="AR129" s="113">
        <v>3.7679999999999998</v>
      </c>
      <c r="AS129" s="113">
        <v>2.9849999999999999</v>
      </c>
      <c r="AT129" s="113">
        <v>3.6070000000000002</v>
      </c>
      <c r="AU129" s="113">
        <v>3.2919999999999998</v>
      </c>
      <c r="AV129" s="113">
        <v>2.9140000000000001</v>
      </c>
      <c r="AW129" s="113">
        <v>3.21</v>
      </c>
      <c r="AX129" s="113">
        <v>3.2010000000000001</v>
      </c>
      <c r="AY129" s="113">
        <v>3.3260000000000001</v>
      </c>
      <c r="AZ129" s="113">
        <v>3.32</v>
      </c>
      <c r="BA129" s="113">
        <v>3.15</v>
      </c>
      <c r="BB129" s="113">
        <v>2.9780000000000002</v>
      </c>
      <c r="BC129" s="113">
        <v>2.923</v>
      </c>
      <c r="BD129" s="113">
        <v>3.0379999999999998</v>
      </c>
      <c r="BE129" s="113">
        <v>2.7589999999999999</v>
      </c>
      <c r="BF129" s="113">
        <v>2.6930000000000001</v>
      </c>
      <c r="BG129" s="113">
        <v>2.7160000000000002</v>
      </c>
      <c r="BH129" s="113">
        <v>2.8730000000000002</v>
      </c>
      <c r="BI129" s="113">
        <v>2.8460000000000001</v>
      </c>
      <c r="BJ129" s="113">
        <v>2.8519999999999999</v>
      </c>
      <c r="BK129" s="113">
        <v>2.819</v>
      </c>
      <c r="BL129" s="113">
        <v>2.85</v>
      </c>
    </row>
    <row r="130" spans="2:64" ht="15" customHeight="1">
      <c r="B130" s="123"/>
      <c r="C130" s="123" t="s">
        <v>241</v>
      </c>
      <c r="D130" s="123" t="s">
        <v>160</v>
      </c>
      <c r="E130" s="110">
        <v>2532.5</v>
      </c>
      <c r="F130" s="110">
        <v>2555.9</v>
      </c>
      <c r="G130" s="110">
        <v>2575.1999999999998</v>
      </c>
      <c r="H130" s="110">
        <v>2634.2</v>
      </c>
      <c r="I130" s="110">
        <v>2716.2</v>
      </c>
      <c r="J130" s="110">
        <v>2765.9</v>
      </c>
      <c r="K130" s="110">
        <v>2792.6</v>
      </c>
      <c r="L130" s="110">
        <v>2831.9</v>
      </c>
      <c r="M130" s="110">
        <v>2878.4</v>
      </c>
      <c r="N130" s="110">
        <v>2891.3</v>
      </c>
      <c r="O130" s="110">
        <v>2908</v>
      </c>
      <c r="P130" s="110">
        <v>2902.3</v>
      </c>
      <c r="Q130" s="110">
        <v>2859.3</v>
      </c>
      <c r="R130" s="110">
        <v>2646.8</v>
      </c>
      <c r="S130" s="110">
        <v>2787.4</v>
      </c>
      <c r="T130" s="111">
        <v>2853.1</v>
      </c>
      <c r="U130" s="111">
        <v>2888.1</v>
      </c>
      <c r="V130" s="111">
        <v>2933.6</v>
      </c>
      <c r="W130" s="111">
        <v>2989</v>
      </c>
      <c r="X130" s="111">
        <v>3051.4</v>
      </c>
      <c r="Y130" s="111">
        <v>3088.7</v>
      </c>
      <c r="Z130" s="111">
        <v>3118.2</v>
      </c>
      <c r="AA130" s="111">
        <v>3146.3</v>
      </c>
      <c r="AB130" s="111">
        <v>3173.8</v>
      </c>
      <c r="AC130" s="111">
        <v>3188.5</v>
      </c>
      <c r="AD130" s="111">
        <v>3214.1</v>
      </c>
      <c r="AE130" s="111">
        <v>3240.9</v>
      </c>
      <c r="AF130" s="111">
        <v>3270</v>
      </c>
      <c r="AG130" s="111">
        <v>3296.3</v>
      </c>
      <c r="AH130" s="111">
        <v>3330.5</v>
      </c>
      <c r="AI130" s="111">
        <v>3371.5</v>
      </c>
      <c r="AJ130" s="111">
        <v>3412.8</v>
      </c>
      <c r="AK130" s="111">
        <v>3438.8</v>
      </c>
      <c r="AL130" s="111">
        <v>3473.8</v>
      </c>
      <c r="AM130" s="111">
        <v>3508.2</v>
      </c>
      <c r="AN130" s="111">
        <v>3540</v>
      </c>
      <c r="AO130" s="111">
        <v>3563.3</v>
      </c>
      <c r="AP130" s="111">
        <v>3595.5</v>
      </c>
      <c r="AQ130" s="111">
        <v>3629.8</v>
      </c>
      <c r="AR130" s="111">
        <v>3664.6</v>
      </c>
      <c r="AS130" s="111">
        <v>3693.9</v>
      </c>
      <c r="AT130" s="111">
        <v>3732.5</v>
      </c>
      <c r="AU130" s="111">
        <v>3768.7</v>
      </c>
      <c r="AV130" s="111">
        <v>3799.8</v>
      </c>
      <c r="AW130" s="111">
        <v>3833.6</v>
      </c>
      <c r="AX130" s="111">
        <v>3866.7</v>
      </c>
      <c r="AY130" s="111">
        <v>3901.4</v>
      </c>
      <c r="AZ130" s="111">
        <v>3936.3</v>
      </c>
      <c r="BA130" s="111">
        <v>3970.4</v>
      </c>
      <c r="BB130" s="111">
        <v>4003.3</v>
      </c>
      <c r="BC130" s="111">
        <v>4036.1</v>
      </c>
      <c r="BD130" s="111">
        <v>4070.3</v>
      </c>
      <c r="BE130" s="111">
        <v>4102.5</v>
      </c>
      <c r="BF130" s="111">
        <v>4134.2</v>
      </c>
      <c r="BG130" s="111">
        <v>4165.8</v>
      </c>
      <c r="BH130" s="111">
        <v>4198.3999999999996</v>
      </c>
      <c r="BI130" s="111">
        <v>4230.6000000000004</v>
      </c>
      <c r="BJ130" s="111">
        <v>4263.3999999999996</v>
      </c>
      <c r="BK130" s="111">
        <v>4296.5</v>
      </c>
      <c r="BL130" s="111">
        <v>4330.8</v>
      </c>
    </row>
    <row r="131" spans="2:64" ht="15" customHeight="1">
      <c r="B131" s="123"/>
      <c r="C131" s="123"/>
      <c r="D131" s="123" t="s">
        <v>161</v>
      </c>
      <c r="E131" s="112">
        <v>6.9649999999999999</v>
      </c>
      <c r="F131" s="112">
        <v>3.76</v>
      </c>
      <c r="G131" s="112">
        <v>3.0539999999999998</v>
      </c>
      <c r="H131" s="112">
        <v>9.484</v>
      </c>
      <c r="I131" s="112">
        <v>13.035</v>
      </c>
      <c r="J131" s="112">
        <v>7.53</v>
      </c>
      <c r="K131" s="112">
        <v>3.915</v>
      </c>
      <c r="L131" s="112">
        <v>5.74</v>
      </c>
      <c r="M131" s="112">
        <v>6.7370000000000001</v>
      </c>
      <c r="N131" s="112">
        <v>1.8080000000000001</v>
      </c>
      <c r="O131" s="112">
        <v>2.3199999999999998</v>
      </c>
      <c r="P131" s="112">
        <v>-0.78</v>
      </c>
      <c r="Q131" s="112">
        <v>-5.7939999999999996</v>
      </c>
      <c r="R131" s="112">
        <v>-26.574000000000002</v>
      </c>
      <c r="S131" s="112">
        <v>23.003</v>
      </c>
      <c r="T131" s="113">
        <v>9.77</v>
      </c>
      <c r="U131" s="113">
        <v>5</v>
      </c>
      <c r="V131" s="113">
        <v>6.4459999999999997</v>
      </c>
      <c r="W131" s="113">
        <v>7.7670000000000003</v>
      </c>
      <c r="X131" s="113">
        <v>8.6150000000000002</v>
      </c>
      <c r="Y131" s="113">
        <v>4.9800000000000004</v>
      </c>
      <c r="Z131" s="113">
        <v>3.8730000000000002</v>
      </c>
      <c r="AA131" s="113">
        <v>3.6619999999999999</v>
      </c>
      <c r="AB131" s="113">
        <v>3.54</v>
      </c>
      <c r="AC131" s="113">
        <v>1.8660000000000001</v>
      </c>
      <c r="AD131" s="113">
        <v>3.2480000000000002</v>
      </c>
      <c r="AE131" s="113">
        <v>3.3769999999999998</v>
      </c>
      <c r="AF131" s="113">
        <v>3.6360000000000001</v>
      </c>
      <c r="AG131" s="113">
        <v>3.2559999999999998</v>
      </c>
      <c r="AH131" s="113">
        <v>4.2210000000000001</v>
      </c>
      <c r="AI131" s="113">
        <v>5.016</v>
      </c>
      <c r="AJ131" s="113">
        <v>4.9850000000000003</v>
      </c>
      <c r="AK131" s="113">
        <v>3.0880000000000001</v>
      </c>
      <c r="AL131" s="113">
        <v>4.133</v>
      </c>
      <c r="AM131" s="113">
        <v>4.0179999999999998</v>
      </c>
      <c r="AN131" s="113">
        <v>3.669</v>
      </c>
      <c r="AO131" s="113">
        <v>2.6659999999999999</v>
      </c>
      <c r="AP131" s="113">
        <v>3.6629999999999998</v>
      </c>
      <c r="AQ131" s="113">
        <v>3.871</v>
      </c>
      <c r="AR131" s="113">
        <v>3.8879999999999999</v>
      </c>
      <c r="AS131" s="113">
        <v>3.2309999999999999</v>
      </c>
      <c r="AT131" s="113">
        <v>4.2450000000000001</v>
      </c>
      <c r="AU131" s="113">
        <v>3.9420000000000002</v>
      </c>
      <c r="AV131" s="113">
        <v>3.3340000000000001</v>
      </c>
      <c r="AW131" s="113">
        <v>3.6150000000000002</v>
      </c>
      <c r="AX131" s="113">
        <v>3.4910000000000001</v>
      </c>
      <c r="AY131" s="113">
        <v>3.6379999999999999</v>
      </c>
      <c r="AZ131" s="113">
        <v>3.6320000000000001</v>
      </c>
      <c r="BA131" s="113">
        <v>3.5089999999999999</v>
      </c>
      <c r="BB131" s="113">
        <v>3.3570000000000002</v>
      </c>
      <c r="BC131" s="113">
        <v>3.3130000000000002</v>
      </c>
      <c r="BD131" s="113">
        <v>3.4279999999999999</v>
      </c>
      <c r="BE131" s="113">
        <v>3.2050000000000001</v>
      </c>
      <c r="BF131" s="113">
        <v>3.13</v>
      </c>
      <c r="BG131" s="113">
        <v>3.0920000000000001</v>
      </c>
      <c r="BH131" s="113">
        <v>3.1669999999999998</v>
      </c>
      <c r="BI131" s="113">
        <v>3.0950000000000002</v>
      </c>
      <c r="BJ131" s="113">
        <v>3.1419999999999999</v>
      </c>
      <c r="BK131" s="113">
        <v>3.145</v>
      </c>
      <c r="BL131" s="113">
        <v>3.2269999999999999</v>
      </c>
    </row>
    <row r="132" spans="2:64" ht="15" customHeight="1">
      <c r="B132" s="123"/>
      <c r="C132" s="120" t="s">
        <v>242</v>
      </c>
      <c r="D132" s="120" t="s">
        <v>160</v>
      </c>
      <c r="E132" s="110">
        <v>746</v>
      </c>
      <c r="F132" s="110">
        <v>753.3</v>
      </c>
      <c r="G132" s="110">
        <v>758.5</v>
      </c>
      <c r="H132" s="110">
        <v>783.6</v>
      </c>
      <c r="I132" s="110">
        <v>794.3</v>
      </c>
      <c r="J132" s="110">
        <v>804.3</v>
      </c>
      <c r="K132" s="110">
        <v>800.7</v>
      </c>
      <c r="L132" s="110">
        <v>794.7</v>
      </c>
      <c r="M132" s="110">
        <v>795.8</v>
      </c>
      <c r="N132" s="110">
        <v>795.3</v>
      </c>
      <c r="O132" s="110">
        <v>810.5</v>
      </c>
      <c r="P132" s="110">
        <v>827</v>
      </c>
      <c r="Q132" s="110">
        <v>868.7</v>
      </c>
      <c r="R132" s="110">
        <v>780.2</v>
      </c>
      <c r="S132" s="110">
        <v>901.6</v>
      </c>
      <c r="T132" s="111">
        <v>974.6</v>
      </c>
      <c r="U132" s="111">
        <v>1021.8</v>
      </c>
      <c r="V132" s="111">
        <v>1040.2</v>
      </c>
      <c r="W132" s="111">
        <v>1047.5999999999999</v>
      </c>
      <c r="X132" s="111">
        <v>1051.5999999999999</v>
      </c>
      <c r="Y132" s="111">
        <v>1055.4000000000001</v>
      </c>
      <c r="Z132" s="111">
        <v>1056.4000000000001</v>
      </c>
      <c r="AA132" s="111">
        <v>1060.5</v>
      </c>
      <c r="AB132" s="111">
        <v>1061.4000000000001</v>
      </c>
      <c r="AC132" s="111">
        <v>1061.7</v>
      </c>
      <c r="AD132" s="111">
        <v>1064</v>
      </c>
      <c r="AE132" s="111">
        <v>1067.2</v>
      </c>
      <c r="AF132" s="111">
        <v>1070.8</v>
      </c>
      <c r="AG132" s="111">
        <v>1074.8</v>
      </c>
      <c r="AH132" s="111">
        <v>1079.2</v>
      </c>
      <c r="AI132" s="111">
        <v>1084.2</v>
      </c>
      <c r="AJ132" s="111">
        <v>1089.2</v>
      </c>
      <c r="AK132" s="111">
        <v>1094.4000000000001</v>
      </c>
      <c r="AL132" s="111">
        <v>1099.4000000000001</v>
      </c>
      <c r="AM132" s="111">
        <v>1104.2</v>
      </c>
      <c r="AN132" s="111">
        <v>1109.3</v>
      </c>
      <c r="AO132" s="111">
        <v>1118.0999999999999</v>
      </c>
      <c r="AP132" s="111">
        <v>1130.4000000000001</v>
      </c>
      <c r="AQ132" s="111">
        <v>1144.5</v>
      </c>
      <c r="AR132" s="111">
        <v>1156.9000000000001</v>
      </c>
      <c r="AS132" s="111">
        <v>1166.4000000000001</v>
      </c>
      <c r="AT132" s="111">
        <v>1174</v>
      </c>
      <c r="AU132" s="111">
        <v>1180.2</v>
      </c>
      <c r="AV132" s="111">
        <v>1186</v>
      </c>
      <c r="AW132" s="111">
        <v>1191.5</v>
      </c>
      <c r="AX132" s="111">
        <v>1196.9000000000001</v>
      </c>
      <c r="AY132" s="111">
        <v>1202.7</v>
      </c>
      <c r="AZ132" s="111">
        <v>1208.7</v>
      </c>
      <c r="BA132" s="111">
        <v>1214.3</v>
      </c>
      <c r="BB132" s="111">
        <v>1220</v>
      </c>
      <c r="BC132" s="111">
        <v>1225.5999999999999</v>
      </c>
      <c r="BD132" s="111">
        <v>1231.0999999999999</v>
      </c>
      <c r="BE132" s="111">
        <v>1234.9000000000001</v>
      </c>
      <c r="BF132" s="111">
        <v>1238.5999999999999</v>
      </c>
      <c r="BG132" s="111">
        <v>1242.5999999999999</v>
      </c>
      <c r="BH132" s="111">
        <v>1246.9000000000001</v>
      </c>
      <c r="BI132" s="111">
        <v>1251.4000000000001</v>
      </c>
      <c r="BJ132" s="111">
        <v>1255.9000000000001</v>
      </c>
      <c r="BK132" s="111">
        <v>1260.5</v>
      </c>
      <c r="BL132" s="111">
        <v>1265.2</v>
      </c>
    </row>
    <row r="133" spans="2:64" ht="15" customHeight="1">
      <c r="B133" s="123"/>
      <c r="C133" s="123"/>
      <c r="D133" s="123" t="s">
        <v>161</v>
      </c>
      <c r="E133" s="112">
        <v>15.079000000000001</v>
      </c>
      <c r="F133" s="112">
        <v>3.9740000000000002</v>
      </c>
      <c r="G133" s="112">
        <v>2.8140000000000001</v>
      </c>
      <c r="H133" s="112">
        <v>13.866</v>
      </c>
      <c r="I133" s="112">
        <v>5.5819999999999999</v>
      </c>
      <c r="J133" s="112">
        <v>5.13</v>
      </c>
      <c r="K133" s="112">
        <v>-1.756</v>
      </c>
      <c r="L133" s="112">
        <v>-2.9860000000000002</v>
      </c>
      <c r="M133" s="112">
        <v>0.55200000000000005</v>
      </c>
      <c r="N133" s="112">
        <v>-0.255</v>
      </c>
      <c r="O133" s="112">
        <v>7.8949999999999996</v>
      </c>
      <c r="P133" s="112">
        <v>8.3640000000000008</v>
      </c>
      <c r="Q133" s="112">
        <v>21.771000000000001</v>
      </c>
      <c r="R133" s="112">
        <v>-34.945999999999998</v>
      </c>
      <c r="S133" s="112">
        <v>78.397999999999996</v>
      </c>
      <c r="T133" s="113">
        <v>36.524000000000001</v>
      </c>
      <c r="U133" s="113">
        <v>20.797000000000001</v>
      </c>
      <c r="V133" s="113">
        <v>7.399</v>
      </c>
      <c r="W133" s="113">
        <v>2.9020000000000001</v>
      </c>
      <c r="X133" s="113">
        <v>1.504</v>
      </c>
      <c r="Y133" s="113">
        <v>1.4690000000000001</v>
      </c>
      <c r="Z133" s="113">
        <v>0.39900000000000002</v>
      </c>
      <c r="AA133" s="113">
        <v>1.5389999999999999</v>
      </c>
      <c r="AB133" s="113">
        <v>0.35099999999999998</v>
      </c>
      <c r="AC133" s="113">
        <v>9.5000000000000001E-2</v>
      </c>
      <c r="AD133" s="113">
        <v>0.88700000000000001</v>
      </c>
      <c r="AE133" s="113">
        <v>1.202</v>
      </c>
      <c r="AF133" s="113">
        <v>1.3480000000000001</v>
      </c>
      <c r="AG133" s="113">
        <v>1.5049999999999999</v>
      </c>
      <c r="AH133" s="113">
        <v>1.651</v>
      </c>
      <c r="AI133" s="113">
        <v>1.851</v>
      </c>
      <c r="AJ133" s="113">
        <v>1.865</v>
      </c>
      <c r="AK133" s="113">
        <v>1.9139999999999999</v>
      </c>
      <c r="AL133" s="113">
        <v>1.837</v>
      </c>
      <c r="AM133" s="113">
        <v>1.7569999999999999</v>
      </c>
      <c r="AN133" s="113">
        <v>1.8740000000000001</v>
      </c>
      <c r="AO133" s="113">
        <v>3.2</v>
      </c>
      <c r="AP133" s="113">
        <v>4.4930000000000003</v>
      </c>
      <c r="AQ133" s="113">
        <v>5.0590000000000002</v>
      </c>
      <c r="AR133" s="113">
        <v>4.4269999999999996</v>
      </c>
      <c r="AS133" s="113">
        <v>3.3159999999999998</v>
      </c>
      <c r="AT133" s="113">
        <v>2.6339999999999999</v>
      </c>
      <c r="AU133" s="113">
        <v>2.1339999999999999</v>
      </c>
      <c r="AV133" s="113">
        <v>1.97</v>
      </c>
      <c r="AW133" s="113">
        <v>1.855</v>
      </c>
      <c r="AX133" s="113">
        <v>1.855</v>
      </c>
      <c r="AY133" s="113">
        <v>1.9550000000000001</v>
      </c>
      <c r="AZ133" s="113">
        <v>2.0110000000000001</v>
      </c>
      <c r="BA133" s="113">
        <v>1.8580000000000001</v>
      </c>
      <c r="BB133" s="113">
        <v>1.873</v>
      </c>
      <c r="BC133" s="113">
        <v>1.861</v>
      </c>
      <c r="BD133" s="113">
        <v>1.819</v>
      </c>
      <c r="BE133" s="113">
        <v>1.2290000000000001</v>
      </c>
      <c r="BF133" s="113">
        <v>1.2090000000000001</v>
      </c>
      <c r="BG133" s="113">
        <v>1.278</v>
      </c>
      <c r="BH133" s="113">
        <v>1.393</v>
      </c>
      <c r="BI133" s="113">
        <v>1.452</v>
      </c>
      <c r="BJ133" s="113">
        <v>1.4570000000000001</v>
      </c>
      <c r="BK133" s="113">
        <v>1.4770000000000001</v>
      </c>
      <c r="BL133" s="113">
        <v>1.4870000000000001</v>
      </c>
    </row>
    <row r="134" spans="2:64" ht="15" customHeight="1">
      <c r="B134" s="123"/>
      <c r="C134" s="123" t="s">
        <v>243</v>
      </c>
      <c r="D134" s="123" t="s">
        <v>160</v>
      </c>
      <c r="E134" s="110">
        <v>-12.3</v>
      </c>
      <c r="F134" s="110">
        <v>4</v>
      </c>
      <c r="G134" s="110">
        <v>45.1</v>
      </c>
      <c r="H134" s="110">
        <v>28.5</v>
      </c>
      <c r="I134" s="110">
        <v>44.5</v>
      </c>
      <c r="J134" s="110">
        <v>10.7</v>
      </c>
      <c r="K134" s="110">
        <v>78.400000000000006</v>
      </c>
      <c r="L134" s="110">
        <v>97.3</v>
      </c>
      <c r="M134" s="110">
        <v>98.6</v>
      </c>
      <c r="N134" s="110">
        <v>53.1</v>
      </c>
      <c r="O134" s="110">
        <v>41.3</v>
      </c>
      <c r="P134" s="110">
        <v>3.4</v>
      </c>
      <c r="Q134" s="110">
        <v>-52.1</v>
      </c>
      <c r="R134" s="110">
        <v>-298.39999999999998</v>
      </c>
      <c r="S134" s="110">
        <v>-0.8</v>
      </c>
      <c r="T134" s="111">
        <v>68.7</v>
      </c>
      <c r="U134" s="111">
        <v>69.3</v>
      </c>
      <c r="V134" s="111">
        <v>85.5</v>
      </c>
      <c r="W134" s="111">
        <v>104.4</v>
      </c>
      <c r="X134" s="111">
        <v>105.1</v>
      </c>
      <c r="Y134" s="111">
        <v>96.8</v>
      </c>
      <c r="Z134" s="111">
        <v>65.400000000000006</v>
      </c>
      <c r="AA134" s="111">
        <v>60.9</v>
      </c>
      <c r="AB134" s="111">
        <v>54.1</v>
      </c>
      <c r="AC134" s="111">
        <v>47.9</v>
      </c>
      <c r="AD134" s="111">
        <v>43</v>
      </c>
      <c r="AE134" s="111">
        <v>45.9</v>
      </c>
      <c r="AF134" s="111">
        <v>47.3</v>
      </c>
      <c r="AG134" s="111">
        <v>47.5</v>
      </c>
      <c r="AH134" s="111">
        <v>51.1</v>
      </c>
      <c r="AI134" s="111">
        <v>52</v>
      </c>
      <c r="AJ134" s="111">
        <v>52.3</v>
      </c>
      <c r="AK134" s="111">
        <v>53</v>
      </c>
      <c r="AL134" s="111">
        <v>55.9</v>
      </c>
      <c r="AM134" s="111">
        <v>56.4</v>
      </c>
      <c r="AN134" s="111">
        <v>55.9</v>
      </c>
      <c r="AO134" s="111">
        <v>54</v>
      </c>
      <c r="AP134" s="111">
        <v>52.5</v>
      </c>
      <c r="AQ134" s="111">
        <v>50.2</v>
      </c>
      <c r="AR134" s="111">
        <v>47.8</v>
      </c>
      <c r="AS134" s="111">
        <v>45</v>
      </c>
      <c r="AT134" s="111">
        <v>42.4</v>
      </c>
      <c r="AU134" s="111">
        <v>40.200000000000003</v>
      </c>
      <c r="AV134" s="111">
        <v>39.4</v>
      </c>
      <c r="AW134" s="111">
        <v>39.9</v>
      </c>
      <c r="AX134" s="111">
        <v>41.4</v>
      </c>
      <c r="AY134" s="111">
        <v>42.8</v>
      </c>
      <c r="AZ134" s="111">
        <v>44.1</v>
      </c>
      <c r="BA134" s="111">
        <v>44.8</v>
      </c>
      <c r="BB134" s="111">
        <v>44.8</v>
      </c>
      <c r="BC134" s="111">
        <v>44.5</v>
      </c>
      <c r="BD134" s="111">
        <v>44.6</v>
      </c>
      <c r="BE134" s="111">
        <v>45.1</v>
      </c>
      <c r="BF134" s="111">
        <v>45.6</v>
      </c>
      <c r="BG134" s="111">
        <v>46.5</v>
      </c>
      <c r="BH134" s="111">
        <v>48.3</v>
      </c>
      <c r="BI134" s="111">
        <v>50.4</v>
      </c>
      <c r="BJ134" s="111">
        <v>52</v>
      </c>
      <c r="BK134" s="111">
        <v>53.1</v>
      </c>
      <c r="BL134" s="111">
        <v>53.8</v>
      </c>
    </row>
    <row r="135" spans="2:64" ht="15" customHeight="1">
      <c r="B135" s="123" t="s">
        <v>244</v>
      </c>
      <c r="C135" s="123"/>
      <c r="D135" s="123" t="s">
        <v>160</v>
      </c>
      <c r="E135" s="110">
        <v>3361.6</v>
      </c>
      <c r="F135" s="110">
        <v>3384.2</v>
      </c>
      <c r="G135" s="110">
        <v>3411.1</v>
      </c>
      <c r="H135" s="110">
        <v>3471.1</v>
      </c>
      <c r="I135" s="110">
        <v>3521.5</v>
      </c>
      <c r="J135" s="110">
        <v>3580</v>
      </c>
      <c r="K135" s="110">
        <v>3631.2</v>
      </c>
      <c r="L135" s="110">
        <v>3648</v>
      </c>
      <c r="M135" s="110">
        <v>3681.5</v>
      </c>
      <c r="N135" s="110">
        <v>3737.6</v>
      </c>
      <c r="O135" s="110">
        <v>3767.1</v>
      </c>
      <c r="P135" s="110">
        <v>3805.3</v>
      </c>
      <c r="Q135" s="110">
        <v>3834.1</v>
      </c>
      <c r="R135" s="110">
        <v>3839.3</v>
      </c>
      <c r="S135" s="110">
        <v>3816.6</v>
      </c>
      <c r="T135" s="111">
        <v>3801.9</v>
      </c>
      <c r="U135" s="111">
        <v>3912.7</v>
      </c>
      <c r="V135" s="111">
        <v>3903.2</v>
      </c>
      <c r="W135" s="111">
        <v>3914.5</v>
      </c>
      <c r="X135" s="111">
        <v>3932.7</v>
      </c>
      <c r="Y135" s="111">
        <v>3956.9</v>
      </c>
      <c r="Z135" s="111">
        <v>3981.2</v>
      </c>
      <c r="AA135" s="111">
        <v>4010.5</v>
      </c>
      <c r="AB135" s="111">
        <v>4040.7</v>
      </c>
      <c r="AC135" s="111">
        <v>4073.6</v>
      </c>
      <c r="AD135" s="111">
        <v>4108</v>
      </c>
      <c r="AE135" s="111">
        <v>4145</v>
      </c>
      <c r="AF135" s="111">
        <v>4184.8</v>
      </c>
      <c r="AG135" s="111">
        <v>4226.8999999999996</v>
      </c>
      <c r="AH135" s="111">
        <v>4269.8999999999996</v>
      </c>
      <c r="AI135" s="111">
        <v>4311.6000000000004</v>
      </c>
      <c r="AJ135" s="111">
        <v>4351.8999999999996</v>
      </c>
      <c r="AK135" s="111">
        <v>4393</v>
      </c>
      <c r="AL135" s="111">
        <v>4433.7</v>
      </c>
      <c r="AM135" s="111">
        <v>4474.5</v>
      </c>
      <c r="AN135" s="111">
        <v>4515.3999999999996</v>
      </c>
      <c r="AO135" s="111">
        <v>4556.7</v>
      </c>
      <c r="AP135" s="111">
        <v>4598.2</v>
      </c>
      <c r="AQ135" s="111">
        <v>4639.8999999999996</v>
      </c>
      <c r="AR135" s="111">
        <v>4681.7</v>
      </c>
      <c r="AS135" s="111">
        <v>4724</v>
      </c>
      <c r="AT135" s="111">
        <v>4766.3</v>
      </c>
      <c r="AU135" s="111">
        <v>4808.7</v>
      </c>
      <c r="AV135" s="111">
        <v>4851.1000000000004</v>
      </c>
      <c r="AW135" s="111">
        <v>4893.8999999999996</v>
      </c>
      <c r="AX135" s="111">
        <v>4936.7</v>
      </c>
      <c r="AY135" s="111">
        <v>4979.5</v>
      </c>
      <c r="AZ135" s="111">
        <v>5022.3</v>
      </c>
      <c r="BA135" s="111">
        <v>5065.3</v>
      </c>
      <c r="BB135" s="111">
        <v>5108.2</v>
      </c>
      <c r="BC135" s="111">
        <v>5151.2</v>
      </c>
      <c r="BD135" s="111">
        <v>5194.2</v>
      </c>
      <c r="BE135" s="111">
        <v>5237.3</v>
      </c>
      <c r="BF135" s="111">
        <v>5280.7</v>
      </c>
      <c r="BG135" s="111">
        <v>5324.3</v>
      </c>
      <c r="BH135" s="111">
        <v>5368.2</v>
      </c>
      <c r="BI135" s="111">
        <v>5412.4</v>
      </c>
      <c r="BJ135" s="111">
        <v>5456.9</v>
      </c>
      <c r="BK135" s="111">
        <v>5501.7</v>
      </c>
      <c r="BL135" s="111">
        <v>5547</v>
      </c>
    </row>
    <row r="136" spans="2:64" ht="15" customHeight="1">
      <c r="B136" s="123"/>
      <c r="C136" s="123"/>
      <c r="D136" s="123" t="s">
        <v>161</v>
      </c>
      <c r="E136" s="112">
        <v>3.0150000000000001</v>
      </c>
      <c r="F136" s="112">
        <v>2.7170000000000001</v>
      </c>
      <c r="G136" s="112">
        <v>3.2160000000000002</v>
      </c>
      <c r="H136" s="112">
        <v>7.2270000000000003</v>
      </c>
      <c r="I136" s="112">
        <v>5.9269999999999996</v>
      </c>
      <c r="J136" s="112">
        <v>6.8129999999999997</v>
      </c>
      <c r="K136" s="112">
        <v>5.8440000000000003</v>
      </c>
      <c r="L136" s="112">
        <v>1.87</v>
      </c>
      <c r="M136" s="112">
        <v>3.7160000000000002</v>
      </c>
      <c r="N136" s="112">
        <v>6.2439999999999998</v>
      </c>
      <c r="O136" s="112">
        <v>3.1850000000000001</v>
      </c>
      <c r="P136" s="112">
        <v>4.1260000000000003</v>
      </c>
      <c r="Q136" s="112">
        <v>3.06</v>
      </c>
      <c r="R136" s="112">
        <v>0.54400000000000004</v>
      </c>
      <c r="S136" s="112">
        <v>-2.3420000000000001</v>
      </c>
      <c r="T136" s="113">
        <v>-1.54</v>
      </c>
      <c r="U136" s="113">
        <v>12.180999999999999</v>
      </c>
      <c r="V136" s="113">
        <v>-0.96099999999999997</v>
      </c>
      <c r="W136" s="113">
        <v>1.1579999999999999</v>
      </c>
      <c r="X136" s="113">
        <v>1.869</v>
      </c>
      <c r="Y136" s="113">
        <v>2.4820000000000002</v>
      </c>
      <c r="Z136" s="113">
        <v>2.48</v>
      </c>
      <c r="AA136" s="113">
        <v>2.9830000000000001</v>
      </c>
      <c r="AB136" s="113">
        <v>3.0449999999999999</v>
      </c>
      <c r="AC136" s="113">
        <v>3.2970000000000002</v>
      </c>
      <c r="AD136" s="113">
        <v>3.4129999999999998</v>
      </c>
      <c r="AE136" s="113">
        <v>3.6579999999999999</v>
      </c>
      <c r="AF136" s="113">
        <v>3.8940000000000001</v>
      </c>
      <c r="AG136" s="113">
        <v>4.077</v>
      </c>
      <c r="AH136" s="113">
        <v>4.1340000000000003</v>
      </c>
      <c r="AI136" s="113">
        <v>3.97</v>
      </c>
      <c r="AJ136" s="113">
        <v>3.7829999999999999</v>
      </c>
      <c r="AK136" s="113">
        <v>3.83</v>
      </c>
      <c r="AL136" s="113">
        <v>3.762</v>
      </c>
      <c r="AM136" s="113">
        <v>3.7320000000000002</v>
      </c>
      <c r="AN136" s="113">
        <v>3.7029999999999998</v>
      </c>
      <c r="AO136" s="113">
        <v>3.7130000000000001</v>
      </c>
      <c r="AP136" s="113">
        <v>3.6909999999999998</v>
      </c>
      <c r="AQ136" s="113">
        <v>3.6720000000000002</v>
      </c>
      <c r="AR136" s="113">
        <v>3.653</v>
      </c>
      <c r="AS136" s="113">
        <v>3.669</v>
      </c>
      <c r="AT136" s="113">
        <v>3.6269999999999998</v>
      </c>
      <c r="AU136" s="113">
        <v>3.6030000000000002</v>
      </c>
      <c r="AV136" s="113">
        <v>3.5790000000000002</v>
      </c>
      <c r="AW136" s="113">
        <v>3.569</v>
      </c>
      <c r="AX136" s="113">
        <v>3.5430000000000001</v>
      </c>
      <c r="AY136" s="113">
        <v>3.5190000000000001</v>
      </c>
      <c r="AZ136" s="113">
        <v>3.4790000000000001</v>
      </c>
      <c r="BA136" s="113">
        <v>3.4689999999999999</v>
      </c>
      <c r="BB136" s="113">
        <v>3.43</v>
      </c>
      <c r="BC136" s="113">
        <v>3.411</v>
      </c>
      <c r="BD136" s="113">
        <v>3.3769999999999998</v>
      </c>
      <c r="BE136" s="113">
        <v>3.363</v>
      </c>
      <c r="BF136" s="113">
        <v>3.3540000000000001</v>
      </c>
      <c r="BG136" s="113">
        <v>3.3450000000000002</v>
      </c>
      <c r="BH136" s="113">
        <v>3.339</v>
      </c>
      <c r="BI136" s="113">
        <v>3.3319999999999999</v>
      </c>
      <c r="BJ136" s="113">
        <v>3.3290000000000002</v>
      </c>
      <c r="BK136" s="113">
        <v>3.3250000000000002</v>
      </c>
      <c r="BL136" s="113">
        <v>3.3359999999999999</v>
      </c>
    </row>
    <row r="137" spans="2:64" ht="15" customHeight="1">
      <c r="B137" s="123"/>
      <c r="C137" s="123" t="s">
        <v>245</v>
      </c>
      <c r="D137" s="123" t="s">
        <v>160</v>
      </c>
      <c r="E137" s="110">
        <v>1246.5</v>
      </c>
      <c r="F137" s="110">
        <v>1257.9000000000001</v>
      </c>
      <c r="G137" s="110">
        <v>1262.7</v>
      </c>
      <c r="H137" s="110">
        <v>1288.3</v>
      </c>
      <c r="I137" s="110">
        <v>1308.0999999999999</v>
      </c>
      <c r="J137" s="110">
        <v>1329.3</v>
      </c>
      <c r="K137" s="110">
        <v>1352</v>
      </c>
      <c r="L137" s="110">
        <v>1368.4</v>
      </c>
      <c r="M137" s="110">
        <v>1388.8</v>
      </c>
      <c r="N137" s="110">
        <v>1410.6</v>
      </c>
      <c r="O137" s="110">
        <v>1429.3</v>
      </c>
      <c r="P137" s="110">
        <v>1447.9</v>
      </c>
      <c r="Q137" s="110">
        <v>1452.6</v>
      </c>
      <c r="R137" s="110">
        <v>1504.8</v>
      </c>
      <c r="S137" s="110">
        <v>1487</v>
      </c>
      <c r="T137" s="111">
        <v>1483.8</v>
      </c>
      <c r="U137" s="111">
        <v>1573.3</v>
      </c>
      <c r="V137" s="111">
        <v>1542.3</v>
      </c>
      <c r="W137" s="111">
        <v>1536</v>
      </c>
      <c r="X137" s="111">
        <v>1536</v>
      </c>
      <c r="Y137" s="111">
        <v>1539.8</v>
      </c>
      <c r="Z137" s="111">
        <v>1542.3</v>
      </c>
      <c r="AA137" s="111">
        <v>1548.4</v>
      </c>
      <c r="AB137" s="111">
        <v>1554.4</v>
      </c>
      <c r="AC137" s="111">
        <v>1560.5</v>
      </c>
      <c r="AD137" s="111">
        <v>1565.2</v>
      </c>
      <c r="AE137" s="111">
        <v>1571.4</v>
      </c>
      <c r="AF137" s="111">
        <v>1579.3</v>
      </c>
      <c r="AG137" s="111">
        <v>1588.3</v>
      </c>
      <c r="AH137" s="111">
        <v>1597.4</v>
      </c>
      <c r="AI137" s="111">
        <v>1606.5</v>
      </c>
      <c r="AJ137" s="111">
        <v>1615.7</v>
      </c>
      <c r="AK137" s="111">
        <v>1625.8</v>
      </c>
      <c r="AL137" s="111">
        <v>1635.6</v>
      </c>
      <c r="AM137" s="111">
        <v>1645.5</v>
      </c>
      <c r="AN137" s="111">
        <v>1655.5</v>
      </c>
      <c r="AO137" s="111">
        <v>1665.9</v>
      </c>
      <c r="AP137" s="111">
        <v>1676.4</v>
      </c>
      <c r="AQ137" s="111">
        <v>1687.1</v>
      </c>
      <c r="AR137" s="111">
        <v>1697.8</v>
      </c>
      <c r="AS137" s="111">
        <v>1709</v>
      </c>
      <c r="AT137" s="111">
        <v>1720.1</v>
      </c>
      <c r="AU137" s="111">
        <v>1731.2</v>
      </c>
      <c r="AV137" s="111">
        <v>1742.4</v>
      </c>
      <c r="AW137" s="111">
        <v>1753.7</v>
      </c>
      <c r="AX137" s="111">
        <v>1765.2</v>
      </c>
      <c r="AY137" s="111">
        <v>1776.6</v>
      </c>
      <c r="AZ137" s="111">
        <v>1787.9</v>
      </c>
      <c r="BA137" s="111">
        <v>1799.4</v>
      </c>
      <c r="BB137" s="111">
        <v>1810.8</v>
      </c>
      <c r="BC137" s="111">
        <v>1822.2</v>
      </c>
      <c r="BD137" s="111">
        <v>1833.4</v>
      </c>
      <c r="BE137" s="111">
        <v>1844.6</v>
      </c>
      <c r="BF137" s="111">
        <v>1855.9</v>
      </c>
      <c r="BG137" s="111">
        <v>1867.2</v>
      </c>
      <c r="BH137" s="111">
        <v>1878.6</v>
      </c>
      <c r="BI137" s="111">
        <v>1890.1</v>
      </c>
      <c r="BJ137" s="111">
        <v>1901.6</v>
      </c>
      <c r="BK137" s="111">
        <v>1913.3</v>
      </c>
      <c r="BL137" s="111">
        <v>1925.2</v>
      </c>
    </row>
    <row r="138" spans="2:64" ht="15" customHeight="1">
      <c r="B138" s="123"/>
      <c r="C138" s="123"/>
      <c r="D138" s="123" t="s">
        <v>161</v>
      </c>
      <c r="E138" s="112">
        <v>0.65400000000000003</v>
      </c>
      <c r="F138" s="112">
        <v>3.7080000000000002</v>
      </c>
      <c r="G138" s="112">
        <v>1.548</v>
      </c>
      <c r="H138" s="112">
        <v>8.3320000000000007</v>
      </c>
      <c r="I138" s="112">
        <v>6.2930000000000001</v>
      </c>
      <c r="J138" s="112">
        <v>6.6479999999999997</v>
      </c>
      <c r="K138" s="112">
        <v>7.0170000000000003</v>
      </c>
      <c r="L138" s="112">
        <v>4.93</v>
      </c>
      <c r="M138" s="112">
        <v>6.0839999999999996</v>
      </c>
      <c r="N138" s="112">
        <v>6.4509999999999996</v>
      </c>
      <c r="O138" s="112">
        <v>5.3949999999999996</v>
      </c>
      <c r="P138" s="112">
        <v>5.3259999999999996</v>
      </c>
      <c r="Q138" s="112">
        <v>1.278</v>
      </c>
      <c r="R138" s="112">
        <v>15.177</v>
      </c>
      <c r="S138" s="112">
        <v>-4.6340000000000003</v>
      </c>
      <c r="T138" s="113">
        <v>-0.86599999999999999</v>
      </c>
      <c r="U138" s="113">
        <v>26.4</v>
      </c>
      <c r="V138" s="113">
        <v>-7.6520000000000001</v>
      </c>
      <c r="W138" s="113">
        <v>-1.6160000000000001</v>
      </c>
      <c r="X138" s="113">
        <v>-0.02</v>
      </c>
      <c r="Y138" s="113">
        <v>1.006</v>
      </c>
      <c r="Z138" s="113">
        <v>0.63700000000000001</v>
      </c>
      <c r="AA138" s="113">
        <v>1.613</v>
      </c>
      <c r="AB138" s="113">
        <v>1.55</v>
      </c>
      <c r="AC138" s="113">
        <v>1.5820000000000001</v>
      </c>
      <c r="AD138" s="113">
        <v>1.2050000000000001</v>
      </c>
      <c r="AE138" s="113">
        <v>1.595</v>
      </c>
      <c r="AF138" s="113">
        <v>2.0249999999999999</v>
      </c>
      <c r="AG138" s="113">
        <v>2.2999999999999998</v>
      </c>
      <c r="AH138" s="113">
        <v>2.302</v>
      </c>
      <c r="AI138" s="113">
        <v>2.3029999999999999</v>
      </c>
      <c r="AJ138" s="113">
        <v>2.302</v>
      </c>
      <c r="AK138" s="113">
        <v>2.5310000000000001</v>
      </c>
      <c r="AL138" s="113">
        <v>2.4430000000000001</v>
      </c>
      <c r="AM138" s="113">
        <v>2.4420000000000002</v>
      </c>
      <c r="AN138" s="113">
        <v>2.4409999999999998</v>
      </c>
      <c r="AO138" s="113">
        <v>2.5419999999999998</v>
      </c>
      <c r="AP138" s="113">
        <v>2.5489999999999999</v>
      </c>
      <c r="AQ138" s="113">
        <v>2.5579999999999998</v>
      </c>
      <c r="AR138" s="113">
        <v>2.5659999999999998</v>
      </c>
      <c r="AS138" s="113">
        <v>2.669</v>
      </c>
      <c r="AT138" s="113">
        <v>2.6179999999999999</v>
      </c>
      <c r="AU138" s="113">
        <v>2.61</v>
      </c>
      <c r="AV138" s="113">
        <v>2.6019999999999999</v>
      </c>
      <c r="AW138" s="113">
        <v>2.641</v>
      </c>
      <c r="AX138" s="113">
        <v>2.6309999999999998</v>
      </c>
      <c r="AY138" s="113">
        <v>2.6219999999999999</v>
      </c>
      <c r="AZ138" s="113">
        <v>2.5649999999999999</v>
      </c>
      <c r="BA138" s="113">
        <v>2.6030000000000002</v>
      </c>
      <c r="BB138" s="113">
        <v>2.5449999999999999</v>
      </c>
      <c r="BC138" s="113">
        <v>2.5369999999999999</v>
      </c>
      <c r="BD138" s="113">
        <v>2.48</v>
      </c>
      <c r="BE138" s="113">
        <v>2.472</v>
      </c>
      <c r="BF138" s="113">
        <v>2.468</v>
      </c>
      <c r="BG138" s="113">
        <v>2.464</v>
      </c>
      <c r="BH138" s="113">
        <v>2.464</v>
      </c>
      <c r="BI138" s="113">
        <v>2.4620000000000002</v>
      </c>
      <c r="BJ138" s="113">
        <v>2.468</v>
      </c>
      <c r="BK138" s="113">
        <v>2.4729999999999999</v>
      </c>
      <c r="BL138" s="113">
        <v>2.5230000000000001</v>
      </c>
    </row>
    <row r="139" spans="2:64" ht="15" customHeight="1">
      <c r="B139" s="123"/>
      <c r="C139" s="123" t="s">
        <v>246</v>
      </c>
      <c r="D139" s="123" t="s">
        <v>160</v>
      </c>
      <c r="E139" s="110">
        <v>2115.1</v>
      </c>
      <c r="F139" s="110">
        <v>2126.3000000000002</v>
      </c>
      <c r="G139" s="110">
        <v>2148.4</v>
      </c>
      <c r="H139" s="110">
        <v>2182.9</v>
      </c>
      <c r="I139" s="110">
        <v>2213.4</v>
      </c>
      <c r="J139" s="110">
        <v>2250.6999999999998</v>
      </c>
      <c r="K139" s="110">
        <v>2279.1</v>
      </c>
      <c r="L139" s="110">
        <v>2279.6</v>
      </c>
      <c r="M139" s="110">
        <v>2292.6999999999998</v>
      </c>
      <c r="N139" s="110">
        <v>2327</v>
      </c>
      <c r="O139" s="110">
        <v>2337.8000000000002</v>
      </c>
      <c r="P139" s="110">
        <v>2357.4</v>
      </c>
      <c r="Q139" s="110">
        <v>2381.6</v>
      </c>
      <c r="R139" s="110">
        <v>2334.5</v>
      </c>
      <c r="S139" s="110">
        <v>2329.6</v>
      </c>
      <c r="T139" s="111">
        <v>2318</v>
      </c>
      <c r="U139" s="111">
        <v>2339.4</v>
      </c>
      <c r="V139" s="111">
        <v>2360.9</v>
      </c>
      <c r="W139" s="111">
        <v>2378.5</v>
      </c>
      <c r="X139" s="111">
        <v>2396.6999999999998</v>
      </c>
      <c r="Y139" s="111">
        <v>2417.1</v>
      </c>
      <c r="Z139" s="111">
        <v>2438.9</v>
      </c>
      <c r="AA139" s="111">
        <v>2462.1</v>
      </c>
      <c r="AB139" s="111">
        <v>2486.3000000000002</v>
      </c>
      <c r="AC139" s="111">
        <v>2513.1</v>
      </c>
      <c r="AD139" s="111">
        <v>2542.8000000000002</v>
      </c>
      <c r="AE139" s="111">
        <v>2573.6</v>
      </c>
      <c r="AF139" s="111">
        <v>2605.5</v>
      </c>
      <c r="AG139" s="111">
        <v>2638.5</v>
      </c>
      <c r="AH139" s="111">
        <v>2672.5</v>
      </c>
      <c r="AI139" s="111">
        <v>2705.1</v>
      </c>
      <c r="AJ139" s="111">
        <v>2736.2</v>
      </c>
      <c r="AK139" s="111">
        <v>2767.2</v>
      </c>
      <c r="AL139" s="111">
        <v>2798.1</v>
      </c>
      <c r="AM139" s="111">
        <v>2829</v>
      </c>
      <c r="AN139" s="111">
        <v>2859.9</v>
      </c>
      <c r="AO139" s="111">
        <v>2890.8</v>
      </c>
      <c r="AP139" s="111">
        <v>2921.8</v>
      </c>
      <c r="AQ139" s="111">
        <v>2952.8</v>
      </c>
      <c r="AR139" s="111">
        <v>2983.9</v>
      </c>
      <c r="AS139" s="111">
        <v>3015</v>
      </c>
      <c r="AT139" s="111">
        <v>3046.2</v>
      </c>
      <c r="AU139" s="111">
        <v>3077.5</v>
      </c>
      <c r="AV139" s="111">
        <v>3108.8</v>
      </c>
      <c r="AW139" s="111">
        <v>3140.1</v>
      </c>
      <c r="AX139" s="111">
        <v>3171.5</v>
      </c>
      <c r="AY139" s="111">
        <v>3202.9</v>
      </c>
      <c r="AZ139" s="111">
        <v>3234.4</v>
      </c>
      <c r="BA139" s="111">
        <v>3265.9</v>
      </c>
      <c r="BB139" s="111">
        <v>3297.4</v>
      </c>
      <c r="BC139" s="111">
        <v>3329</v>
      </c>
      <c r="BD139" s="111">
        <v>3360.8</v>
      </c>
      <c r="BE139" s="111">
        <v>3392.7</v>
      </c>
      <c r="BF139" s="111">
        <v>3424.8</v>
      </c>
      <c r="BG139" s="111">
        <v>3457.1</v>
      </c>
      <c r="BH139" s="111">
        <v>3489.6</v>
      </c>
      <c r="BI139" s="111">
        <v>3522.3</v>
      </c>
      <c r="BJ139" s="111">
        <v>3555.3</v>
      </c>
      <c r="BK139" s="111">
        <v>3588.4</v>
      </c>
      <c r="BL139" s="111">
        <v>3621.8</v>
      </c>
    </row>
    <row r="140" spans="2:64" ht="15" customHeight="1">
      <c r="B140" s="123"/>
      <c r="C140" s="123"/>
      <c r="D140" s="123" t="s">
        <v>161</v>
      </c>
      <c r="E140" s="112">
        <v>4.4390000000000001</v>
      </c>
      <c r="F140" s="112">
        <v>2.137</v>
      </c>
      <c r="G140" s="112">
        <v>4.2119999999999997</v>
      </c>
      <c r="H140" s="112">
        <v>6.58</v>
      </c>
      <c r="I140" s="112">
        <v>5.7110000000000003</v>
      </c>
      <c r="J140" s="112">
        <v>6.9109999999999996</v>
      </c>
      <c r="K140" s="112">
        <v>5.157</v>
      </c>
      <c r="L140" s="112">
        <v>8.5999999999999993E-2</v>
      </c>
      <c r="M140" s="112">
        <v>2.3140000000000001</v>
      </c>
      <c r="N140" s="112">
        <v>6.1189999999999998</v>
      </c>
      <c r="O140" s="112">
        <v>1.861</v>
      </c>
      <c r="P140" s="112">
        <v>3.3969999999999998</v>
      </c>
      <c r="Q140" s="112">
        <v>4.1660000000000004</v>
      </c>
      <c r="R140" s="112">
        <v>-7.6660000000000004</v>
      </c>
      <c r="S140" s="112">
        <v>-0.84299999999999997</v>
      </c>
      <c r="T140" s="113">
        <v>-1.9690000000000001</v>
      </c>
      <c r="U140" s="113">
        <v>3.7320000000000002</v>
      </c>
      <c r="V140" s="113">
        <v>3.7370000000000001</v>
      </c>
      <c r="W140" s="113">
        <v>3.0019999999999998</v>
      </c>
      <c r="X140" s="113">
        <v>3.1040000000000001</v>
      </c>
      <c r="Y140" s="113">
        <v>3.4369999999999998</v>
      </c>
      <c r="Z140" s="113">
        <v>3.6669999999999998</v>
      </c>
      <c r="AA140" s="113">
        <v>3.8559999999999999</v>
      </c>
      <c r="AB140" s="113">
        <v>3.9940000000000002</v>
      </c>
      <c r="AC140" s="113">
        <v>4.3810000000000002</v>
      </c>
      <c r="AD140" s="113">
        <v>4.8019999999999996</v>
      </c>
      <c r="AE140" s="113">
        <v>4.944</v>
      </c>
      <c r="AF140" s="113">
        <v>5.048</v>
      </c>
      <c r="AG140" s="113">
        <v>5.1660000000000004</v>
      </c>
      <c r="AH140" s="113">
        <v>5.2489999999999997</v>
      </c>
      <c r="AI140" s="113">
        <v>4.976</v>
      </c>
      <c r="AJ140" s="113">
        <v>4.6710000000000003</v>
      </c>
      <c r="AK140" s="113">
        <v>4.6020000000000003</v>
      </c>
      <c r="AL140" s="113">
        <v>4.5439999999999996</v>
      </c>
      <c r="AM140" s="113">
        <v>4.4909999999999997</v>
      </c>
      <c r="AN140" s="113">
        <v>4.4420000000000002</v>
      </c>
      <c r="AO140" s="113">
        <v>4.3949999999999996</v>
      </c>
      <c r="AP140" s="113">
        <v>4.3540000000000001</v>
      </c>
      <c r="AQ140" s="113">
        <v>4.3150000000000004</v>
      </c>
      <c r="AR140" s="113">
        <v>4.2779999999999996</v>
      </c>
      <c r="AS140" s="113">
        <v>4.242</v>
      </c>
      <c r="AT140" s="113">
        <v>4.2030000000000003</v>
      </c>
      <c r="AU140" s="113">
        <v>4.1660000000000004</v>
      </c>
      <c r="AV140" s="113">
        <v>4.1319999999999997</v>
      </c>
      <c r="AW140" s="113">
        <v>4.0910000000000002</v>
      </c>
      <c r="AX140" s="113">
        <v>4.056</v>
      </c>
      <c r="AY140" s="113">
        <v>4.0209999999999999</v>
      </c>
      <c r="AZ140" s="113">
        <v>3.988</v>
      </c>
      <c r="BA140" s="113">
        <v>3.9510000000000001</v>
      </c>
      <c r="BB140" s="113">
        <v>3.919</v>
      </c>
      <c r="BC140" s="113">
        <v>3.8929999999999998</v>
      </c>
      <c r="BD140" s="113">
        <v>3.871</v>
      </c>
      <c r="BE140" s="113">
        <v>3.8519999999999999</v>
      </c>
      <c r="BF140" s="113">
        <v>3.8380000000000001</v>
      </c>
      <c r="BG140" s="113">
        <v>3.8239999999999998</v>
      </c>
      <c r="BH140" s="113">
        <v>3.8140000000000001</v>
      </c>
      <c r="BI140" s="113">
        <v>3.8029999999999999</v>
      </c>
      <c r="BJ140" s="113">
        <v>3.794</v>
      </c>
      <c r="BK140" s="113">
        <v>3.782</v>
      </c>
      <c r="BL140" s="113">
        <v>3.7719999999999998</v>
      </c>
    </row>
    <row r="141" spans="2:64" ht="15" customHeight="1">
      <c r="B141" s="123" t="s">
        <v>247</v>
      </c>
      <c r="C141" s="123"/>
      <c r="D141" s="123" t="s">
        <v>160</v>
      </c>
      <c r="E141" s="110">
        <v>-543.6</v>
      </c>
      <c r="F141" s="110">
        <v>-559.5</v>
      </c>
      <c r="G141" s="110">
        <v>-543.6</v>
      </c>
      <c r="H141" s="110">
        <v>-575.5</v>
      </c>
      <c r="I141" s="110">
        <v>-589.79999999999995</v>
      </c>
      <c r="J141" s="110">
        <v>-548.1</v>
      </c>
      <c r="K141" s="110">
        <v>-646.4</v>
      </c>
      <c r="L141" s="110">
        <v>-653.4</v>
      </c>
      <c r="M141" s="110">
        <v>-615.5</v>
      </c>
      <c r="N141" s="110">
        <v>-644.70000000000005</v>
      </c>
      <c r="O141" s="110">
        <v>-631.79999999999995</v>
      </c>
      <c r="P141" s="110">
        <v>-549.79999999999995</v>
      </c>
      <c r="Q141" s="110">
        <v>-494.3</v>
      </c>
      <c r="R141" s="110">
        <v>-545.20000000000005</v>
      </c>
      <c r="S141" s="110">
        <v>-736.1</v>
      </c>
      <c r="T141" s="111">
        <v>-774.2</v>
      </c>
      <c r="U141" s="111">
        <v>-821.5</v>
      </c>
      <c r="V141" s="111">
        <v>-819.6</v>
      </c>
      <c r="W141" s="111">
        <v>-788.5</v>
      </c>
      <c r="X141" s="111">
        <v>-773.9</v>
      </c>
      <c r="Y141" s="111">
        <v>-762.4</v>
      </c>
      <c r="Z141" s="111">
        <v>-737</v>
      </c>
      <c r="AA141" s="111">
        <v>-728.2</v>
      </c>
      <c r="AB141" s="111">
        <v>-718.3</v>
      </c>
      <c r="AC141" s="111">
        <v>-703.4</v>
      </c>
      <c r="AD141" s="111">
        <v>-689</v>
      </c>
      <c r="AE141" s="111">
        <v>-686.4</v>
      </c>
      <c r="AF141" s="111">
        <v>-691.4</v>
      </c>
      <c r="AG141" s="111">
        <v>-692</v>
      </c>
      <c r="AH141" s="111">
        <v>-706.6</v>
      </c>
      <c r="AI141" s="111">
        <v>-723.6</v>
      </c>
      <c r="AJ141" s="111">
        <v>-743.6</v>
      </c>
      <c r="AK141" s="111">
        <v>-749.2</v>
      </c>
      <c r="AL141" s="111">
        <v>-760.7</v>
      </c>
      <c r="AM141" s="111">
        <v>-772.3</v>
      </c>
      <c r="AN141" s="111">
        <v>-783.2</v>
      </c>
      <c r="AO141" s="111">
        <v>-790.8</v>
      </c>
      <c r="AP141" s="111">
        <v>-800.9</v>
      </c>
      <c r="AQ141" s="111">
        <v>-811.3</v>
      </c>
      <c r="AR141" s="111">
        <v>-821</v>
      </c>
      <c r="AS141" s="111">
        <v>-825.6</v>
      </c>
      <c r="AT141" s="111">
        <v>-836.4</v>
      </c>
      <c r="AU141" s="111">
        <v>-846.6</v>
      </c>
      <c r="AV141" s="111">
        <v>-857.5</v>
      </c>
      <c r="AW141" s="111">
        <v>-872.7</v>
      </c>
      <c r="AX141" s="111">
        <v>-884.4</v>
      </c>
      <c r="AY141" s="111">
        <v>-894.7</v>
      </c>
      <c r="AZ141" s="111">
        <v>-903.6</v>
      </c>
      <c r="BA141" s="111">
        <v>-911</v>
      </c>
      <c r="BB141" s="111">
        <v>-918.1</v>
      </c>
      <c r="BC141" s="111">
        <v>-922</v>
      </c>
      <c r="BD141" s="111">
        <v>-925.6</v>
      </c>
      <c r="BE141" s="111">
        <v>-929.5</v>
      </c>
      <c r="BF141" s="111">
        <v>-933.7</v>
      </c>
      <c r="BG141" s="111">
        <v>-938.6</v>
      </c>
      <c r="BH141" s="111">
        <v>-944.4</v>
      </c>
      <c r="BI141" s="111">
        <v>-951.8</v>
      </c>
      <c r="BJ141" s="111">
        <v>-959.9</v>
      </c>
      <c r="BK141" s="111">
        <v>-968.3</v>
      </c>
      <c r="BL141" s="111">
        <v>-977</v>
      </c>
    </row>
    <row r="142" spans="2:64" ht="15" customHeight="1">
      <c r="B142" s="123"/>
      <c r="C142" s="123" t="s">
        <v>248</v>
      </c>
      <c r="D142" s="123" t="s">
        <v>160</v>
      </c>
      <c r="E142" s="110">
        <v>2326.4</v>
      </c>
      <c r="F142" s="110">
        <v>2333.1</v>
      </c>
      <c r="G142" s="110">
        <v>2370.1</v>
      </c>
      <c r="H142" s="110">
        <v>2468.6999999999998</v>
      </c>
      <c r="I142" s="110">
        <v>2507.1999999999998</v>
      </c>
      <c r="J142" s="110">
        <v>2550.3000000000002</v>
      </c>
      <c r="K142" s="110">
        <v>2523.9</v>
      </c>
      <c r="L142" s="110">
        <v>2533.4</v>
      </c>
      <c r="M142" s="110">
        <v>2523.5</v>
      </c>
      <c r="N142" s="110">
        <v>2514.6</v>
      </c>
      <c r="O142" s="110">
        <v>2505.1999999999998</v>
      </c>
      <c r="P142" s="110">
        <v>2515.6999999999998</v>
      </c>
      <c r="Q142" s="110">
        <v>2438.6999999999998</v>
      </c>
      <c r="R142" s="110">
        <v>1788.2</v>
      </c>
      <c r="S142" s="110">
        <v>2071.6</v>
      </c>
      <c r="T142" s="111">
        <v>2181.6999999999998</v>
      </c>
      <c r="U142" s="111">
        <v>2303.3000000000002</v>
      </c>
      <c r="V142" s="111">
        <v>2370</v>
      </c>
      <c r="W142" s="111">
        <v>2442.1</v>
      </c>
      <c r="X142" s="111">
        <v>2490.6</v>
      </c>
      <c r="Y142" s="111">
        <v>2528.1999999999998</v>
      </c>
      <c r="Z142" s="111">
        <v>2557.6999999999998</v>
      </c>
      <c r="AA142" s="111">
        <v>2579.3000000000002</v>
      </c>
      <c r="AB142" s="111">
        <v>2602.9</v>
      </c>
      <c r="AC142" s="111">
        <v>2628.2</v>
      </c>
      <c r="AD142" s="111">
        <v>2655.6</v>
      </c>
      <c r="AE142" s="111">
        <v>2682.9</v>
      </c>
      <c r="AF142" s="111">
        <v>2709.3</v>
      </c>
      <c r="AG142" s="111">
        <v>2735.3</v>
      </c>
      <c r="AH142" s="111">
        <v>2760.2</v>
      </c>
      <c r="AI142" s="111">
        <v>2784.5</v>
      </c>
      <c r="AJ142" s="111">
        <v>2808.8</v>
      </c>
      <c r="AK142" s="111">
        <v>2834.1</v>
      </c>
      <c r="AL142" s="111">
        <v>2859.7</v>
      </c>
      <c r="AM142" s="111">
        <v>2885</v>
      </c>
      <c r="AN142" s="111">
        <v>2910.4</v>
      </c>
      <c r="AO142" s="111">
        <v>2935.5</v>
      </c>
      <c r="AP142" s="111">
        <v>2960.3</v>
      </c>
      <c r="AQ142" s="111">
        <v>2984.9</v>
      </c>
      <c r="AR142" s="111">
        <v>3009.3</v>
      </c>
      <c r="AS142" s="111">
        <v>3033.7</v>
      </c>
      <c r="AT142" s="111">
        <v>3057.8</v>
      </c>
      <c r="AU142" s="111">
        <v>3081.6</v>
      </c>
      <c r="AV142" s="111">
        <v>3105.5</v>
      </c>
      <c r="AW142" s="111">
        <v>3129.3</v>
      </c>
      <c r="AX142" s="111">
        <v>3153.3</v>
      </c>
      <c r="AY142" s="111">
        <v>3177.9</v>
      </c>
      <c r="AZ142" s="111">
        <v>3203.4</v>
      </c>
      <c r="BA142" s="111">
        <v>3229.7</v>
      </c>
      <c r="BB142" s="111">
        <v>3256.7</v>
      </c>
      <c r="BC142" s="111">
        <v>3284.2</v>
      </c>
      <c r="BD142" s="111">
        <v>3312.3</v>
      </c>
      <c r="BE142" s="111">
        <v>3339.8</v>
      </c>
      <c r="BF142" s="111">
        <v>3367.6</v>
      </c>
      <c r="BG142" s="111">
        <v>3395.5</v>
      </c>
      <c r="BH142" s="111">
        <v>3423.7</v>
      </c>
      <c r="BI142" s="111">
        <v>3452</v>
      </c>
      <c r="BJ142" s="111">
        <v>3480.6</v>
      </c>
      <c r="BK142" s="111">
        <v>3509.4</v>
      </c>
      <c r="BL142" s="111">
        <v>3538.4</v>
      </c>
    </row>
    <row r="143" spans="2:64" ht="15" customHeight="1">
      <c r="B143" s="123"/>
      <c r="C143" s="123"/>
      <c r="D143" s="123" t="s">
        <v>161</v>
      </c>
      <c r="E143" s="112">
        <v>11.212999999999999</v>
      </c>
      <c r="F143" s="112">
        <v>1.1559999999999999</v>
      </c>
      <c r="G143" s="112">
        <v>6.4950000000000001</v>
      </c>
      <c r="H143" s="112">
        <v>17.707999999999998</v>
      </c>
      <c r="I143" s="112">
        <v>6.3849999999999998</v>
      </c>
      <c r="J143" s="112">
        <v>7.0549999999999997</v>
      </c>
      <c r="K143" s="112">
        <v>-4.0759999999999996</v>
      </c>
      <c r="L143" s="112">
        <v>1.514</v>
      </c>
      <c r="M143" s="112">
        <v>-1.5529999999999999</v>
      </c>
      <c r="N143" s="112">
        <v>-1.403</v>
      </c>
      <c r="O143" s="112">
        <v>-1.486</v>
      </c>
      <c r="P143" s="112">
        <v>1.6870000000000001</v>
      </c>
      <c r="Q143" s="112">
        <v>-11.692</v>
      </c>
      <c r="R143" s="112">
        <v>-71.090999999999994</v>
      </c>
      <c r="S143" s="112">
        <v>80.117999999999995</v>
      </c>
      <c r="T143" s="113">
        <v>23.015999999999998</v>
      </c>
      <c r="U143" s="113">
        <v>24.221</v>
      </c>
      <c r="V143" s="113">
        <v>12.106</v>
      </c>
      <c r="W143" s="113">
        <v>12.733000000000001</v>
      </c>
      <c r="X143" s="113">
        <v>8.1859999999999999</v>
      </c>
      <c r="Y143" s="113">
        <v>6.1710000000000003</v>
      </c>
      <c r="Z143" s="113">
        <v>4.7539999999999996</v>
      </c>
      <c r="AA143" s="113">
        <v>3.411</v>
      </c>
      <c r="AB143" s="113">
        <v>3.71</v>
      </c>
      <c r="AC143" s="113">
        <v>3.9550000000000001</v>
      </c>
      <c r="AD143" s="113">
        <v>4.234</v>
      </c>
      <c r="AE143" s="113">
        <v>4.1769999999999996</v>
      </c>
      <c r="AF143" s="113">
        <v>3.9830000000000001</v>
      </c>
      <c r="AG143" s="113">
        <v>3.8959999999999999</v>
      </c>
      <c r="AH143" s="113">
        <v>3.6920000000000002</v>
      </c>
      <c r="AI143" s="113">
        <v>3.5739999999999998</v>
      </c>
      <c r="AJ143" s="113">
        <v>3.528</v>
      </c>
      <c r="AK143" s="113">
        <v>3.657</v>
      </c>
      <c r="AL143" s="113">
        <v>3.6589999999999998</v>
      </c>
      <c r="AM143" s="113">
        <v>3.5870000000000002</v>
      </c>
      <c r="AN143" s="113">
        <v>3.5609999999999999</v>
      </c>
      <c r="AO143" s="113">
        <v>3.5059999999999998</v>
      </c>
      <c r="AP143" s="113">
        <v>3.4169999999999998</v>
      </c>
      <c r="AQ143" s="113">
        <v>3.3650000000000002</v>
      </c>
      <c r="AR143" s="113">
        <v>3.3069999999999999</v>
      </c>
      <c r="AS143" s="113">
        <v>3.2789999999999999</v>
      </c>
      <c r="AT143" s="113">
        <v>3.2160000000000002</v>
      </c>
      <c r="AU143" s="113">
        <v>3.157</v>
      </c>
      <c r="AV143" s="113">
        <v>3.1309999999999998</v>
      </c>
      <c r="AW143" s="113">
        <v>3.0979999999999999</v>
      </c>
      <c r="AX143" s="113">
        <v>3.1110000000000002</v>
      </c>
      <c r="AY143" s="113">
        <v>3.16</v>
      </c>
      <c r="AZ143" s="113">
        <v>3.238</v>
      </c>
      <c r="BA143" s="113">
        <v>3.323</v>
      </c>
      <c r="BB143" s="113">
        <v>3.387</v>
      </c>
      <c r="BC143" s="113">
        <v>3.4260000000000002</v>
      </c>
      <c r="BD143" s="113">
        <v>3.4580000000000002</v>
      </c>
      <c r="BE143" s="113">
        <v>3.37</v>
      </c>
      <c r="BF143" s="113">
        <v>3.3679999999999999</v>
      </c>
      <c r="BG143" s="113">
        <v>3.359</v>
      </c>
      <c r="BH143" s="113">
        <v>3.36</v>
      </c>
      <c r="BI143" s="113">
        <v>3.3519999999999999</v>
      </c>
      <c r="BJ143" s="113">
        <v>3.351</v>
      </c>
      <c r="BK143" s="113">
        <v>3.347</v>
      </c>
      <c r="BL143" s="113">
        <v>3.3519999999999999</v>
      </c>
    </row>
    <row r="144" spans="2:64" ht="15" customHeight="1">
      <c r="B144" s="123"/>
      <c r="C144" s="123" t="s">
        <v>249</v>
      </c>
      <c r="D144" s="123" t="s">
        <v>160</v>
      </c>
      <c r="E144" s="110">
        <v>2869.9</v>
      </c>
      <c r="F144" s="110">
        <v>2892.6</v>
      </c>
      <c r="G144" s="110">
        <v>2913.7</v>
      </c>
      <c r="H144" s="110">
        <v>3044.1</v>
      </c>
      <c r="I144" s="110">
        <v>3097</v>
      </c>
      <c r="J144" s="110">
        <v>3098.4</v>
      </c>
      <c r="K144" s="110">
        <v>3170.3</v>
      </c>
      <c r="L144" s="110">
        <v>3186.9</v>
      </c>
      <c r="M144" s="110">
        <v>3139</v>
      </c>
      <c r="N144" s="110">
        <v>3159.4</v>
      </c>
      <c r="O144" s="110">
        <v>3137.1</v>
      </c>
      <c r="P144" s="110">
        <v>3065.4</v>
      </c>
      <c r="Q144" s="110">
        <v>2933</v>
      </c>
      <c r="R144" s="110">
        <v>2333.3000000000002</v>
      </c>
      <c r="S144" s="110">
        <v>2807.7</v>
      </c>
      <c r="T144" s="111">
        <v>2955.9</v>
      </c>
      <c r="U144" s="111">
        <v>3124.8</v>
      </c>
      <c r="V144" s="111">
        <v>3189.7</v>
      </c>
      <c r="W144" s="111">
        <v>3230.7</v>
      </c>
      <c r="X144" s="111">
        <v>3264.5</v>
      </c>
      <c r="Y144" s="111">
        <v>3290.6</v>
      </c>
      <c r="Z144" s="111">
        <v>3294.8</v>
      </c>
      <c r="AA144" s="111">
        <v>3307.5</v>
      </c>
      <c r="AB144" s="111">
        <v>3321.1</v>
      </c>
      <c r="AC144" s="111">
        <v>3331.6</v>
      </c>
      <c r="AD144" s="111">
        <v>3344.6</v>
      </c>
      <c r="AE144" s="111">
        <v>3369.4</v>
      </c>
      <c r="AF144" s="111">
        <v>3400.6</v>
      </c>
      <c r="AG144" s="111">
        <v>3427.3</v>
      </c>
      <c r="AH144" s="111">
        <v>3466.8</v>
      </c>
      <c r="AI144" s="111">
        <v>3508.2</v>
      </c>
      <c r="AJ144" s="111">
        <v>3552.4</v>
      </c>
      <c r="AK144" s="111">
        <v>3583.3</v>
      </c>
      <c r="AL144" s="111">
        <v>3620.4</v>
      </c>
      <c r="AM144" s="111">
        <v>3657.4</v>
      </c>
      <c r="AN144" s="111">
        <v>3693.6</v>
      </c>
      <c r="AO144" s="111">
        <v>3726.3</v>
      </c>
      <c r="AP144" s="111">
        <v>3761.2</v>
      </c>
      <c r="AQ144" s="111">
        <v>3796.2</v>
      </c>
      <c r="AR144" s="111">
        <v>3830.3</v>
      </c>
      <c r="AS144" s="111">
        <v>3859.3</v>
      </c>
      <c r="AT144" s="111">
        <v>3894.1</v>
      </c>
      <c r="AU144" s="111">
        <v>3928.2</v>
      </c>
      <c r="AV144" s="111">
        <v>3962.9</v>
      </c>
      <c r="AW144" s="111">
        <v>4002</v>
      </c>
      <c r="AX144" s="111">
        <v>4037.7</v>
      </c>
      <c r="AY144" s="111">
        <v>4072.6</v>
      </c>
      <c r="AZ144" s="111">
        <v>4107</v>
      </c>
      <c r="BA144" s="111">
        <v>4140.6000000000004</v>
      </c>
      <c r="BB144" s="111">
        <v>4174.8</v>
      </c>
      <c r="BC144" s="111">
        <v>4206.2</v>
      </c>
      <c r="BD144" s="111">
        <v>4237.8</v>
      </c>
      <c r="BE144" s="111">
        <v>4269.3</v>
      </c>
      <c r="BF144" s="111">
        <v>4301.3</v>
      </c>
      <c r="BG144" s="111">
        <v>4334.1000000000004</v>
      </c>
      <c r="BH144" s="111">
        <v>4368.1000000000004</v>
      </c>
      <c r="BI144" s="111">
        <v>4403.8</v>
      </c>
      <c r="BJ144" s="111">
        <v>4440.5</v>
      </c>
      <c r="BK144" s="111">
        <v>4477.7</v>
      </c>
      <c r="BL144" s="111">
        <v>4515.3999999999996</v>
      </c>
    </row>
    <row r="145" spans="1:64" ht="15" customHeight="1">
      <c r="A145" s="123"/>
      <c r="B145" s="123"/>
      <c r="C145" s="123"/>
      <c r="D145" s="123" t="s">
        <v>161</v>
      </c>
      <c r="E145" s="112">
        <v>8.5709999999999997</v>
      </c>
      <c r="F145" s="112">
        <v>3.2010000000000001</v>
      </c>
      <c r="G145" s="112">
        <v>2.9489999999999998</v>
      </c>
      <c r="H145" s="112">
        <v>19.138999999999999</v>
      </c>
      <c r="I145" s="112">
        <v>7.1340000000000003</v>
      </c>
      <c r="J145" s="112">
        <v>0.18</v>
      </c>
      <c r="K145" s="112">
        <v>9.61</v>
      </c>
      <c r="L145" s="112">
        <v>2.11</v>
      </c>
      <c r="M145" s="112">
        <v>-5.8769999999999998</v>
      </c>
      <c r="N145" s="112">
        <v>2.625</v>
      </c>
      <c r="O145" s="112">
        <v>-2.7930000000000001</v>
      </c>
      <c r="P145" s="112">
        <v>-8.8330000000000002</v>
      </c>
      <c r="Q145" s="112">
        <v>-16.189</v>
      </c>
      <c r="R145" s="112">
        <v>-59.947000000000003</v>
      </c>
      <c r="S145" s="112">
        <v>109.66200000000001</v>
      </c>
      <c r="T145" s="113">
        <v>22.844999999999999</v>
      </c>
      <c r="U145" s="113">
        <v>24.888000000000002</v>
      </c>
      <c r="V145" s="113">
        <v>8.5630000000000006</v>
      </c>
      <c r="W145" s="113">
        <v>5.2430000000000003</v>
      </c>
      <c r="X145" s="113">
        <v>4.2590000000000003</v>
      </c>
      <c r="Y145" s="113">
        <v>3.2330000000000001</v>
      </c>
      <c r="Z145" s="113">
        <v>0.50700000000000001</v>
      </c>
      <c r="AA145" s="113">
        <v>1.552</v>
      </c>
      <c r="AB145" s="113">
        <v>1.661</v>
      </c>
      <c r="AC145" s="113">
        <v>1.2649999999999999</v>
      </c>
      <c r="AD145" s="113">
        <v>1.569</v>
      </c>
      <c r="AE145" s="113">
        <v>2.9950000000000001</v>
      </c>
      <c r="AF145" s="113">
        <v>3.7629999999999999</v>
      </c>
      <c r="AG145" s="113">
        <v>3.1709999999999998</v>
      </c>
      <c r="AH145" s="113">
        <v>4.6909999999999998</v>
      </c>
      <c r="AI145" s="113">
        <v>4.859</v>
      </c>
      <c r="AJ145" s="113">
        <v>5.1390000000000002</v>
      </c>
      <c r="AK145" s="113">
        <v>3.524</v>
      </c>
      <c r="AL145" s="113">
        <v>4.2030000000000003</v>
      </c>
      <c r="AM145" s="113">
        <v>4.1500000000000004</v>
      </c>
      <c r="AN145" s="113">
        <v>4.0170000000000003</v>
      </c>
      <c r="AO145" s="113">
        <v>3.5950000000000002</v>
      </c>
      <c r="AP145" s="113">
        <v>3.7949999999999999</v>
      </c>
      <c r="AQ145" s="113">
        <v>3.774</v>
      </c>
      <c r="AR145" s="113">
        <v>3.641</v>
      </c>
      <c r="AS145" s="113">
        <v>3.0649999999999999</v>
      </c>
      <c r="AT145" s="113">
        <v>3.661</v>
      </c>
      <c r="AU145" s="113">
        <v>3.5430000000000001</v>
      </c>
      <c r="AV145" s="113">
        <v>3.5859999999999999</v>
      </c>
      <c r="AW145" s="113">
        <v>3.9950000000000001</v>
      </c>
      <c r="AX145" s="113">
        <v>3.6219999999999999</v>
      </c>
      <c r="AY145" s="113">
        <v>3.504</v>
      </c>
      <c r="AZ145" s="113">
        <v>3.4180000000000001</v>
      </c>
      <c r="BA145" s="113">
        <v>3.3140000000000001</v>
      </c>
      <c r="BB145" s="113">
        <v>3.343</v>
      </c>
      <c r="BC145" s="113">
        <v>3.0430000000000001</v>
      </c>
      <c r="BD145" s="113">
        <v>3.04</v>
      </c>
      <c r="BE145" s="113">
        <v>3.0009999999999999</v>
      </c>
      <c r="BF145" s="113">
        <v>3.03</v>
      </c>
      <c r="BG145" s="113">
        <v>3.0880000000000001</v>
      </c>
      <c r="BH145" s="113">
        <v>3.177</v>
      </c>
      <c r="BI145" s="113">
        <v>3.3090000000000002</v>
      </c>
      <c r="BJ145" s="113">
        <v>3.3769999999999998</v>
      </c>
      <c r="BK145" s="113">
        <v>3.39</v>
      </c>
      <c r="BL145" s="113">
        <v>3.4119999999999999</v>
      </c>
    </row>
    <row r="146" spans="1:64" ht="15" customHeight="1">
      <c r="A146" s="123"/>
      <c r="B146" s="123" t="s">
        <v>250</v>
      </c>
      <c r="C146" s="123"/>
      <c r="D146" s="123" t="s">
        <v>160</v>
      </c>
      <c r="E146" s="110">
        <v>-367.9</v>
      </c>
      <c r="F146" s="110">
        <v>-433</v>
      </c>
      <c r="G146" s="110">
        <v>-369.3</v>
      </c>
      <c r="H146" s="110">
        <v>-395.9</v>
      </c>
      <c r="I146" s="110">
        <v>-407.8</v>
      </c>
      <c r="J146" s="110">
        <v>-396.5</v>
      </c>
      <c r="K146" s="110">
        <v>-527.29999999999995</v>
      </c>
      <c r="L146" s="110">
        <v>-539.6</v>
      </c>
      <c r="M146" s="110">
        <v>-532</v>
      </c>
      <c r="N146" s="110">
        <v>-535.79999999999995</v>
      </c>
      <c r="O146" s="110">
        <v>-507.8</v>
      </c>
      <c r="P146" s="110">
        <v>-435.6</v>
      </c>
      <c r="Q146" s="110">
        <v>-423.4</v>
      </c>
      <c r="R146" s="110">
        <v>-566.20000000000005</v>
      </c>
      <c r="S146" s="110">
        <v>-700.3</v>
      </c>
      <c r="T146" s="111">
        <v>-615.5</v>
      </c>
      <c r="U146" s="111">
        <v>-680.6</v>
      </c>
      <c r="V146" s="111">
        <v>-665.5</v>
      </c>
      <c r="W146" s="111">
        <v>-632.6</v>
      </c>
      <c r="X146" s="111">
        <v>-614.20000000000005</v>
      </c>
      <c r="Y146" s="111">
        <v>-596.79999999999995</v>
      </c>
      <c r="Z146" s="111">
        <v>-564.79999999999995</v>
      </c>
      <c r="AA146" s="111">
        <v>-548.70000000000005</v>
      </c>
      <c r="AB146" s="111">
        <v>-530.1</v>
      </c>
      <c r="AC146" s="111">
        <v>-508.7</v>
      </c>
      <c r="AD146" s="111">
        <v>-488.1</v>
      </c>
      <c r="AE146" s="111">
        <v>-479.8</v>
      </c>
      <c r="AF146" s="111">
        <v>-479.5</v>
      </c>
      <c r="AG146" s="111">
        <v>-477.1</v>
      </c>
      <c r="AH146" s="111">
        <v>-488.7</v>
      </c>
      <c r="AI146" s="111">
        <v>-503.4</v>
      </c>
      <c r="AJ146" s="111">
        <v>-519.20000000000005</v>
      </c>
      <c r="AK146" s="111">
        <v>-524.29999999999995</v>
      </c>
      <c r="AL146" s="111">
        <v>-535.6</v>
      </c>
      <c r="AM146" s="111">
        <v>-548.6</v>
      </c>
      <c r="AN146" s="111">
        <v>-558.79999999999995</v>
      </c>
      <c r="AO146" s="111">
        <v>-567.1</v>
      </c>
      <c r="AP146" s="111">
        <v>-578.1</v>
      </c>
      <c r="AQ146" s="111">
        <v>-589.4</v>
      </c>
      <c r="AR146" s="111">
        <v>-601.5</v>
      </c>
      <c r="AS146" s="111">
        <v>-608.9</v>
      </c>
      <c r="AT146" s="111">
        <v>-618.70000000000005</v>
      </c>
      <c r="AU146" s="111">
        <v>-628</v>
      </c>
      <c r="AV146" s="111">
        <v>-636.79999999999995</v>
      </c>
      <c r="AW146" s="111">
        <v>-654.1</v>
      </c>
      <c r="AX146" s="111">
        <v>-666.1</v>
      </c>
      <c r="AY146" s="111">
        <v>-673.6</v>
      </c>
      <c r="AZ146" s="111">
        <v>-680.4</v>
      </c>
      <c r="BA146" s="111">
        <v>-686</v>
      </c>
      <c r="BB146" s="111">
        <v>-691.4</v>
      </c>
      <c r="BC146" s="111">
        <v>-693.7</v>
      </c>
      <c r="BD146" s="111">
        <v>-696.4</v>
      </c>
      <c r="BE146" s="111">
        <v>-699.5</v>
      </c>
      <c r="BF146" s="111">
        <v>-703.3</v>
      </c>
      <c r="BG146" s="111">
        <v>-709.1</v>
      </c>
      <c r="BH146" s="111">
        <v>-716.4</v>
      </c>
      <c r="BI146" s="111">
        <v>-723.4</v>
      </c>
      <c r="BJ146" s="111">
        <v>-733.7</v>
      </c>
      <c r="BK146" s="111">
        <v>-745.1</v>
      </c>
      <c r="BL146" s="111">
        <v>-755.9</v>
      </c>
    </row>
    <row r="147" spans="1:64" ht="15" customHeight="1">
      <c r="A147" s="123"/>
      <c r="B147" s="123"/>
      <c r="C147" s="123"/>
      <c r="D147" s="123"/>
      <c r="E147" s="112"/>
      <c r="F147" s="112"/>
      <c r="G147" s="112"/>
      <c r="H147" s="112"/>
      <c r="I147" s="112"/>
      <c r="J147" s="112"/>
      <c r="K147" s="112"/>
      <c r="L147" s="112"/>
      <c r="M147" s="112"/>
      <c r="N147" s="112"/>
      <c r="O147" s="112"/>
      <c r="P147" s="112"/>
      <c r="Q147" s="112"/>
      <c r="R147" s="112"/>
      <c r="S147" s="112"/>
      <c r="T147" s="113"/>
      <c r="U147" s="113"/>
      <c r="V147" s="113"/>
      <c r="W147" s="113"/>
      <c r="X147" s="113"/>
      <c r="Y147" s="113"/>
      <c r="Z147" s="113"/>
      <c r="AA147" s="113"/>
      <c r="AB147" s="113"/>
      <c r="AC147" s="113"/>
      <c r="AD147" s="113"/>
      <c r="AE147" s="113"/>
      <c r="AF147" s="113"/>
      <c r="AG147" s="113"/>
      <c r="AH147" s="113"/>
      <c r="AI147" s="113"/>
      <c r="AJ147" s="113"/>
      <c r="AK147" s="113"/>
      <c r="AL147" s="113"/>
      <c r="AM147" s="113"/>
      <c r="AN147" s="113"/>
      <c r="AO147" s="113"/>
      <c r="AP147" s="113"/>
      <c r="AQ147" s="113"/>
      <c r="AR147" s="113"/>
      <c r="AS147" s="113"/>
      <c r="AT147" s="113"/>
      <c r="AU147" s="113"/>
      <c r="AV147" s="113"/>
      <c r="AW147" s="113"/>
      <c r="AX147" s="113"/>
      <c r="AY147" s="113"/>
      <c r="AZ147" s="113"/>
      <c r="BA147" s="113"/>
      <c r="BB147" s="113"/>
      <c r="BC147" s="113"/>
      <c r="BD147" s="113"/>
      <c r="BE147" s="113"/>
      <c r="BF147" s="113"/>
      <c r="BG147" s="113"/>
      <c r="BH147" s="113"/>
      <c r="BI147" s="113"/>
      <c r="BJ147" s="113"/>
      <c r="BK147" s="113"/>
      <c r="BL147" s="113"/>
    </row>
    <row r="148" spans="1:64" ht="15" customHeight="1">
      <c r="A148" s="109" t="s">
        <v>251</v>
      </c>
      <c r="B148" s="123"/>
      <c r="C148" s="123"/>
      <c r="D148" s="123"/>
      <c r="E148" s="112"/>
      <c r="F148" s="112"/>
      <c r="G148" s="112"/>
      <c r="H148" s="112"/>
      <c r="I148" s="112"/>
      <c r="J148" s="112"/>
      <c r="K148" s="112"/>
      <c r="L148" s="112"/>
      <c r="M148" s="112"/>
      <c r="N148" s="112"/>
      <c r="O148" s="112"/>
      <c r="P148" s="112"/>
      <c r="Q148" s="112"/>
      <c r="R148" s="112"/>
      <c r="S148" s="112"/>
      <c r="T148" s="113"/>
      <c r="U148" s="113"/>
      <c r="V148" s="113"/>
      <c r="W148" s="113"/>
      <c r="X148" s="113"/>
      <c r="Y148" s="113"/>
      <c r="Z148" s="113"/>
      <c r="AA148" s="113"/>
      <c r="AB148" s="113"/>
      <c r="AC148" s="113"/>
      <c r="AD148" s="113"/>
      <c r="AE148" s="113"/>
      <c r="AF148" s="113"/>
      <c r="AG148" s="113"/>
      <c r="AH148" s="113"/>
      <c r="AI148" s="113"/>
      <c r="AJ148" s="113"/>
      <c r="AK148" s="113"/>
      <c r="AL148" s="113"/>
      <c r="AM148" s="113"/>
      <c r="AN148" s="113"/>
      <c r="AO148" s="113"/>
      <c r="AP148" s="113"/>
      <c r="AQ148" s="113"/>
      <c r="AR148" s="113"/>
      <c r="AS148" s="113"/>
      <c r="AT148" s="113"/>
      <c r="AU148" s="113"/>
      <c r="AV148" s="113"/>
      <c r="AW148" s="113"/>
      <c r="AX148" s="113"/>
      <c r="AY148" s="113"/>
      <c r="AZ148" s="113"/>
      <c r="BA148" s="113"/>
      <c r="BB148" s="113"/>
      <c r="BC148" s="113"/>
      <c r="BD148" s="113"/>
      <c r="BE148" s="113"/>
      <c r="BF148" s="113"/>
      <c r="BG148" s="113"/>
      <c r="BH148" s="113"/>
      <c r="BI148" s="113"/>
      <c r="BJ148" s="113"/>
      <c r="BK148" s="113"/>
      <c r="BL148" s="113"/>
    </row>
    <row r="149" spans="1:64" ht="15" customHeight="1">
      <c r="A149" s="123"/>
      <c r="B149" s="123" t="s">
        <v>239</v>
      </c>
      <c r="C149" s="123"/>
      <c r="D149" s="123" t="s">
        <v>164</v>
      </c>
      <c r="E149" s="110">
        <v>12477.3</v>
      </c>
      <c r="F149" s="110">
        <v>12533.1</v>
      </c>
      <c r="G149" s="110">
        <v>12604.5</v>
      </c>
      <c r="H149" s="110">
        <v>12733.7</v>
      </c>
      <c r="I149" s="110">
        <v>12798.1</v>
      </c>
      <c r="J149" s="110">
        <v>12898.1</v>
      </c>
      <c r="K149" s="110">
        <v>12983</v>
      </c>
      <c r="L149" s="110">
        <v>13033.4</v>
      </c>
      <c r="M149" s="110">
        <v>13093.2</v>
      </c>
      <c r="N149" s="110">
        <v>13212.8</v>
      </c>
      <c r="O149" s="110">
        <v>13301.3</v>
      </c>
      <c r="P149" s="110">
        <v>13353.7</v>
      </c>
      <c r="Q149" s="110">
        <v>13118.4</v>
      </c>
      <c r="R149" s="110">
        <v>11860.3</v>
      </c>
      <c r="S149" s="110">
        <v>12924.7</v>
      </c>
      <c r="T149" s="111">
        <v>13027.2</v>
      </c>
      <c r="U149" s="111">
        <v>13173.4</v>
      </c>
      <c r="V149" s="111">
        <v>13253.5</v>
      </c>
      <c r="W149" s="111">
        <v>13358.3</v>
      </c>
      <c r="X149" s="111">
        <v>13479.9</v>
      </c>
      <c r="Y149" s="111">
        <v>13600.8</v>
      </c>
      <c r="Z149" s="111">
        <v>13700.1</v>
      </c>
      <c r="AA149" s="111">
        <v>13797.1</v>
      </c>
      <c r="AB149" s="111">
        <v>13891</v>
      </c>
      <c r="AC149" s="111">
        <v>13972.1</v>
      </c>
      <c r="AD149" s="111">
        <v>14061.2</v>
      </c>
      <c r="AE149" s="111">
        <v>14159</v>
      </c>
      <c r="AF149" s="111">
        <v>14265</v>
      </c>
      <c r="AG149" s="111">
        <v>14351.7</v>
      </c>
      <c r="AH149" s="111">
        <v>14450.6</v>
      </c>
      <c r="AI149" s="111">
        <v>14548.7</v>
      </c>
      <c r="AJ149" s="111">
        <v>14658</v>
      </c>
      <c r="AK149" s="111">
        <v>14760.9</v>
      </c>
      <c r="AL149" s="111">
        <v>14859</v>
      </c>
      <c r="AM149" s="111">
        <v>14953.2</v>
      </c>
      <c r="AN149" s="111">
        <v>15046.5</v>
      </c>
      <c r="AO149" s="111">
        <v>15141.8</v>
      </c>
      <c r="AP149" s="111">
        <v>15222.6</v>
      </c>
      <c r="AQ149" s="111">
        <v>15297.7</v>
      </c>
      <c r="AR149" s="111">
        <v>15367.8</v>
      </c>
      <c r="AS149" s="111">
        <v>15436.2</v>
      </c>
      <c r="AT149" s="111">
        <v>15502.5</v>
      </c>
      <c r="AU149" s="111">
        <v>15572.7</v>
      </c>
      <c r="AV149" s="111">
        <v>15649.8</v>
      </c>
      <c r="AW149" s="111">
        <v>15730</v>
      </c>
      <c r="AX149" s="111">
        <v>15809.2</v>
      </c>
      <c r="AY149" s="111">
        <v>15884.5</v>
      </c>
      <c r="AZ149" s="111">
        <v>15958.5</v>
      </c>
      <c r="BA149" s="111">
        <v>16032.5</v>
      </c>
      <c r="BB149" s="111">
        <v>16106.6</v>
      </c>
      <c r="BC149" s="111">
        <v>16176.7</v>
      </c>
      <c r="BD149" s="111">
        <v>16246.4</v>
      </c>
      <c r="BE149" s="111">
        <v>16318.5</v>
      </c>
      <c r="BF149" s="111">
        <v>16392.8</v>
      </c>
      <c r="BG149" s="111">
        <v>16470.099999999999</v>
      </c>
      <c r="BH149" s="111">
        <v>16549</v>
      </c>
      <c r="BI149" s="111">
        <v>16632.3</v>
      </c>
      <c r="BJ149" s="111">
        <v>16715.5</v>
      </c>
      <c r="BK149" s="111">
        <v>16799</v>
      </c>
      <c r="BL149" s="111">
        <v>16882.099999999999</v>
      </c>
    </row>
    <row r="150" spans="1:64" ht="15" customHeight="1">
      <c r="A150" s="123"/>
      <c r="B150" s="123"/>
      <c r="C150" s="123"/>
      <c r="D150" s="123" t="s">
        <v>161</v>
      </c>
      <c r="E150" s="112">
        <v>3.181</v>
      </c>
      <c r="F150" s="112">
        <v>1.8</v>
      </c>
      <c r="G150" s="112">
        <v>2.298</v>
      </c>
      <c r="H150" s="112">
        <v>4.1630000000000003</v>
      </c>
      <c r="I150" s="112">
        <v>2.0379999999999998</v>
      </c>
      <c r="J150" s="112">
        <v>3.1619999999999999</v>
      </c>
      <c r="K150" s="112">
        <v>2.6589999999999998</v>
      </c>
      <c r="L150" s="112">
        <v>1.5609999999999999</v>
      </c>
      <c r="M150" s="112">
        <v>1.847</v>
      </c>
      <c r="N150" s="112">
        <v>3.7040000000000002</v>
      </c>
      <c r="O150" s="112">
        <v>2.706</v>
      </c>
      <c r="P150" s="112">
        <v>1.585</v>
      </c>
      <c r="Q150" s="112">
        <v>-6.8639999999999999</v>
      </c>
      <c r="R150" s="112">
        <v>-33.186999999999998</v>
      </c>
      <c r="S150" s="112">
        <v>41.024999999999999</v>
      </c>
      <c r="T150" s="113">
        <v>3.2109999999999999</v>
      </c>
      <c r="U150" s="113">
        <v>4.5640000000000001</v>
      </c>
      <c r="V150" s="113">
        <v>2.452</v>
      </c>
      <c r="W150" s="113">
        <v>3.2010000000000001</v>
      </c>
      <c r="X150" s="113">
        <v>3.69</v>
      </c>
      <c r="Y150" s="113">
        <v>3.637</v>
      </c>
      <c r="Z150" s="113">
        <v>2.95</v>
      </c>
      <c r="AA150" s="113">
        <v>2.8620000000000001</v>
      </c>
      <c r="AB150" s="113">
        <v>2.7509999999999999</v>
      </c>
      <c r="AC150" s="113">
        <v>2.3570000000000002</v>
      </c>
      <c r="AD150" s="113">
        <v>2.573</v>
      </c>
      <c r="AE150" s="113">
        <v>2.8109999999999999</v>
      </c>
      <c r="AF150" s="113">
        <v>3.0270000000000001</v>
      </c>
      <c r="AG150" s="113">
        <v>2.4550000000000001</v>
      </c>
      <c r="AH150" s="113">
        <v>2.7839999999999998</v>
      </c>
      <c r="AI150" s="113">
        <v>2.7410000000000001</v>
      </c>
      <c r="AJ150" s="113">
        <v>3.04</v>
      </c>
      <c r="AK150" s="113">
        <v>2.8359999999999999</v>
      </c>
      <c r="AL150" s="113">
        <v>2.6850000000000001</v>
      </c>
      <c r="AM150" s="113">
        <v>2.5609999999999999</v>
      </c>
      <c r="AN150" s="113">
        <v>2.5169999999999999</v>
      </c>
      <c r="AO150" s="113">
        <v>2.556</v>
      </c>
      <c r="AP150" s="113">
        <v>2.1520000000000001</v>
      </c>
      <c r="AQ150" s="113">
        <v>1.986</v>
      </c>
      <c r="AR150" s="113">
        <v>1.845</v>
      </c>
      <c r="AS150" s="113">
        <v>1.792</v>
      </c>
      <c r="AT150" s="113">
        <v>1.7290000000000001</v>
      </c>
      <c r="AU150" s="113">
        <v>1.8240000000000001</v>
      </c>
      <c r="AV150" s="113">
        <v>1.994</v>
      </c>
      <c r="AW150" s="113">
        <v>2.0659999999999998</v>
      </c>
      <c r="AX150" s="113">
        <v>2.0299999999999998</v>
      </c>
      <c r="AY150" s="113">
        <v>1.917</v>
      </c>
      <c r="AZ150" s="113">
        <v>1.8759999999999999</v>
      </c>
      <c r="BA150" s="113">
        <v>1.8660000000000001</v>
      </c>
      <c r="BB150" s="113">
        <v>1.8620000000000001</v>
      </c>
      <c r="BC150" s="113">
        <v>1.752</v>
      </c>
      <c r="BD150" s="113">
        <v>1.734</v>
      </c>
      <c r="BE150" s="113">
        <v>1.7869999999999999</v>
      </c>
      <c r="BF150" s="113">
        <v>1.8320000000000001</v>
      </c>
      <c r="BG150" s="113">
        <v>1.899</v>
      </c>
      <c r="BH150" s="113">
        <v>1.931</v>
      </c>
      <c r="BI150" s="113">
        <v>2.0270000000000001</v>
      </c>
      <c r="BJ150" s="113">
        <v>2.0150000000000001</v>
      </c>
      <c r="BK150" s="113">
        <v>2.0129999999999999</v>
      </c>
      <c r="BL150" s="113">
        <v>1.9930000000000001</v>
      </c>
    </row>
    <row r="151" spans="1:64" ht="15" customHeight="1">
      <c r="A151" s="123"/>
      <c r="B151" s="123" t="s">
        <v>240</v>
      </c>
      <c r="C151" s="123"/>
      <c r="D151" s="123" t="s">
        <v>164</v>
      </c>
      <c r="E151" s="110">
        <v>3120.4</v>
      </c>
      <c r="F151" s="110">
        <v>3149.1</v>
      </c>
      <c r="G151" s="110">
        <v>3207.5</v>
      </c>
      <c r="H151" s="110">
        <v>3256.7</v>
      </c>
      <c r="I151" s="110">
        <v>3342.5</v>
      </c>
      <c r="J151" s="110">
        <v>3333.3</v>
      </c>
      <c r="K151" s="110">
        <v>3415.4</v>
      </c>
      <c r="L151" s="110">
        <v>3448.3</v>
      </c>
      <c r="M151" s="110">
        <v>3481.3</v>
      </c>
      <c r="N151" s="110">
        <v>3429.9</v>
      </c>
      <c r="O151" s="110">
        <v>3445.7</v>
      </c>
      <c r="P151" s="110">
        <v>3413.3</v>
      </c>
      <c r="Q151" s="110">
        <v>3334</v>
      </c>
      <c r="R151" s="110">
        <v>2849.8</v>
      </c>
      <c r="S151" s="110">
        <v>3329.6</v>
      </c>
      <c r="T151" s="111">
        <v>3508.1</v>
      </c>
      <c r="U151" s="111">
        <v>3570.1</v>
      </c>
      <c r="V151" s="111">
        <v>3633.6</v>
      </c>
      <c r="W151" s="111">
        <v>3690.8</v>
      </c>
      <c r="X151" s="111">
        <v>3732.6</v>
      </c>
      <c r="Y151" s="111">
        <v>3743.7</v>
      </c>
      <c r="Z151" s="111">
        <v>3728.3</v>
      </c>
      <c r="AA151" s="111">
        <v>3740.2</v>
      </c>
      <c r="AB151" s="111">
        <v>3746.9</v>
      </c>
      <c r="AC151" s="111">
        <v>3742.5</v>
      </c>
      <c r="AD151" s="111">
        <v>3750.6</v>
      </c>
      <c r="AE151" s="111">
        <v>3766.8</v>
      </c>
      <c r="AF151" s="111">
        <v>3783.2</v>
      </c>
      <c r="AG151" s="111">
        <v>3796.7</v>
      </c>
      <c r="AH151" s="111">
        <v>3820.3</v>
      </c>
      <c r="AI151" s="111">
        <v>3847.7</v>
      </c>
      <c r="AJ151" s="111">
        <v>3874.6</v>
      </c>
      <c r="AK151" s="111">
        <v>3888.8</v>
      </c>
      <c r="AL151" s="111">
        <v>3912.1</v>
      </c>
      <c r="AM151" s="111">
        <v>3932.7</v>
      </c>
      <c r="AN151" s="111">
        <v>3950.4</v>
      </c>
      <c r="AO151" s="111">
        <v>3962.5</v>
      </c>
      <c r="AP151" s="111">
        <v>3985.2</v>
      </c>
      <c r="AQ151" s="111">
        <v>4009.7</v>
      </c>
      <c r="AR151" s="111">
        <v>4032.8</v>
      </c>
      <c r="AS151" s="111">
        <v>4048.3</v>
      </c>
      <c r="AT151" s="111">
        <v>4070.1</v>
      </c>
      <c r="AU151" s="111">
        <v>4088.9</v>
      </c>
      <c r="AV151" s="111">
        <v>4104.1000000000004</v>
      </c>
      <c r="AW151" s="111">
        <v>4122.3</v>
      </c>
      <c r="AX151" s="111">
        <v>4140.7</v>
      </c>
      <c r="AY151" s="111">
        <v>4160.6000000000004</v>
      </c>
      <c r="AZ151" s="111">
        <v>4180.7</v>
      </c>
      <c r="BA151" s="111">
        <v>4199.3</v>
      </c>
      <c r="BB151" s="111">
        <v>4216.3</v>
      </c>
      <c r="BC151" s="111">
        <v>4232.8</v>
      </c>
      <c r="BD151" s="111">
        <v>4250.8</v>
      </c>
      <c r="BE151" s="111">
        <v>4265.8999999999996</v>
      </c>
      <c r="BF151" s="111">
        <v>4280.5</v>
      </c>
      <c r="BG151" s="111">
        <v>4295.3999999999996</v>
      </c>
      <c r="BH151" s="111">
        <v>4312.1000000000004</v>
      </c>
      <c r="BI151" s="111">
        <v>4328.7</v>
      </c>
      <c r="BJ151" s="111">
        <v>4345.3999999999996</v>
      </c>
      <c r="BK151" s="111">
        <v>4361.8999999999996</v>
      </c>
      <c r="BL151" s="111">
        <v>4378.8999999999996</v>
      </c>
    </row>
    <row r="152" spans="1:64" ht="15" customHeight="1">
      <c r="A152" s="123"/>
      <c r="B152" s="123"/>
      <c r="C152" s="123"/>
      <c r="D152" s="123" t="s">
        <v>161</v>
      </c>
      <c r="E152" s="112">
        <v>-1.238</v>
      </c>
      <c r="F152" s="112">
        <v>3.7349999999999999</v>
      </c>
      <c r="G152" s="112">
        <v>7.6230000000000002</v>
      </c>
      <c r="H152" s="112">
        <v>6.28</v>
      </c>
      <c r="I152" s="112">
        <v>10.956</v>
      </c>
      <c r="J152" s="112">
        <v>-1.097</v>
      </c>
      <c r="K152" s="112">
        <v>10.228</v>
      </c>
      <c r="L152" s="112">
        <v>3.907</v>
      </c>
      <c r="M152" s="112">
        <v>3.8839999999999999</v>
      </c>
      <c r="N152" s="112">
        <v>-5.7720000000000002</v>
      </c>
      <c r="O152" s="112">
        <v>1.849</v>
      </c>
      <c r="P152" s="112">
        <v>-3.7069999999999999</v>
      </c>
      <c r="Q152" s="112">
        <v>-8.9789999999999992</v>
      </c>
      <c r="R152" s="112">
        <v>-46.616</v>
      </c>
      <c r="S152" s="112">
        <v>86.349000000000004</v>
      </c>
      <c r="T152" s="113">
        <v>23.222000000000001</v>
      </c>
      <c r="U152" s="113">
        <v>7.266</v>
      </c>
      <c r="V152" s="113">
        <v>7.3</v>
      </c>
      <c r="W152" s="113">
        <v>6.4489999999999998</v>
      </c>
      <c r="X152" s="113">
        <v>4.6100000000000003</v>
      </c>
      <c r="Y152" s="113">
        <v>1.198</v>
      </c>
      <c r="Z152" s="113">
        <v>-1.639</v>
      </c>
      <c r="AA152" s="113">
        <v>1.2809999999999999</v>
      </c>
      <c r="AB152" s="113">
        <v>0.71399999999999997</v>
      </c>
      <c r="AC152" s="113">
        <v>-0.46200000000000002</v>
      </c>
      <c r="AD152" s="113">
        <v>0.86899999999999999</v>
      </c>
      <c r="AE152" s="113">
        <v>1.7390000000000001</v>
      </c>
      <c r="AF152" s="113">
        <v>1.752</v>
      </c>
      <c r="AG152" s="113">
        <v>1.427</v>
      </c>
      <c r="AH152" s="113">
        <v>2.5099999999999998</v>
      </c>
      <c r="AI152" s="113">
        <v>2.9039999999999999</v>
      </c>
      <c r="AJ152" s="113">
        <v>2.8250000000000002</v>
      </c>
      <c r="AK152" s="113">
        <v>1.4770000000000001</v>
      </c>
      <c r="AL152" s="113">
        <v>2.4180000000000001</v>
      </c>
      <c r="AM152" s="113">
        <v>2.1160000000000001</v>
      </c>
      <c r="AN152" s="113">
        <v>1.81</v>
      </c>
      <c r="AO152" s="113">
        <v>1.2370000000000001</v>
      </c>
      <c r="AP152" s="113">
        <v>2.306</v>
      </c>
      <c r="AQ152" s="113">
        <v>2.484</v>
      </c>
      <c r="AR152" s="113">
        <v>2.3220000000000001</v>
      </c>
      <c r="AS152" s="113">
        <v>1.552</v>
      </c>
      <c r="AT152" s="113">
        <v>2.17</v>
      </c>
      <c r="AU152" s="113">
        <v>1.859</v>
      </c>
      <c r="AV152" s="113">
        <v>1.49</v>
      </c>
      <c r="AW152" s="113">
        <v>1.7909999999999999</v>
      </c>
      <c r="AX152" s="113">
        <v>1.7969999999999999</v>
      </c>
      <c r="AY152" s="113">
        <v>1.9350000000000001</v>
      </c>
      <c r="AZ152" s="113">
        <v>1.946</v>
      </c>
      <c r="BA152" s="113">
        <v>1.788</v>
      </c>
      <c r="BB152" s="113">
        <v>1.6279999999999999</v>
      </c>
      <c r="BC152" s="113">
        <v>1.58</v>
      </c>
      <c r="BD152" s="113">
        <v>1.7030000000000001</v>
      </c>
      <c r="BE152" s="113">
        <v>1.431</v>
      </c>
      <c r="BF152" s="113">
        <v>1.3740000000000001</v>
      </c>
      <c r="BG152" s="113">
        <v>1.4039999999999999</v>
      </c>
      <c r="BH152" s="113">
        <v>1.5660000000000001</v>
      </c>
      <c r="BI152" s="113">
        <v>1.542</v>
      </c>
      <c r="BJ152" s="113">
        <v>1.554</v>
      </c>
      <c r="BK152" s="113">
        <v>1.53</v>
      </c>
      <c r="BL152" s="113">
        <v>1.5660000000000001</v>
      </c>
    </row>
    <row r="153" spans="1:64" ht="15" customHeight="1">
      <c r="A153" s="123"/>
      <c r="B153" s="123"/>
      <c r="C153" s="123" t="s">
        <v>241</v>
      </c>
      <c r="D153" s="123" t="s">
        <v>164</v>
      </c>
      <c r="E153" s="110">
        <v>2492.6</v>
      </c>
      <c r="F153" s="110">
        <v>2507.3000000000002</v>
      </c>
      <c r="G153" s="110">
        <v>2520.3000000000002</v>
      </c>
      <c r="H153" s="110">
        <v>2576.4</v>
      </c>
      <c r="I153" s="110">
        <v>2651.5</v>
      </c>
      <c r="J153" s="110">
        <v>2691.9</v>
      </c>
      <c r="K153" s="110">
        <v>2709.5</v>
      </c>
      <c r="L153" s="110">
        <v>2742.6</v>
      </c>
      <c r="M153" s="110">
        <v>2770.8</v>
      </c>
      <c r="N153" s="110">
        <v>2771</v>
      </c>
      <c r="O153" s="110">
        <v>2783.9</v>
      </c>
      <c r="P153" s="110">
        <v>2781.5</v>
      </c>
      <c r="Q153" s="110">
        <v>2733.8</v>
      </c>
      <c r="R153" s="110">
        <v>2525.5</v>
      </c>
      <c r="S153" s="110">
        <v>2659</v>
      </c>
      <c r="T153" s="111">
        <v>2720.7</v>
      </c>
      <c r="U153" s="111">
        <v>2748.1</v>
      </c>
      <c r="V153" s="111">
        <v>2787.9</v>
      </c>
      <c r="W153" s="111">
        <v>2830.8</v>
      </c>
      <c r="X153" s="111">
        <v>2880</v>
      </c>
      <c r="Y153" s="111">
        <v>2905.1</v>
      </c>
      <c r="Z153" s="111">
        <v>2925.5</v>
      </c>
      <c r="AA153" s="111">
        <v>2945.8</v>
      </c>
      <c r="AB153" s="111">
        <v>2965.5</v>
      </c>
      <c r="AC153" s="111">
        <v>2973</v>
      </c>
      <c r="AD153" s="111">
        <v>2990.4</v>
      </c>
      <c r="AE153" s="111">
        <v>3008.5</v>
      </c>
      <c r="AF153" s="111">
        <v>3027.9</v>
      </c>
      <c r="AG153" s="111">
        <v>3044.9</v>
      </c>
      <c r="AH153" s="111">
        <v>3069.4</v>
      </c>
      <c r="AI153" s="111">
        <v>3100.1</v>
      </c>
      <c r="AJ153" s="111">
        <v>3130.7</v>
      </c>
      <c r="AK153" s="111">
        <v>3147.3</v>
      </c>
      <c r="AL153" s="111">
        <v>3171.9</v>
      </c>
      <c r="AM153" s="111">
        <v>3196</v>
      </c>
      <c r="AN153" s="111">
        <v>3217.5</v>
      </c>
      <c r="AO153" s="111">
        <v>3231.3</v>
      </c>
      <c r="AP153" s="111">
        <v>3253</v>
      </c>
      <c r="AQ153" s="111">
        <v>3276.3</v>
      </c>
      <c r="AR153" s="111">
        <v>3299.8</v>
      </c>
      <c r="AS153" s="111">
        <v>3318.1</v>
      </c>
      <c r="AT153" s="111">
        <v>3344.7</v>
      </c>
      <c r="AU153" s="111">
        <v>3369</v>
      </c>
      <c r="AV153" s="111">
        <v>3388.5</v>
      </c>
      <c r="AW153" s="111">
        <v>3410.4</v>
      </c>
      <c r="AX153" s="111">
        <v>3431.6</v>
      </c>
      <c r="AY153" s="111">
        <v>3454.1</v>
      </c>
      <c r="AZ153" s="111">
        <v>3476.9</v>
      </c>
      <c r="BA153" s="111">
        <v>3498.9</v>
      </c>
      <c r="BB153" s="111">
        <v>3519.8</v>
      </c>
      <c r="BC153" s="111">
        <v>3540.4</v>
      </c>
      <c r="BD153" s="111">
        <v>3562.3</v>
      </c>
      <c r="BE153" s="111">
        <v>3582.4</v>
      </c>
      <c r="BF153" s="111">
        <v>3602</v>
      </c>
      <c r="BG153" s="111">
        <v>3621.4</v>
      </c>
      <c r="BH153" s="111">
        <v>3641.6</v>
      </c>
      <c r="BI153" s="111">
        <v>3661.4</v>
      </c>
      <c r="BJ153" s="111">
        <v>3681.7</v>
      </c>
      <c r="BK153" s="111">
        <v>3702.2</v>
      </c>
      <c r="BL153" s="111">
        <v>3723.6</v>
      </c>
    </row>
    <row r="154" spans="1:64" ht="15" customHeight="1">
      <c r="A154" s="123"/>
      <c r="B154" s="123"/>
      <c r="C154" s="123"/>
      <c r="D154" s="123" t="s">
        <v>161</v>
      </c>
      <c r="E154" s="112">
        <v>5.8620000000000001</v>
      </c>
      <c r="F154" s="112">
        <v>2.3780000000000001</v>
      </c>
      <c r="G154" s="112">
        <v>2.0819999999999999</v>
      </c>
      <c r="H154" s="112">
        <v>9.2129999999999992</v>
      </c>
      <c r="I154" s="112">
        <v>12.183</v>
      </c>
      <c r="J154" s="112">
        <v>6.2290000000000001</v>
      </c>
      <c r="K154" s="112">
        <v>2.6339999999999999</v>
      </c>
      <c r="L154" s="112">
        <v>4.9880000000000004</v>
      </c>
      <c r="M154" s="112">
        <v>4.17</v>
      </c>
      <c r="N154" s="112">
        <v>3.6999999999999998E-2</v>
      </c>
      <c r="O154" s="112">
        <v>1.865</v>
      </c>
      <c r="P154" s="112">
        <v>-0.34399999999999997</v>
      </c>
      <c r="Q154" s="112">
        <v>-6.681</v>
      </c>
      <c r="R154" s="112">
        <v>-27.163</v>
      </c>
      <c r="S154" s="112">
        <v>22.872</v>
      </c>
      <c r="T154" s="113">
        <v>9.6069999999999993</v>
      </c>
      <c r="U154" s="113">
        <v>4.0960000000000001</v>
      </c>
      <c r="V154" s="113">
        <v>5.9089999999999998</v>
      </c>
      <c r="W154" s="113">
        <v>6.3019999999999996</v>
      </c>
      <c r="X154" s="113">
        <v>7.13</v>
      </c>
      <c r="Y154" s="113">
        <v>3.5430000000000001</v>
      </c>
      <c r="Z154" s="113">
        <v>2.839</v>
      </c>
      <c r="AA154" s="113">
        <v>2.8039999999999998</v>
      </c>
      <c r="AB154" s="113">
        <v>2.6909999999999998</v>
      </c>
      <c r="AC154" s="113">
        <v>1.02</v>
      </c>
      <c r="AD154" s="113">
        <v>2.36</v>
      </c>
      <c r="AE154" s="113">
        <v>2.4369999999999998</v>
      </c>
      <c r="AF154" s="113">
        <v>2.605</v>
      </c>
      <c r="AG154" s="113">
        <v>2.2730000000000001</v>
      </c>
      <c r="AH154" s="113">
        <v>3.2559999999999998</v>
      </c>
      <c r="AI154" s="113">
        <v>4.0519999999999996</v>
      </c>
      <c r="AJ154" s="113">
        <v>4.0140000000000002</v>
      </c>
      <c r="AK154" s="113">
        <v>2.1309999999999998</v>
      </c>
      <c r="AL154" s="113">
        <v>3.1669999999999998</v>
      </c>
      <c r="AM154" s="113">
        <v>3.069</v>
      </c>
      <c r="AN154" s="113">
        <v>2.726</v>
      </c>
      <c r="AO154" s="113">
        <v>1.728</v>
      </c>
      <c r="AP154" s="113">
        <v>2.71</v>
      </c>
      <c r="AQ154" s="113">
        <v>2.8980000000000001</v>
      </c>
      <c r="AR154" s="113">
        <v>2.8969999999999998</v>
      </c>
      <c r="AS154" s="113">
        <v>2.2389999999999999</v>
      </c>
      <c r="AT154" s="113">
        <v>3.242</v>
      </c>
      <c r="AU154" s="113">
        <v>2.9369999999999998</v>
      </c>
      <c r="AV154" s="113">
        <v>2.3340000000000001</v>
      </c>
      <c r="AW154" s="113">
        <v>2.613</v>
      </c>
      <c r="AX154" s="113">
        <v>2.5</v>
      </c>
      <c r="AY154" s="113">
        <v>2.6549999999999998</v>
      </c>
      <c r="AZ154" s="113">
        <v>2.6640000000000001</v>
      </c>
      <c r="BA154" s="113">
        <v>2.5499999999999998</v>
      </c>
      <c r="BB154" s="113">
        <v>2.41</v>
      </c>
      <c r="BC154" s="113">
        <v>2.371</v>
      </c>
      <c r="BD154" s="113">
        <v>2.4929999999999999</v>
      </c>
      <c r="BE154" s="113">
        <v>2.2730000000000001</v>
      </c>
      <c r="BF154" s="113">
        <v>2.2050000000000001</v>
      </c>
      <c r="BG154" s="113">
        <v>2.173</v>
      </c>
      <c r="BH154" s="113">
        <v>2.2530000000000001</v>
      </c>
      <c r="BI154" s="113">
        <v>2.1840000000000002</v>
      </c>
      <c r="BJ154" s="113">
        <v>2.2360000000000002</v>
      </c>
      <c r="BK154" s="113">
        <v>2.2480000000000002</v>
      </c>
      <c r="BL154" s="113">
        <v>2.3330000000000002</v>
      </c>
    </row>
    <row r="155" spans="1:64" ht="15" customHeight="1">
      <c r="A155" s="123"/>
      <c r="B155" s="123"/>
      <c r="C155" s="123" t="s">
        <v>242</v>
      </c>
      <c r="D155" s="123" t="s">
        <v>164</v>
      </c>
      <c r="E155" s="110">
        <v>614.4</v>
      </c>
      <c r="F155" s="110">
        <v>612.70000000000005</v>
      </c>
      <c r="G155" s="110">
        <v>610.1</v>
      </c>
      <c r="H155" s="110">
        <v>625.5</v>
      </c>
      <c r="I155" s="110">
        <v>620.29999999999995</v>
      </c>
      <c r="J155" s="110">
        <v>617.6</v>
      </c>
      <c r="K155" s="110">
        <v>609.1</v>
      </c>
      <c r="L155" s="110">
        <v>601</v>
      </c>
      <c r="M155" s="110">
        <v>598.4</v>
      </c>
      <c r="N155" s="110">
        <v>595.20000000000005</v>
      </c>
      <c r="O155" s="110">
        <v>601.9</v>
      </c>
      <c r="P155" s="110">
        <v>610.5</v>
      </c>
      <c r="Q155" s="110">
        <v>637.6</v>
      </c>
      <c r="R155" s="110">
        <v>571.29999999999995</v>
      </c>
      <c r="S155" s="110">
        <v>645.5</v>
      </c>
      <c r="T155" s="111">
        <v>689.3</v>
      </c>
      <c r="U155" s="111">
        <v>717.5</v>
      </c>
      <c r="V155" s="111">
        <v>726.4</v>
      </c>
      <c r="W155" s="111">
        <v>726.3</v>
      </c>
      <c r="X155" s="111">
        <v>722.4</v>
      </c>
      <c r="Y155" s="111">
        <v>718.7</v>
      </c>
      <c r="Z155" s="111">
        <v>713.7</v>
      </c>
      <c r="AA155" s="111">
        <v>711.3</v>
      </c>
      <c r="AB155" s="111">
        <v>707.1</v>
      </c>
      <c r="AC155" s="111">
        <v>702.7</v>
      </c>
      <c r="AD155" s="111">
        <v>699.7</v>
      </c>
      <c r="AE155" s="111">
        <v>697.4</v>
      </c>
      <c r="AF155" s="111">
        <v>695.2</v>
      </c>
      <c r="AG155" s="111">
        <v>693.3</v>
      </c>
      <c r="AH155" s="111">
        <v>691.6</v>
      </c>
      <c r="AI155" s="111">
        <v>690.2</v>
      </c>
      <c r="AJ155" s="111">
        <v>688.9</v>
      </c>
      <c r="AK155" s="111">
        <v>687.6</v>
      </c>
      <c r="AL155" s="111">
        <v>686.2</v>
      </c>
      <c r="AM155" s="111">
        <v>684.7</v>
      </c>
      <c r="AN155" s="111">
        <v>683.3</v>
      </c>
      <c r="AO155" s="111">
        <v>684.1</v>
      </c>
      <c r="AP155" s="111">
        <v>687</v>
      </c>
      <c r="AQ155" s="111">
        <v>690.6</v>
      </c>
      <c r="AR155" s="111">
        <v>693.2</v>
      </c>
      <c r="AS155" s="111">
        <v>693.9</v>
      </c>
      <c r="AT155" s="111">
        <v>693.6</v>
      </c>
      <c r="AU155" s="111">
        <v>692.4</v>
      </c>
      <c r="AV155" s="111">
        <v>690.9</v>
      </c>
      <c r="AW155" s="111">
        <v>689.3</v>
      </c>
      <c r="AX155" s="111">
        <v>687.8</v>
      </c>
      <c r="AY155" s="111">
        <v>686.4</v>
      </c>
      <c r="AZ155" s="111">
        <v>685.2</v>
      </c>
      <c r="BA155" s="111">
        <v>683.8</v>
      </c>
      <c r="BB155" s="111">
        <v>682.3</v>
      </c>
      <c r="BC155" s="111">
        <v>680.9</v>
      </c>
      <c r="BD155" s="111">
        <v>679.5</v>
      </c>
      <c r="BE155" s="111">
        <v>677</v>
      </c>
      <c r="BF155" s="111">
        <v>674.6</v>
      </c>
      <c r="BG155" s="111">
        <v>672.3</v>
      </c>
      <c r="BH155" s="111">
        <v>670.1</v>
      </c>
      <c r="BI155" s="111">
        <v>668.1</v>
      </c>
      <c r="BJ155" s="111">
        <v>666.1</v>
      </c>
      <c r="BK155" s="111">
        <v>664.2</v>
      </c>
      <c r="BL155" s="111">
        <v>662.3</v>
      </c>
    </row>
    <row r="156" spans="1:64" ht="15" customHeight="1">
      <c r="A156" s="123"/>
      <c r="B156" s="123"/>
      <c r="C156" s="123"/>
      <c r="D156" s="123" t="s">
        <v>161</v>
      </c>
      <c r="E156" s="112">
        <v>11.707000000000001</v>
      </c>
      <c r="F156" s="112">
        <v>-1.071</v>
      </c>
      <c r="G156" s="112">
        <v>-1.712</v>
      </c>
      <c r="H156" s="112">
        <v>10.49</v>
      </c>
      <c r="I156" s="112">
        <v>-3.274</v>
      </c>
      <c r="J156" s="112">
        <v>-1.7310000000000001</v>
      </c>
      <c r="K156" s="112">
        <v>-5.3849999999999998</v>
      </c>
      <c r="L156" s="112">
        <v>-5.2350000000000003</v>
      </c>
      <c r="M156" s="112">
        <v>-1.714</v>
      </c>
      <c r="N156" s="112">
        <v>-2.1070000000000002</v>
      </c>
      <c r="O156" s="112">
        <v>4.5960000000000001</v>
      </c>
      <c r="P156" s="112">
        <v>5.8209999999999997</v>
      </c>
      <c r="Q156" s="112">
        <v>18.975000000000001</v>
      </c>
      <c r="R156" s="112">
        <v>-35.567</v>
      </c>
      <c r="S156" s="112">
        <v>62.988999999999997</v>
      </c>
      <c r="T156" s="113">
        <v>30.074000000000002</v>
      </c>
      <c r="U156" s="113">
        <v>17.341999999999999</v>
      </c>
      <c r="V156" s="113">
        <v>5.0579999999999998</v>
      </c>
      <c r="W156" s="113">
        <v>-5.5E-2</v>
      </c>
      <c r="X156" s="113">
        <v>-2.093</v>
      </c>
      <c r="Y156" s="113">
        <v>-2.0659999999999998</v>
      </c>
      <c r="Z156" s="113">
        <v>-2.754</v>
      </c>
      <c r="AA156" s="113">
        <v>-1.292</v>
      </c>
      <c r="AB156" s="113">
        <v>-2.375</v>
      </c>
      <c r="AC156" s="113">
        <v>-2.4830000000000001</v>
      </c>
      <c r="AD156" s="113">
        <v>-1.645</v>
      </c>
      <c r="AE156" s="113">
        <v>-1.3420000000000001</v>
      </c>
      <c r="AF156" s="113">
        <v>-1.2370000000000001</v>
      </c>
      <c r="AG156" s="113">
        <v>-1.115</v>
      </c>
      <c r="AH156" s="113">
        <v>-0.98199999999999998</v>
      </c>
      <c r="AI156" s="113">
        <v>-0.77700000000000002</v>
      </c>
      <c r="AJ156" s="113">
        <v>-0.76700000000000002</v>
      </c>
      <c r="AK156" s="113">
        <v>-0.73199999999999998</v>
      </c>
      <c r="AL156" s="113">
        <v>-0.81699999999999995</v>
      </c>
      <c r="AM156" s="113">
        <v>-0.9</v>
      </c>
      <c r="AN156" s="113">
        <v>-0.78900000000000003</v>
      </c>
      <c r="AO156" s="113">
        <v>0.47599999999999998</v>
      </c>
      <c r="AP156" s="113">
        <v>1.6759999999999999</v>
      </c>
      <c r="AQ156" s="113">
        <v>2.149</v>
      </c>
      <c r="AR156" s="113">
        <v>1.4790000000000001</v>
      </c>
      <c r="AS156" s="113">
        <v>0.44</v>
      </c>
      <c r="AT156" s="113">
        <v>-0.21199999999999999</v>
      </c>
      <c r="AU156" s="113">
        <v>-0.68899999999999995</v>
      </c>
      <c r="AV156" s="113">
        <v>-0.83299999999999996</v>
      </c>
      <c r="AW156" s="113">
        <v>-0.92400000000000004</v>
      </c>
      <c r="AX156" s="113">
        <v>-0.90100000000000002</v>
      </c>
      <c r="AY156" s="113">
        <v>-0.78</v>
      </c>
      <c r="AZ156" s="113">
        <v>-0.70499999999999996</v>
      </c>
      <c r="BA156" s="113">
        <v>-0.84099999999999997</v>
      </c>
      <c r="BB156" s="113">
        <v>-0.81899999999999995</v>
      </c>
      <c r="BC156" s="113">
        <v>-0.82499999999999996</v>
      </c>
      <c r="BD156" s="113">
        <v>-0.86</v>
      </c>
      <c r="BE156" s="113">
        <v>-1.4259999999999999</v>
      </c>
      <c r="BF156" s="113">
        <v>-1.4390000000000001</v>
      </c>
      <c r="BG156" s="113">
        <v>-1.3660000000000001</v>
      </c>
      <c r="BH156" s="113">
        <v>-1.252</v>
      </c>
      <c r="BI156" s="113">
        <v>-1.1930000000000001</v>
      </c>
      <c r="BJ156" s="113">
        <v>-1.1859999999999999</v>
      </c>
      <c r="BK156" s="113">
        <v>-1.163</v>
      </c>
      <c r="BL156" s="113">
        <v>-1.149</v>
      </c>
    </row>
    <row r="157" spans="1:64" ht="15" customHeight="1">
      <c r="A157" s="123"/>
      <c r="B157" s="123"/>
      <c r="C157" s="123" t="s">
        <v>243</v>
      </c>
      <c r="D157" s="123" t="s">
        <v>164</v>
      </c>
      <c r="E157" s="110">
        <v>-18.899999999999999</v>
      </c>
      <c r="F157" s="110">
        <v>0.6</v>
      </c>
      <c r="G157" s="110">
        <v>56.1</v>
      </c>
      <c r="H157" s="110">
        <v>25.3</v>
      </c>
      <c r="I157" s="110">
        <v>47.3</v>
      </c>
      <c r="J157" s="110">
        <v>-4.9000000000000004</v>
      </c>
      <c r="K157" s="110">
        <v>79.099999999999994</v>
      </c>
      <c r="L157" s="110">
        <v>92.3</v>
      </c>
      <c r="M157" s="110">
        <v>101.7</v>
      </c>
      <c r="N157" s="110">
        <v>49.4</v>
      </c>
      <c r="O157" s="110">
        <v>44</v>
      </c>
      <c r="P157" s="110">
        <v>-1.1000000000000001</v>
      </c>
      <c r="Q157" s="110">
        <v>-80.900000000000006</v>
      </c>
      <c r="R157" s="110">
        <v>-287</v>
      </c>
      <c r="S157" s="110">
        <v>-3.7</v>
      </c>
      <c r="T157" s="111">
        <v>66.400000000000006</v>
      </c>
      <c r="U157" s="111">
        <v>66.599999999999994</v>
      </c>
      <c r="V157" s="111">
        <v>82.1</v>
      </c>
      <c r="W157" s="111">
        <v>100.1</v>
      </c>
      <c r="X157" s="111">
        <v>100.4</v>
      </c>
      <c r="Y157" s="111">
        <v>92</v>
      </c>
      <c r="Z157" s="111">
        <v>61.5</v>
      </c>
      <c r="AA157" s="111">
        <v>56.9</v>
      </c>
      <c r="AB157" s="111">
        <v>50.1</v>
      </c>
      <c r="AC157" s="111">
        <v>44</v>
      </c>
      <c r="AD157" s="111">
        <v>39.200000000000003</v>
      </c>
      <c r="AE157" s="111">
        <v>41.8</v>
      </c>
      <c r="AF157" s="111">
        <v>42.9</v>
      </c>
      <c r="AG157" s="111">
        <v>42.9</v>
      </c>
      <c r="AH157" s="111">
        <v>46.1</v>
      </c>
      <c r="AI157" s="111">
        <v>46.8</v>
      </c>
      <c r="AJ157" s="111">
        <v>46.8</v>
      </c>
      <c r="AK157" s="111">
        <v>47.3</v>
      </c>
      <c r="AL157" s="111">
        <v>49.8</v>
      </c>
      <c r="AM157" s="111">
        <v>50</v>
      </c>
      <c r="AN157" s="111">
        <v>49.4</v>
      </c>
      <c r="AO157" s="111">
        <v>47.4</v>
      </c>
      <c r="AP157" s="111">
        <v>45.9</v>
      </c>
      <c r="AQ157" s="111">
        <v>43.6</v>
      </c>
      <c r="AR157" s="111">
        <v>41.3</v>
      </c>
      <c r="AS157" s="111">
        <v>38.6</v>
      </c>
      <c r="AT157" s="111">
        <v>36.200000000000003</v>
      </c>
      <c r="AU157" s="111">
        <v>34</v>
      </c>
      <c r="AV157" s="111">
        <v>33.1</v>
      </c>
      <c r="AW157" s="111">
        <v>33.5</v>
      </c>
      <c r="AX157" s="111">
        <v>34.700000000000003</v>
      </c>
      <c r="AY157" s="111">
        <v>35.799999999999997</v>
      </c>
      <c r="AZ157" s="111">
        <v>36.700000000000003</v>
      </c>
      <c r="BA157" s="111">
        <v>37.200000000000003</v>
      </c>
      <c r="BB157" s="111">
        <v>37</v>
      </c>
      <c r="BC157" s="111">
        <v>36.6</v>
      </c>
      <c r="BD157" s="111">
        <v>36.6</v>
      </c>
      <c r="BE157" s="111">
        <v>36.9</v>
      </c>
      <c r="BF157" s="111">
        <v>37.1</v>
      </c>
      <c r="BG157" s="111">
        <v>37.700000000000003</v>
      </c>
      <c r="BH157" s="111">
        <v>39.1</v>
      </c>
      <c r="BI157" s="111">
        <v>40.700000000000003</v>
      </c>
      <c r="BJ157" s="111">
        <v>41.9</v>
      </c>
      <c r="BK157" s="111">
        <v>42.7</v>
      </c>
      <c r="BL157" s="111">
        <v>43</v>
      </c>
    </row>
    <row r="158" spans="1:64" ht="15" customHeight="1">
      <c r="A158" s="123"/>
      <c r="B158" s="123" t="s">
        <v>244</v>
      </c>
      <c r="C158" s="123"/>
      <c r="D158" s="123" t="s">
        <v>164</v>
      </c>
      <c r="E158" s="110">
        <v>3156.9</v>
      </c>
      <c r="F158" s="110">
        <v>3169</v>
      </c>
      <c r="G158" s="110">
        <v>3170.6</v>
      </c>
      <c r="H158" s="110">
        <v>3192.8</v>
      </c>
      <c r="I158" s="110">
        <v>3204.3</v>
      </c>
      <c r="J158" s="110">
        <v>3227.3</v>
      </c>
      <c r="K158" s="110">
        <v>3247.4</v>
      </c>
      <c r="L158" s="110">
        <v>3240.2</v>
      </c>
      <c r="M158" s="110">
        <v>3260</v>
      </c>
      <c r="N158" s="110">
        <v>3300.3</v>
      </c>
      <c r="O158" s="110">
        <v>3317.7</v>
      </c>
      <c r="P158" s="110">
        <v>3337.5</v>
      </c>
      <c r="Q158" s="110">
        <v>3347.9</v>
      </c>
      <c r="R158" s="110">
        <v>3368.7</v>
      </c>
      <c r="S158" s="110">
        <v>3327.2</v>
      </c>
      <c r="T158" s="111">
        <v>3296.1</v>
      </c>
      <c r="U158" s="111">
        <v>3370.6</v>
      </c>
      <c r="V158" s="111">
        <v>3340.6</v>
      </c>
      <c r="W158" s="111">
        <v>3330.9</v>
      </c>
      <c r="X158" s="111">
        <v>3327.2</v>
      </c>
      <c r="Y158" s="111">
        <v>3325.8</v>
      </c>
      <c r="Z158" s="111">
        <v>3324.9</v>
      </c>
      <c r="AA158" s="111">
        <v>3327</v>
      </c>
      <c r="AB158" s="111">
        <v>3329.2</v>
      </c>
      <c r="AC158" s="111">
        <v>3333.4</v>
      </c>
      <c r="AD158" s="111">
        <v>3338.5</v>
      </c>
      <c r="AE158" s="111">
        <v>3345.3</v>
      </c>
      <c r="AF158" s="111">
        <v>3353.9</v>
      </c>
      <c r="AG158" s="111">
        <v>3363.9</v>
      </c>
      <c r="AH158" s="111">
        <v>3374.5</v>
      </c>
      <c r="AI158" s="111">
        <v>3383.7</v>
      </c>
      <c r="AJ158" s="111">
        <v>3391.3</v>
      </c>
      <c r="AK158" s="111">
        <v>3399.3</v>
      </c>
      <c r="AL158" s="111">
        <v>3406.8</v>
      </c>
      <c r="AM158" s="111">
        <v>3414</v>
      </c>
      <c r="AN158" s="111">
        <v>3421</v>
      </c>
      <c r="AO158" s="111">
        <v>3428</v>
      </c>
      <c r="AP158" s="111">
        <v>3434.7</v>
      </c>
      <c r="AQ158" s="111">
        <v>3441.3</v>
      </c>
      <c r="AR158" s="111">
        <v>3447.8</v>
      </c>
      <c r="AS158" s="111">
        <v>3454.3</v>
      </c>
      <c r="AT158" s="111">
        <v>3460.5</v>
      </c>
      <c r="AU158" s="111">
        <v>3466.4</v>
      </c>
      <c r="AV158" s="111">
        <v>3472.2</v>
      </c>
      <c r="AW158" s="111">
        <v>3478</v>
      </c>
      <c r="AX158" s="111">
        <v>3483.8</v>
      </c>
      <c r="AY158" s="111">
        <v>3489.5</v>
      </c>
      <c r="AZ158" s="111">
        <v>3495</v>
      </c>
      <c r="BA158" s="111">
        <v>3500.6</v>
      </c>
      <c r="BB158" s="111">
        <v>3505.9</v>
      </c>
      <c r="BC158" s="111">
        <v>3511.1</v>
      </c>
      <c r="BD158" s="111">
        <v>3516.2</v>
      </c>
      <c r="BE158" s="111">
        <v>3521.2</v>
      </c>
      <c r="BF158" s="111">
        <v>3526.2</v>
      </c>
      <c r="BG158" s="111">
        <v>3531.1</v>
      </c>
      <c r="BH158" s="111">
        <v>3536</v>
      </c>
      <c r="BI158" s="111">
        <v>3540.8</v>
      </c>
      <c r="BJ158" s="111">
        <v>3545.6</v>
      </c>
      <c r="BK158" s="111">
        <v>3550.3</v>
      </c>
      <c r="BL158" s="111">
        <v>3555.2</v>
      </c>
    </row>
    <row r="159" spans="1:64" ht="15" customHeight="1">
      <c r="A159" s="123"/>
      <c r="B159" s="123"/>
      <c r="C159" s="123"/>
      <c r="D159" s="123" t="s">
        <v>161</v>
      </c>
      <c r="E159" s="112">
        <v>3.6999999999999998E-2</v>
      </c>
      <c r="F159" s="112">
        <v>1.5449999999999999</v>
      </c>
      <c r="G159" s="112">
        <v>0.19900000000000001</v>
      </c>
      <c r="H159" s="112">
        <v>2.831</v>
      </c>
      <c r="I159" s="112">
        <v>1.452</v>
      </c>
      <c r="J159" s="112">
        <v>2.891</v>
      </c>
      <c r="K159" s="112">
        <v>2.524</v>
      </c>
      <c r="L159" s="112">
        <v>-0.89100000000000001</v>
      </c>
      <c r="M159" s="112">
        <v>2.4740000000000002</v>
      </c>
      <c r="N159" s="112">
        <v>5.0270000000000001</v>
      </c>
      <c r="O159" s="112">
        <v>2.1320000000000001</v>
      </c>
      <c r="P159" s="112">
        <v>2.4009999999999998</v>
      </c>
      <c r="Q159" s="112">
        <v>1.2509999999999999</v>
      </c>
      <c r="R159" s="112">
        <v>2.5169999999999999</v>
      </c>
      <c r="S159" s="112">
        <v>-4.84</v>
      </c>
      <c r="T159" s="113">
        <v>-3.6859999999999999</v>
      </c>
      <c r="U159" s="113">
        <v>9.3569999999999993</v>
      </c>
      <c r="V159" s="113">
        <v>-3.5230000000000001</v>
      </c>
      <c r="W159" s="113">
        <v>-1.1559999999999999</v>
      </c>
      <c r="X159" s="113">
        <v>-0.443</v>
      </c>
      <c r="Y159" s="113">
        <v>-0.159</v>
      </c>
      <c r="Z159" s="113">
        <v>-0.108</v>
      </c>
      <c r="AA159" s="113">
        <v>0.25</v>
      </c>
      <c r="AB159" s="113">
        <v>0.26300000000000001</v>
      </c>
      <c r="AC159" s="113">
        <v>0.50600000000000001</v>
      </c>
      <c r="AD159" s="113">
        <v>0.61699999999999999</v>
      </c>
      <c r="AE159" s="113">
        <v>0.81699999999999995</v>
      </c>
      <c r="AF159" s="113">
        <v>1.026</v>
      </c>
      <c r="AG159" s="113">
        <v>1.202</v>
      </c>
      <c r="AH159" s="113">
        <v>1.264</v>
      </c>
      <c r="AI159" s="113">
        <v>1.0940000000000001</v>
      </c>
      <c r="AJ159" s="113">
        <v>0.90100000000000002</v>
      </c>
      <c r="AK159" s="113">
        <v>0.95</v>
      </c>
      <c r="AL159" s="113">
        <v>0.88400000000000001</v>
      </c>
      <c r="AM159" s="113">
        <v>0.84799999999999998</v>
      </c>
      <c r="AN159" s="113">
        <v>0.81599999999999995</v>
      </c>
      <c r="AO159" s="113">
        <v>0.82</v>
      </c>
      <c r="AP159" s="113">
        <v>0.79400000000000004</v>
      </c>
      <c r="AQ159" s="113">
        <v>0.77</v>
      </c>
      <c r="AR159" s="113">
        <v>0.747</v>
      </c>
      <c r="AS159" s="113">
        <v>0.75700000000000001</v>
      </c>
      <c r="AT159" s="113">
        <v>0.71599999999999997</v>
      </c>
      <c r="AU159" s="113">
        <v>0.68899999999999995</v>
      </c>
      <c r="AV159" s="113">
        <v>0.66700000000000004</v>
      </c>
      <c r="AW159" s="113">
        <v>0.67500000000000004</v>
      </c>
      <c r="AX159" s="113">
        <v>0.66700000000000004</v>
      </c>
      <c r="AY159" s="113">
        <v>0.65600000000000003</v>
      </c>
      <c r="AZ159" s="113">
        <v>0.629</v>
      </c>
      <c r="BA159" s="113">
        <v>0.63600000000000001</v>
      </c>
      <c r="BB159" s="113">
        <v>0.61</v>
      </c>
      <c r="BC159" s="113">
        <v>0.60099999999999998</v>
      </c>
      <c r="BD159" s="113">
        <v>0.57699999999999996</v>
      </c>
      <c r="BE159" s="113">
        <v>0.56999999999999995</v>
      </c>
      <c r="BF159" s="113">
        <v>0.56699999999999995</v>
      </c>
      <c r="BG159" s="113">
        <v>0.56200000000000006</v>
      </c>
      <c r="BH159" s="113">
        <v>0.55200000000000005</v>
      </c>
      <c r="BI159" s="113">
        <v>0.54500000000000004</v>
      </c>
      <c r="BJ159" s="113">
        <v>0.54</v>
      </c>
      <c r="BK159" s="113">
        <v>0.53400000000000003</v>
      </c>
      <c r="BL159" s="113">
        <v>0.54400000000000004</v>
      </c>
    </row>
    <row r="160" spans="1:64" ht="15" customHeight="1">
      <c r="A160" s="123"/>
      <c r="B160" s="123"/>
      <c r="C160" s="123" t="s">
        <v>245</v>
      </c>
      <c r="D160" s="123" t="s">
        <v>164</v>
      </c>
      <c r="E160" s="110">
        <v>1186.4000000000001</v>
      </c>
      <c r="F160" s="110">
        <v>1192.7</v>
      </c>
      <c r="G160" s="110">
        <v>1191.3</v>
      </c>
      <c r="H160" s="110">
        <v>1206</v>
      </c>
      <c r="I160" s="110">
        <v>1211.7</v>
      </c>
      <c r="J160" s="110">
        <v>1222.3</v>
      </c>
      <c r="K160" s="110">
        <v>1235.8</v>
      </c>
      <c r="L160" s="110">
        <v>1241.5999999999999</v>
      </c>
      <c r="M160" s="110">
        <v>1245.8</v>
      </c>
      <c r="N160" s="110">
        <v>1273.5999999999999</v>
      </c>
      <c r="O160" s="110">
        <v>1288.5</v>
      </c>
      <c r="P160" s="110">
        <v>1301.0999999999999</v>
      </c>
      <c r="Q160" s="110">
        <v>1306.0999999999999</v>
      </c>
      <c r="R160" s="110">
        <v>1356.8</v>
      </c>
      <c r="S160" s="110">
        <v>1335.1</v>
      </c>
      <c r="T160" s="111">
        <v>1325.8</v>
      </c>
      <c r="U160" s="111">
        <v>1399.4</v>
      </c>
      <c r="V160" s="111">
        <v>1364.7</v>
      </c>
      <c r="W160" s="111">
        <v>1352.7</v>
      </c>
      <c r="X160" s="111">
        <v>1346.5</v>
      </c>
      <c r="Y160" s="111">
        <v>1343</v>
      </c>
      <c r="Z160" s="111">
        <v>1339.2</v>
      </c>
      <c r="AA160" s="111">
        <v>1337.9</v>
      </c>
      <c r="AB160" s="111">
        <v>1336.3</v>
      </c>
      <c r="AC160" s="111">
        <v>1334.8</v>
      </c>
      <c r="AD160" s="111">
        <v>1332</v>
      </c>
      <c r="AE160" s="111">
        <v>1330.4</v>
      </c>
      <c r="AF160" s="111">
        <v>1330.1</v>
      </c>
      <c r="AG160" s="111">
        <v>1330.7</v>
      </c>
      <c r="AH160" s="111">
        <v>1331.4</v>
      </c>
      <c r="AI160" s="111">
        <v>1332</v>
      </c>
      <c r="AJ160" s="111">
        <v>1332.5</v>
      </c>
      <c r="AK160" s="111">
        <v>1333.8</v>
      </c>
      <c r="AL160" s="111">
        <v>1334.8</v>
      </c>
      <c r="AM160" s="111">
        <v>1335.7</v>
      </c>
      <c r="AN160" s="111">
        <v>1336.6</v>
      </c>
      <c r="AO160" s="111">
        <v>1337.8</v>
      </c>
      <c r="AP160" s="111">
        <v>1338.9</v>
      </c>
      <c r="AQ160" s="111">
        <v>1340</v>
      </c>
      <c r="AR160" s="111">
        <v>1341.1</v>
      </c>
      <c r="AS160" s="111">
        <v>1342.5</v>
      </c>
      <c r="AT160" s="111">
        <v>1343.7</v>
      </c>
      <c r="AU160" s="111">
        <v>1344.9</v>
      </c>
      <c r="AV160" s="111">
        <v>1345.9</v>
      </c>
      <c r="AW160" s="111">
        <v>1347.2</v>
      </c>
      <c r="AX160" s="111">
        <v>1348.5</v>
      </c>
      <c r="AY160" s="111">
        <v>1349.8</v>
      </c>
      <c r="AZ160" s="111">
        <v>1351</v>
      </c>
      <c r="BA160" s="111">
        <v>1352.4</v>
      </c>
      <c r="BB160" s="111">
        <v>1353.6</v>
      </c>
      <c r="BC160" s="111">
        <v>1354.8</v>
      </c>
      <c r="BD160" s="111">
        <v>1355.8</v>
      </c>
      <c r="BE160" s="111">
        <v>1356.8</v>
      </c>
      <c r="BF160" s="111">
        <v>1357.8</v>
      </c>
      <c r="BG160" s="111">
        <v>1358.9</v>
      </c>
      <c r="BH160" s="111">
        <v>1359.8</v>
      </c>
      <c r="BI160" s="111">
        <v>1360.7</v>
      </c>
      <c r="BJ160" s="111">
        <v>1361.6</v>
      </c>
      <c r="BK160" s="111">
        <v>1362.5</v>
      </c>
      <c r="BL160" s="111">
        <v>1363.5</v>
      </c>
    </row>
    <row r="161" spans="1:64" ht="15" customHeight="1">
      <c r="A161" s="123"/>
      <c r="B161" s="123"/>
      <c r="C161" s="123"/>
      <c r="D161" s="123" t="s">
        <v>161</v>
      </c>
      <c r="E161" s="112">
        <v>-1.6080000000000001</v>
      </c>
      <c r="F161" s="112">
        <v>2.17</v>
      </c>
      <c r="G161" s="112">
        <v>-0.48499999999999999</v>
      </c>
      <c r="H161" s="112">
        <v>5.0170000000000003</v>
      </c>
      <c r="I161" s="112">
        <v>1.915</v>
      </c>
      <c r="J161" s="112">
        <v>3.5449999999999999</v>
      </c>
      <c r="K161" s="112">
        <v>4.4909999999999997</v>
      </c>
      <c r="L161" s="112">
        <v>1.891</v>
      </c>
      <c r="M161" s="112">
        <v>1.349</v>
      </c>
      <c r="N161" s="112">
        <v>9.2289999999999992</v>
      </c>
      <c r="O161" s="112">
        <v>4.7789999999999999</v>
      </c>
      <c r="P161" s="112">
        <v>3.9689999999999999</v>
      </c>
      <c r="Q161" s="112">
        <v>1.552</v>
      </c>
      <c r="R161" s="112">
        <v>16.445</v>
      </c>
      <c r="S161" s="112">
        <v>-6.24</v>
      </c>
      <c r="T161" s="113">
        <v>-2.7759999999999998</v>
      </c>
      <c r="U161" s="113">
        <v>24.129000000000001</v>
      </c>
      <c r="V161" s="113">
        <v>-9.5449999999999999</v>
      </c>
      <c r="W161" s="113">
        <v>-3.488</v>
      </c>
      <c r="X161" s="113">
        <v>-1.8129999999999999</v>
      </c>
      <c r="Y161" s="113">
        <v>-1.044</v>
      </c>
      <c r="Z161" s="113">
        <v>-1.107</v>
      </c>
      <c r="AA161" s="113">
        <v>-0.38200000000000001</v>
      </c>
      <c r="AB161" s="113">
        <v>-0.497</v>
      </c>
      <c r="AC161" s="113">
        <v>-0.45300000000000001</v>
      </c>
      <c r="AD161" s="113">
        <v>-0.80900000000000005</v>
      </c>
      <c r="AE161" s="113">
        <v>-0.49299999999999999</v>
      </c>
      <c r="AF161" s="113">
        <v>-0.10299999999999999</v>
      </c>
      <c r="AG161" s="113">
        <v>0.17899999999999999</v>
      </c>
      <c r="AH161" s="113">
        <v>0.21099999999999999</v>
      </c>
      <c r="AI161" s="113">
        <v>0.191</v>
      </c>
      <c r="AJ161" s="113">
        <v>0.16600000000000001</v>
      </c>
      <c r="AK161" s="113">
        <v>0.38500000000000001</v>
      </c>
      <c r="AL161" s="113">
        <v>0.28999999999999998</v>
      </c>
      <c r="AM161" s="113">
        <v>0.27700000000000002</v>
      </c>
      <c r="AN161" s="113">
        <v>0.26300000000000001</v>
      </c>
      <c r="AO161" s="113">
        <v>0.34599999999999997</v>
      </c>
      <c r="AP161" s="113">
        <v>0.33800000000000002</v>
      </c>
      <c r="AQ161" s="113">
        <v>0.33700000000000002</v>
      </c>
      <c r="AR161" s="113">
        <v>0.33300000000000002</v>
      </c>
      <c r="AS161" s="113">
        <v>0.41899999999999998</v>
      </c>
      <c r="AT161" s="113">
        <v>0.35899999999999999</v>
      </c>
      <c r="AU161" s="113">
        <v>0.33500000000000002</v>
      </c>
      <c r="AV161" s="113">
        <v>0.316</v>
      </c>
      <c r="AW161" s="113">
        <v>0.376</v>
      </c>
      <c r="AX161" s="113">
        <v>0.39</v>
      </c>
      <c r="AY161" s="113">
        <v>0.39800000000000002</v>
      </c>
      <c r="AZ161" s="113">
        <v>0.35399999999999998</v>
      </c>
      <c r="BA161" s="113">
        <v>0.40200000000000002</v>
      </c>
      <c r="BB161" s="113">
        <v>0.35499999999999998</v>
      </c>
      <c r="BC161" s="113">
        <v>0.35299999999999998</v>
      </c>
      <c r="BD161" s="113">
        <v>0.30299999999999999</v>
      </c>
      <c r="BE161" s="113">
        <v>0.29899999999999999</v>
      </c>
      <c r="BF161" s="113">
        <v>0.29799999999999999</v>
      </c>
      <c r="BG161" s="113">
        <v>0.29599999999999999</v>
      </c>
      <c r="BH161" s="113">
        <v>0.27900000000000003</v>
      </c>
      <c r="BI161" s="113">
        <v>0.26700000000000002</v>
      </c>
      <c r="BJ161" s="113">
        <v>0.26500000000000001</v>
      </c>
      <c r="BK161" s="113">
        <v>0.26300000000000001</v>
      </c>
      <c r="BL161" s="113">
        <v>0.30499999999999999</v>
      </c>
    </row>
    <row r="162" spans="1:64" ht="15" customHeight="1">
      <c r="A162" s="123"/>
      <c r="B162" s="123"/>
      <c r="C162" s="123" t="s">
        <v>246</v>
      </c>
      <c r="D162" s="123" t="s">
        <v>164</v>
      </c>
      <c r="E162" s="110">
        <v>1968.4</v>
      </c>
      <c r="F162" s="110">
        <v>1974.2</v>
      </c>
      <c r="G162" s="110">
        <v>1977.2</v>
      </c>
      <c r="H162" s="110">
        <v>1984.9</v>
      </c>
      <c r="I162" s="110">
        <v>1990.7</v>
      </c>
      <c r="J162" s="110">
        <v>2003</v>
      </c>
      <c r="K162" s="110">
        <v>2009.9</v>
      </c>
      <c r="L162" s="110">
        <v>1997.1</v>
      </c>
      <c r="M162" s="110">
        <v>2012.7</v>
      </c>
      <c r="N162" s="110">
        <v>2025.5</v>
      </c>
      <c r="O162" s="110">
        <v>2028.3</v>
      </c>
      <c r="P162" s="110">
        <v>2035.6</v>
      </c>
      <c r="Q162" s="110">
        <v>2041</v>
      </c>
      <c r="R162" s="110">
        <v>2013.1</v>
      </c>
      <c r="S162" s="110">
        <v>1993.1</v>
      </c>
      <c r="T162" s="111">
        <v>1971.5</v>
      </c>
      <c r="U162" s="111">
        <v>1974.5</v>
      </c>
      <c r="V162" s="111">
        <v>1977.9</v>
      </c>
      <c r="W162" s="111">
        <v>1979.8</v>
      </c>
      <c r="X162" s="111">
        <v>1982.1</v>
      </c>
      <c r="Y162" s="111">
        <v>1984.1</v>
      </c>
      <c r="Z162" s="111">
        <v>1986.7</v>
      </c>
      <c r="AA162" s="111">
        <v>1990</v>
      </c>
      <c r="AB162" s="111">
        <v>1993.6</v>
      </c>
      <c r="AC162" s="111">
        <v>1999.2</v>
      </c>
      <c r="AD162" s="111">
        <v>2006.7</v>
      </c>
      <c r="AE162" s="111">
        <v>2014.8</v>
      </c>
      <c r="AF162" s="111">
        <v>2023.4</v>
      </c>
      <c r="AG162" s="111">
        <v>2032.6</v>
      </c>
      <c r="AH162" s="111">
        <v>2042.2</v>
      </c>
      <c r="AI162" s="111">
        <v>2050.5</v>
      </c>
      <c r="AJ162" s="111">
        <v>2057.3000000000002</v>
      </c>
      <c r="AK162" s="111">
        <v>2063.9</v>
      </c>
      <c r="AL162" s="111">
        <v>2070.3000000000002</v>
      </c>
      <c r="AM162" s="111">
        <v>2076.3000000000002</v>
      </c>
      <c r="AN162" s="111">
        <v>2082.1999999999998</v>
      </c>
      <c r="AO162" s="111">
        <v>2087.9</v>
      </c>
      <c r="AP162" s="111">
        <v>2093.4</v>
      </c>
      <c r="AQ162" s="111">
        <v>2098.6999999999998</v>
      </c>
      <c r="AR162" s="111">
        <v>2103.9</v>
      </c>
      <c r="AS162" s="111">
        <v>2108.9</v>
      </c>
      <c r="AT162" s="111">
        <v>2113.6999999999998</v>
      </c>
      <c r="AU162" s="111">
        <v>2118.4</v>
      </c>
      <c r="AV162" s="111">
        <v>2123</v>
      </c>
      <c r="AW162" s="111">
        <v>2127.4</v>
      </c>
      <c r="AX162" s="111">
        <v>2131.8000000000002</v>
      </c>
      <c r="AY162" s="111">
        <v>2136</v>
      </c>
      <c r="AZ162" s="111">
        <v>2140.1999999999998</v>
      </c>
      <c r="BA162" s="111">
        <v>2144.3000000000002</v>
      </c>
      <c r="BB162" s="111">
        <v>2148.3000000000002</v>
      </c>
      <c r="BC162" s="111">
        <v>2152.3000000000002</v>
      </c>
      <c r="BD162" s="111">
        <v>2156.1999999999998</v>
      </c>
      <c r="BE162" s="111">
        <v>2160</v>
      </c>
      <c r="BF162" s="111">
        <v>2163.9</v>
      </c>
      <c r="BG162" s="111">
        <v>2167.6999999999998</v>
      </c>
      <c r="BH162" s="111">
        <v>2171.5</v>
      </c>
      <c r="BI162" s="111">
        <v>2175.1999999999998</v>
      </c>
      <c r="BJ162" s="111">
        <v>2179</v>
      </c>
      <c r="BK162" s="111">
        <v>2182.6999999999998</v>
      </c>
      <c r="BL162" s="111">
        <v>2186.3000000000002</v>
      </c>
    </row>
    <row r="163" spans="1:64" ht="15" customHeight="1">
      <c r="A163" s="123"/>
      <c r="B163" s="123"/>
      <c r="C163" s="123"/>
      <c r="D163" s="123" t="s">
        <v>161</v>
      </c>
      <c r="E163" s="112">
        <v>1.0229999999999999</v>
      </c>
      <c r="F163" s="112">
        <v>1.177</v>
      </c>
      <c r="G163" s="112">
        <v>0.60399999999999998</v>
      </c>
      <c r="H163" s="112">
        <v>1.5629999999999999</v>
      </c>
      <c r="I163" s="112">
        <v>1.1779999999999999</v>
      </c>
      <c r="J163" s="112">
        <v>2.5059999999999998</v>
      </c>
      <c r="K163" s="112">
        <v>1.375</v>
      </c>
      <c r="L163" s="112">
        <v>-2.5150000000000001</v>
      </c>
      <c r="M163" s="112">
        <v>3.1589999999999998</v>
      </c>
      <c r="N163" s="112">
        <v>2.5590000000000002</v>
      </c>
      <c r="O163" s="112">
        <v>0.55300000000000005</v>
      </c>
      <c r="P163" s="112">
        <v>1.452</v>
      </c>
      <c r="Q163" s="112">
        <v>1.0680000000000001</v>
      </c>
      <c r="R163" s="112">
        <v>-5.3520000000000003</v>
      </c>
      <c r="S163" s="112">
        <v>-3.9319999999999999</v>
      </c>
      <c r="T163" s="113">
        <v>-4.2640000000000002</v>
      </c>
      <c r="U163" s="113">
        <v>0.62</v>
      </c>
      <c r="V163" s="113">
        <v>0.69299999999999995</v>
      </c>
      <c r="W163" s="113">
        <v>0.38800000000000001</v>
      </c>
      <c r="X163" s="113">
        <v>0.44900000000000001</v>
      </c>
      <c r="Y163" s="113">
        <v>0.41</v>
      </c>
      <c r="Z163" s="113">
        <v>0.53200000000000003</v>
      </c>
      <c r="AA163" s="113">
        <v>0.65200000000000002</v>
      </c>
      <c r="AB163" s="113">
        <v>0.74399999999999999</v>
      </c>
      <c r="AC163" s="113">
        <v>1.109</v>
      </c>
      <c r="AD163" s="113">
        <v>1.5109999999999999</v>
      </c>
      <c r="AE163" s="113">
        <v>1.631</v>
      </c>
      <c r="AF163" s="113">
        <v>1.7210000000000001</v>
      </c>
      <c r="AG163" s="113">
        <v>1.8260000000000001</v>
      </c>
      <c r="AH163" s="113">
        <v>1.9019999999999999</v>
      </c>
      <c r="AI163" s="113">
        <v>1.637</v>
      </c>
      <c r="AJ163" s="113">
        <v>1.339</v>
      </c>
      <c r="AK163" s="113">
        <v>1.2849999999999999</v>
      </c>
      <c r="AL163" s="113">
        <v>1.234</v>
      </c>
      <c r="AM163" s="113">
        <v>1.1830000000000001</v>
      </c>
      <c r="AN163" s="113">
        <v>1.1379999999999999</v>
      </c>
      <c r="AO163" s="113">
        <v>1.095</v>
      </c>
      <c r="AP163" s="113">
        <v>1.0569999999999999</v>
      </c>
      <c r="AQ163" s="113">
        <v>1.02</v>
      </c>
      <c r="AR163" s="113">
        <v>0.98499999999999999</v>
      </c>
      <c r="AS163" s="113">
        <v>0.95</v>
      </c>
      <c r="AT163" s="113">
        <v>0.92</v>
      </c>
      <c r="AU163" s="113">
        <v>0.88900000000000001</v>
      </c>
      <c r="AV163" s="113">
        <v>0.86499999999999999</v>
      </c>
      <c r="AW163" s="113">
        <v>0.84399999999999997</v>
      </c>
      <c r="AX163" s="113">
        <v>0.82199999999999995</v>
      </c>
      <c r="AY163" s="113">
        <v>0.8</v>
      </c>
      <c r="AZ163" s="113">
        <v>0.78200000000000003</v>
      </c>
      <c r="BA163" s="113">
        <v>0.76500000000000001</v>
      </c>
      <c r="BB163" s="113">
        <v>0.751</v>
      </c>
      <c r="BC163" s="113">
        <v>0.73699999999999999</v>
      </c>
      <c r="BD163" s="113">
        <v>0.72699999999999998</v>
      </c>
      <c r="BE163" s="113">
        <v>0.71899999999999997</v>
      </c>
      <c r="BF163" s="113">
        <v>0.71299999999999997</v>
      </c>
      <c r="BG163" s="113">
        <v>0.70699999999999996</v>
      </c>
      <c r="BH163" s="113">
        <v>0.70099999999999996</v>
      </c>
      <c r="BI163" s="113">
        <v>0.69499999999999995</v>
      </c>
      <c r="BJ163" s="113">
        <v>0.68799999999999994</v>
      </c>
      <c r="BK163" s="113">
        <v>0.68</v>
      </c>
      <c r="BL163" s="113">
        <v>0.67200000000000004</v>
      </c>
    </row>
    <row r="164" spans="1:64" ht="15" customHeight="1">
      <c r="A164" s="123"/>
      <c r="B164" s="123" t="s">
        <v>247</v>
      </c>
      <c r="C164" s="123"/>
      <c r="D164" s="123" t="s">
        <v>164</v>
      </c>
      <c r="E164" s="110">
        <v>-792.3</v>
      </c>
      <c r="F164" s="110">
        <v>-815</v>
      </c>
      <c r="G164" s="110">
        <v>-813</v>
      </c>
      <c r="H164" s="110">
        <v>-847</v>
      </c>
      <c r="I164" s="110">
        <v>-833</v>
      </c>
      <c r="J164" s="110">
        <v>-820.2</v>
      </c>
      <c r="K164" s="110">
        <v>-920.3</v>
      </c>
      <c r="L164" s="110">
        <v>-937.3</v>
      </c>
      <c r="M164" s="110">
        <v>-907.4</v>
      </c>
      <c r="N164" s="110">
        <v>-951.4</v>
      </c>
      <c r="O164" s="110">
        <v>-950.2</v>
      </c>
      <c r="P164" s="110">
        <v>-861.5</v>
      </c>
      <c r="Q164" s="110">
        <v>-788</v>
      </c>
      <c r="R164" s="110">
        <v>-775.1</v>
      </c>
      <c r="S164" s="110">
        <v>-1019</v>
      </c>
      <c r="T164" s="111">
        <v>-1034.4000000000001</v>
      </c>
      <c r="U164" s="111">
        <v>-1111.0999999999999</v>
      </c>
      <c r="V164" s="111">
        <v>-1105.4000000000001</v>
      </c>
      <c r="W164" s="111">
        <v>-1071</v>
      </c>
      <c r="X164" s="111">
        <v>-1053.9000000000001</v>
      </c>
      <c r="Y164" s="111">
        <v>-1040</v>
      </c>
      <c r="Z164" s="111">
        <v>-1010.2</v>
      </c>
      <c r="AA164" s="111">
        <v>-999.7</v>
      </c>
      <c r="AB164" s="111">
        <v>-988.9</v>
      </c>
      <c r="AC164" s="111">
        <v>-973.2</v>
      </c>
      <c r="AD164" s="111">
        <v>-959.1</v>
      </c>
      <c r="AE164" s="111">
        <v>-957.8</v>
      </c>
      <c r="AF164" s="111">
        <v>-965.9</v>
      </c>
      <c r="AG164" s="111">
        <v>-969</v>
      </c>
      <c r="AH164" s="111">
        <v>-986.6</v>
      </c>
      <c r="AI164" s="111">
        <v>-1006.8</v>
      </c>
      <c r="AJ164" s="111">
        <v>-1029.7</v>
      </c>
      <c r="AK164" s="111">
        <v>-1037.5</v>
      </c>
      <c r="AL164" s="111">
        <v>-1051.7</v>
      </c>
      <c r="AM164" s="111">
        <v>-1066</v>
      </c>
      <c r="AN164" s="111">
        <v>-1079.5</v>
      </c>
      <c r="AO164" s="111">
        <v>-1089.5999999999999</v>
      </c>
      <c r="AP164" s="111">
        <v>-1102.2</v>
      </c>
      <c r="AQ164" s="111">
        <v>-1115.0999999999999</v>
      </c>
      <c r="AR164" s="111">
        <v>-1127.2</v>
      </c>
      <c r="AS164" s="111">
        <v>-1134.0999999999999</v>
      </c>
      <c r="AT164" s="111">
        <v>-1147.4000000000001</v>
      </c>
      <c r="AU164" s="111">
        <v>-1160.3</v>
      </c>
      <c r="AV164" s="111">
        <v>-1173.9000000000001</v>
      </c>
      <c r="AW164" s="111">
        <v>-1192</v>
      </c>
      <c r="AX164" s="111">
        <v>-1206.4000000000001</v>
      </c>
      <c r="AY164" s="111">
        <v>-1219.4000000000001</v>
      </c>
      <c r="AZ164" s="111">
        <v>-1231.0999999999999</v>
      </c>
      <c r="BA164" s="111">
        <v>-1241</v>
      </c>
      <c r="BB164" s="111">
        <v>-1250.8</v>
      </c>
      <c r="BC164" s="111">
        <v>-1257.3</v>
      </c>
      <c r="BD164" s="111">
        <v>-1263.7</v>
      </c>
      <c r="BE164" s="111">
        <v>-1270.4000000000001</v>
      </c>
      <c r="BF164" s="111">
        <v>-1277.2</v>
      </c>
      <c r="BG164" s="111">
        <v>-1284.8</v>
      </c>
      <c r="BH164" s="111">
        <v>-1293.3</v>
      </c>
      <c r="BI164" s="111">
        <v>-1303.2</v>
      </c>
      <c r="BJ164" s="111">
        <v>-1314</v>
      </c>
      <c r="BK164" s="111">
        <v>-1325.1</v>
      </c>
      <c r="BL164" s="111">
        <v>-1336.4</v>
      </c>
    </row>
    <row r="165" spans="1:64" ht="15" customHeight="1">
      <c r="A165" s="123"/>
      <c r="B165" s="123"/>
      <c r="C165" s="123" t="s">
        <v>248</v>
      </c>
      <c r="D165" s="123" t="s">
        <v>164</v>
      </c>
      <c r="E165" s="110">
        <v>2446</v>
      </c>
      <c r="F165" s="110">
        <v>2451.9</v>
      </c>
      <c r="G165" s="110">
        <v>2468</v>
      </c>
      <c r="H165" s="110">
        <v>2536.1999999999998</v>
      </c>
      <c r="I165" s="110">
        <v>2553.1999999999998</v>
      </c>
      <c r="J165" s="110">
        <v>2565.1999999999998</v>
      </c>
      <c r="K165" s="110">
        <v>2531</v>
      </c>
      <c r="L165" s="110">
        <v>2548.8000000000002</v>
      </c>
      <c r="M165" s="110">
        <v>2560.4</v>
      </c>
      <c r="N165" s="110">
        <v>2531.4</v>
      </c>
      <c r="O165" s="110">
        <v>2536.6</v>
      </c>
      <c r="P165" s="110">
        <v>2557.8000000000002</v>
      </c>
      <c r="Q165" s="110">
        <v>2495.1</v>
      </c>
      <c r="R165" s="110">
        <v>1927.4</v>
      </c>
      <c r="S165" s="110">
        <v>2166.5</v>
      </c>
      <c r="T165" s="111">
        <v>2261.4</v>
      </c>
      <c r="U165" s="111">
        <v>2378.5</v>
      </c>
      <c r="V165" s="111">
        <v>2435.4</v>
      </c>
      <c r="W165" s="111">
        <v>2499.1999999999998</v>
      </c>
      <c r="X165" s="111">
        <v>2540.9</v>
      </c>
      <c r="Y165" s="111">
        <v>2570.1</v>
      </c>
      <c r="Z165" s="111">
        <v>2592.1</v>
      </c>
      <c r="AA165" s="111">
        <v>2604.6</v>
      </c>
      <c r="AB165" s="111">
        <v>2619</v>
      </c>
      <c r="AC165" s="111">
        <v>2635.1</v>
      </c>
      <c r="AD165" s="111">
        <v>2652</v>
      </c>
      <c r="AE165" s="111">
        <v>2668.9</v>
      </c>
      <c r="AF165" s="111">
        <v>2684.6</v>
      </c>
      <c r="AG165" s="111">
        <v>2699.9</v>
      </c>
      <c r="AH165" s="111">
        <v>2714.5</v>
      </c>
      <c r="AI165" s="111">
        <v>2728.4</v>
      </c>
      <c r="AJ165" s="111">
        <v>2742.4</v>
      </c>
      <c r="AK165" s="111">
        <v>2757.3</v>
      </c>
      <c r="AL165" s="111">
        <v>2772</v>
      </c>
      <c r="AM165" s="111">
        <v>2786.2</v>
      </c>
      <c r="AN165" s="111">
        <v>2799.8</v>
      </c>
      <c r="AO165" s="111">
        <v>2812.8</v>
      </c>
      <c r="AP165" s="111">
        <v>2825.1</v>
      </c>
      <c r="AQ165" s="111">
        <v>2836.8</v>
      </c>
      <c r="AR165" s="111">
        <v>2848</v>
      </c>
      <c r="AS165" s="111">
        <v>2858.8</v>
      </c>
      <c r="AT165" s="111">
        <v>2869.1</v>
      </c>
      <c r="AU165" s="111">
        <v>2879</v>
      </c>
      <c r="AV165" s="111">
        <v>2888.7</v>
      </c>
      <c r="AW165" s="111">
        <v>2898.3</v>
      </c>
      <c r="AX165" s="111">
        <v>2908</v>
      </c>
      <c r="AY165" s="111">
        <v>2918</v>
      </c>
      <c r="AZ165" s="111">
        <v>2928.7</v>
      </c>
      <c r="BA165" s="111">
        <v>2940.2</v>
      </c>
      <c r="BB165" s="111">
        <v>2952.2</v>
      </c>
      <c r="BC165" s="111">
        <v>2964.5</v>
      </c>
      <c r="BD165" s="111">
        <v>2977.2</v>
      </c>
      <c r="BE165" s="111">
        <v>2990</v>
      </c>
      <c r="BF165" s="111">
        <v>3002.8</v>
      </c>
      <c r="BG165" s="111">
        <v>3015.7</v>
      </c>
      <c r="BH165" s="111">
        <v>3028.7</v>
      </c>
      <c r="BI165" s="111">
        <v>3041.7</v>
      </c>
      <c r="BJ165" s="111">
        <v>3054.9</v>
      </c>
      <c r="BK165" s="111">
        <v>3068</v>
      </c>
      <c r="BL165" s="111">
        <v>3081.2</v>
      </c>
    </row>
    <row r="166" spans="1:64" ht="15" customHeight="1">
      <c r="A166" s="123"/>
      <c r="B166" s="123"/>
      <c r="C166" s="123"/>
      <c r="D166" s="123" t="s">
        <v>161</v>
      </c>
      <c r="E166" s="112">
        <v>8.2680000000000007</v>
      </c>
      <c r="F166" s="112">
        <v>0.96799999999999997</v>
      </c>
      <c r="G166" s="112">
        <v>2.6520000000000001</v>
      </c>
      <c r="H166" s="112">
        <v>11.52</v>
      </c>
      <c r="I166" s="112">
        <v>2.7080000000000002</v>
      </c>
      <c r="J166" s="112">
        <v>1.893</v>
      </c>
      <c r="K166" s="112">
        <v>-5.2270000000000003</v>
      </c>
      <c r="L166" s="112">
        <v>2.8420000000000001</v>
      </c>
      <c r="M166" s="112">
        <v>1.8320000000000001</v>
      </c>
      <c r="N166" s="112">
        <v>-4.4539999999999997</v>
      </c>
      <c r="O166" s="112">
        <v>0.82399999999999995</v>
      </c>
      <c r="P166" s="112">
        <v>3.3849999999999998</v>
      </c>
      <c r="Q166" s="112">
        <v>-9.4499999999999993</v>
      </c>
      <c r="R166" s="112">
        <v>-64.391999999999996</v>
      </c>
      <c r="S166" s="112">
        <v>59.642000000000003</v>
      </c>
      <c r="T166" s="113">
        <v>18.698</v>
      </c>
      <c r="U166" s="113">
        <v>22.391999999999999</v>
      </c>
      <c r="V166" s="113">
        <v>9.9179999999999993</v>
      </c>
      <c r="W166" s="113">
        <v>10.885999999999999</v>
      </c>
      <c r="X166" s="113">
        <v>6.8410000000000002</v>
      </c>
      <c r="Y166" s="113">
        <v>4.68</v>
      </c>
      <c r="Z166" s="113">
        <v>3.472</v>
      </c>
      <c r="AA166" s="113">
        <v>1.9359999999999999</v>
      </c>
      <c r="AB166" s="113">
        <v>2.2320000000000002</v>
      </c>
      <c r="AC166" s="113">
        <v>2.4860000000000002</v>
      </c>
      <c r="AD166" s="113">
        <v>2.5910000000000002</v>
      </c>
      <c r="AE166" s="113">
        <v>2.5710000000000002</v>
      </c>
      <c r="AF166" s="113">
        <v>2.3620000000000001</v>
      </c>
      <c r="AG166" s="113">
        <v>2.3039999999999998</v>
      </c>
      <c r="AH166" s="113">
        <v>2.1840000000000002</v>
      </c>
      <c r="AI166" s="113">
        <v>2.0609999999999999</v>
      </c>
      <c r="AJ166" s="113">
        <v>2.0640000000000001</v>
      </c>
      <c r="AK166" s="113">
        <v>2.202</v>
      </c>
      <c r="AL166" s="113">
        <v>2.1480000000000001</v>
      </c>
      <c r="AM166" s="113">
        <v>2.0630000000000002</v>
      </c>
      <c r="AN166" s="113">
        <v>1.9670000000000001</v>
      </c>
      <c r="AO166" s="113">
        <v>1.863</v>
      </c>
      <c r="AP166" s="113">
        <v>1.76</v>
      </c>
      <c r="AQ166" s="113">
        <v>1.669</v>
      </c>
      <c r="AR166" s="113">
        <v>1.5940000000000001</v>
      </c>
      <c r="AS166" s="113">
        <v>1.5209999999999999</v>
      </c>
      <c r="AT166" s="113">
        <v>1.4470000000000001</v>
      </c>
      <c r="AU166" s="113">
        <v>1.387</v>
      </c>
      <c r="AV166" s="113">
        <v>1.3520000000000001</v>
      </c>
      <c r="AW166" s="113">
        <v>1.3340000000000001</v>
      </c>
      <c r="AX166" s="113">
        <v>1.345</v>
      </c>
      <c r="AY166" s="113">
        <v>1.39</v>
      </c>
      <c r="AZ166" s="113">
        <v>1.4670000000000001</v>
      </c>
      <c r="BA166" s="113">
        <v>1.5760000000000001</v>
      </c>
      <c r="BB166" s="113">
        <v>1.641</v>
      </c>
      <c r="BC166" s="113">
        <v>1.6830000000000001</v>
      </c>
      <c r="BD166" s="113">
        <v>1.7170000000000001</v>
      </c>
      <c r="BE166" s="113">
        <v>1.732</v>
      </c>
      <c r="BF166" s="113">
        <v>1.732</v>
      </c>
      <c r="BG166" s="113">
        <v>1.7250000000000001</v>
      </c>
      <c r="BH166" s="113">
        <v>1.7290000000000001</v>
      </c>
      <c r="BI166" s="113">
        <v>1.738</v>
      </c>
      <c r="BJ166" s="113">
        <v>1.7370000000000001</v>
      </c>
      <c r="BK166" s="113">
        <v>1.7310000000000001</v>
      </c>
      <c r="BL166" s="113">
        <v>1.7370000000000001</v>
      </c>
    </row>
    <row r="167" spans="1:64" ht="15" customHeight="1">
      <c r="A167" s="123"/>
      <c r="B167" s="123"/>
      <c r="C167" s="123" t="s">
        <v>249</v>
      </c>
      <c r="D167" s="123" t="s">
        <v>164</v>
      </c>
      <c r="E167" s="110">
        <v>3238.3</v>
      </c>
      <c r="F167" s="110">
        <v>3266.9</v>
      </c>
      <c r="G167" s="110">
        <v>3281</v>
      </c>
      <c r="H167" s="110">
        <v>3383.2</v>
      </c>
      <c r="I167" s="110">
        <v>3386.1</v>
      </c>
      <c r="J167" s="110">
        <v>3385.4</v>
      </c>
      <c r="K167" s="110">
        <v>3451.3</v>
      </c>
      <c r="L167" s="110">
        <v>3486</v>
      </c>
      <c r="M167" s="110">
        <v>3467.8</v>
      </c>
      <c r="N167" s="110">
        <v>3482.9</v>
      </c>
      <c r="O167" s="110">
        <v>3486.8</v>
      </c>
      <c r="P167" s="110">
        <v>3419.3</v>
      </c>
      <c r="Q167" s="110">
        <v>3283.1</v>
      </c>
      <c r="R167" s="110">
        <v>2702.5</v>
      </c>
      <c r="S167" s="110">
        <v>3185.5</v>
      </c>
      <c r="T167" s="111">
        <v>3295.8</v>
      </c>
      <c r="U167" s="111">
        <v>3489.6</v>
      </c>
      <c r="V167" s="111">
        <v>3540.8</v>
      </c>
      <c r="W167" s="111">
        <v>3570.1</v>
      </c>
      <c r="X167" s="111">
        <v>3594.8</v>
      </c>
      <c r="Y167" s="111">
        <v>3610</v>
      </c>
      <c r="Z167" s="111">
        <v>3602.4</v>
      </c>
      <c r="AA167" s="111">
        <v>3604.2</v>
      </c>
      <c r="AB167" s="111">
        <v>3607.9</v>
      </c>
      <c r="AC167" s="111">
        <v>3608.3</v>
      </c>
      <c r="AD167" s="111">
        <v>3611.1</v>
      </c>
      <c r="AE167" s="111">
        <v>3626.8</v>
      </c>
      <c r="AF167" s="111">
        <v>3650.4</v>
      </c>
      <c r="AG167" s="111">
        <v>3668.9</v>
      </c>
      <c r="AH167" s="111">
        <v>3701.1</v>
      </c>
      <c r="AI167" s="111">
        <v>3735.2</v>
      </c>
      <c r="AJ167" s="111">
        <v>3772.1</v>
      </c>
      <c r="AK167" s="111">
        <v>3794.8</v>
      </c>
      <c r="AL167" s="111">
        <v>3823.7</v>
      </c>
      <c r="AM167" s="111">
        <v>3852.2</v>
      </c>
      <c r="AN167" s="111">
        <v>3879.4</v>
      </c>
      <c r="AO167" s="111">
        <v>3902.4</v>
      </c>
      <c r="AP167" s="111">
        <v>3927.2</v>
      </c>
      <c r="AQ167" s="111">
        <v>3951.9</v>
      </c>
      <c r="AR167" s="111">
        <v>3975.2</v>
      </c>
      <c r="AS167" s="111">
        <v>3992.9</v>
      </c>
      <c r="AT167" s="111">
        <v>4016.5</v>
      </c>
      <c r="AU167" s="111">
        <v>4039.3</v>
      </c>
      <c r="AV167" s="111">
        <v>4062.6</v>
      </c>
      <c r="AW167" s="111">
        <v>4090.3</v>
      </c>
      <c r="AX167" s="111">
        <v>4114.3999999999996</v>
      </c>
      <c r="AY167" s="111">
        <v>4137.3999999999996</v>
      </c>
      <c r="AZ167" s="111">
        <v>4159.7</v>
      </c>
      <c r="BA167" s="111">
        <v>4181.1000000000004</v>
      </c>
      <c r="BB167" s="111">
        <v>4202.8999999999996</v>
      </c>
      <c r="BC167" s="111">
        <v>4221.8</v>
      </c>
      <c r="BD167" s="111">
        <v>4240.8</v>
      </c>
      <c r="BE167" s="111">
        <v>4260.3999999999996</v>
      </c>
      <c r="BF167" s="111">
        <v>4280.1000000000004</v>
      </c>
      <c r="BG167" s="111">
        <v>4300.5</v>
      </c>
      <c r="BH167" s="111">
        <v>4322</v>
      </c>
      <c r="BI167" s="111">
        <v>4345</v>
      </c>
      <c r="BJ167" s="111">
        <v>4368.8999999999996</v>
      </c>
      <c r="BK167" s="111">
        <v>4393.1000000000004</v>
      </c>
      <c r="BL167" s="111">
        <v>4417.6000000000004</v>
      </c>
    </row>
    <row r="168" spans="1:64" ht="15" customHeight="1">
      <c r="A168" s="106"/>
      <c r="B168" s="106"/>
      <c r="C168" s="106"/>
      <c r="D168" s="106" t="s">
        <v>161</v>
      </c>
      <c r="E168" s="121">
        <v>4.3250000000000002</v>
      </c>
      <c r="F168" s="121">
        <v>3.5790000000000002</v>
      </c>
      <c r="G168" s="121">
        <v>1.7370000000000001</v>
      </c>
      <c r="H168" s="121">
        <v>13.053000000000001</v>
      </c>
      <c r="I168" s="121">
        <v>0.34300000000000003</v>
      </c>
      <c r="J168" s="121">
        <v>-8.2000000000000003E-2</v>
      </c>
      <c r="K168" s="121">
        <v>8.016</v>
      </c>
      <c r="L168" s="121">
        <v>4.0819999999999999</v>
      </c>
      <c r="M168" s="121">
        <v>-2.0720000000000001</v>
      </c>
      <c r="N168" s="121">
        <v>1.7529999999999999</v>
      </c>
      <c r="O168" s="121">
        <v>0.44800000000000001</v>
      </c>
      <c r="P168" s="121">
        <v>-7.5209999999999999</v>
      </c>
      <c r="Q168" s="121">
        <v>-15.006</v>
      </c>
      <c r="R168" s="121">
        <v>-54.087000000000003</v>
      </c>
      <c r="S168" s="121">
        <v>93.04</v>
      </c>
      <c r="T168" s="122">
        <v>14.58</v>
      </c>
      <c r="U168" s="122">
        <v>25.687999999999999</v>
      </c>
      <c r="V168" s="122">
        <v>5.9989999999999997</v>
      </c>
      <c r="W168" s="122">
        <v>3.3519999999999999</v>
      </c>
      <c r="X168" s="122">
        <v>2.7919999999999998</v>
      </c>
      <c r="Y168" s="122">
        <v>1.7070000000000001</v>
      </c>
      <c r="Z168" s="122">
        <v>-0.84899999999999998</v>
      </c>
      <c r="AA168" s="122">
        <v>0.20899999999999999</v>
      </c>
      <c r="AB168" s="122">
        <v>0.40899999999999997</v>
      </c>
      <c r="AC168" s="122">
        <v>4.3999999999999997E-2</v>
      </c>
      <c r="AD168" s="122">
        <v>0.311</v>
      </c>
      <c r="AE168" s="122">
        <v>1.74</v>
      </c>
      <c r="AF168" s="122">
        <v>2.637</v>
      </c>
      <c r="AG168" s="122">
        <v>2.0409999999999999</v>
      </c>
      <c r="AH168" s="122">
        <v>3.5579999999999998</v>
      </c>
      <c r="AI168" s="122">
        <v>3.7309999999999999</v>
      </c>
      <c r="AJ168" s="122">
        <v>4.0110000000000001</v>
      </c>
      <c r="AK168" s="122">
        <v>2.4319999999999999</v>
      </c>
      <c r="AL168" s="122">
        <v>3.0819999999999999</v>
      </c>
      <c r="AM168" s="122">
        <v>3.0110000000000001</v>
      </c>
      <c r="AN168" s="122">
        <v>2.851</v>
      </c>
      <c r="AO168" s="122">
        <v>2.391</v>
      </c>
      <c r="AP168" s="122">
        <v>2.5739999999999998</v>
      </c>
      <c r="AQ168" s="122">
        <v>2.5339999999999998</v>
      </c>
      <c r="AR168" s="122">
        <v>2.379</v>
      </c>
      <c r="AS168" s="122">
        <v>1.79</v>
      </c>
      <c r="AT168" s="122">
        <v>2.391</v>
      </c>
      <c r="AU168" s="122">
        <v>2.282</v>
      </c>
      <c r="AV168" s="122">
        <v>2.331</v>
      </c>
      <c r="AW168" s="122">
        <v>2.7509999999999999</v>
      </c>
      <c r="AX168" s="122">
        <v>2.3809999999999998</v>
      </c>
      <c r="AY168" s="122">
        <v>2.2589999999999999</v>
      </c>
      <c r="AZ168" s="122">
        <v>2.173</v>
      </c>
      <c r="BA168" s="122">
        <v>2.0710000000000002</v>
      </c>
      <c r="BB168" s="122">
        <v>2.1040000000000001</v>
      </c>
      <c r="BC168" s="122">
        <v>1.8089999999999999</v>
      </c>
      <c r="BD168" s="122">
        <v>1.8089999999999999</v>
      </c>
      <c r="BE168" s="122">
        <v>1.8560000000000001</v>
      </c>
      <c r="BF168" s="122">
        <v>1.8620000000000001</v>
      </c>
      <c r="BG168" s="122">
        <v>1.921</v>
      </c>
      <c r="BH168" s="122">
        <v>2.0139999999999998</v>
      </c>
      <c r="BI168" s="122">
        <v>2.1469999999999998</v>
      </c>
      <c r="BJ168" s="122">
        <v>2.2170000000000001</v>
      </c>
      <c r="BK168" s="122">
        <v>2.2330000000000001</v>
      </c>
      <c r="BL168" s="122">
        <v>2.2570000000000001</v>
      </c>
    </row>
    <row r="170" spans="1:64" ht="15" customHeight="1">
      <c r="A170" s="123" t="s">
        <v>252</v>
      </c>
      <c r="B170" s="123"/>
      <c r="C170" s="123"/>
      <c r="D170" s="123"/>
      <c r="E170" s="123"/>
      <c r="F170" s="123"/>
      <c r="G170" s="123"/>
      <c r="H170" s="123"/>
      <c r="I170" s="123"/>
      <c r="J170" s="123"/>
      <c r="K170" s="123"/>
      <c r="L170" s="123"/>
      <c r="M170" s="123"/>
      <c r="N170" s="123"/>
      <c r="O170" s="123"/>
      <c r="P170" s="123"/>
      <c r="Q170" s="123"/>
      <c r="R170" s="123"/>
      <c r="S170" s="123"/>
      <c r="T170" s="123"/>
      <c r="U170" s="123"/>
      <c r="V170" s="123"/>
      <c r="W170" s="123"/>
      <c r="X170" s="123"/>
      <c r="Y170" s="123"/>
      <c r="Z170" s="123"/>
      <c r="AA170" s="123"/>
      <c r="AB170" s="123"/>
      <c r="AC170" s="123"/>
      <c r="AD170" s="123"/>
      <c r="AE170" s="123"/>
      <c r="AF170" s="123"/>
      <c r="AG170" s="123"/>
      <c r="AH170" s="123"/>
      <c r="AI170" s="123"/>
      <c r="AJ170" s="123"/>
      <c r="AK170" s="123"/>
      <c r="AL170" s="123"/>
      <c r="AM170" s="123"/>
      <c r="AN170" s="123"/>
      <c r="AO170" s="123"/>
      <c r="AP170" s="123"/>
      <c r="AQ170" s="123"/>
      <c r="AR170" s="123"/>
      <c r="AS170" s="123"/>
      <c r="AT170" s="123"/>
      <c r="AU170" s="123"/>
      <c r="AV170" s="123"/>
      <c r="AW170" s="123"/>
      <c r="AX170" s="123"/>
      <c r="AY170" s="123"/>
      <c r="AZ170" s="123"/>
      <c r="BA170" s="123"/>
      <c r="BB170" s="123"/>
      <c r="BC170" s="123"/>
      <c r="BD170" s="123"/>
      <c r="BE170" s="123"/>
      <c r="BF170" s="123"/>
      <c r="BG170" s="123"/>
      <c r="BH170" s="123"/>
      <c r="BI170" s="123"/>
      <c r="BJ170" s="123"/>
      <c r="BK170" s="123"/>
      <c r="BL170" s="123"/>
    </row>
    <row r="172" spans="1:64" ht="15" customHeight="1">
      <c r="A172" s="267" t="s">
        <v>253</v>
      </c>
      <c r="B172" s="267"/>
      <c r="C172" s="267"/>
      <c r="D172" s="267"/>
      <c r="E172" s="123"/>
      <c r="F172" s="123"/>
      <c r="G172" s="123"/>
      <c r="H172" s="123"/>
      <c r="I172" s="123"/>
      <c r="J172" s="123"/>
      <c r="K172" s="123"/>
      <c r="L172" s="123"/>
      <c r="M172" s="123"/>
      <c r="N172" s="123"/>
      <c r="O172" s="123"/>
      <c r="P172" s="123"/>
      <c r="Q172" s="123"/>
      <c r="R172" s="123"/>
      <c r="S172" s="123"/>
      <c r="T172" s="123"/>
      <c r="U172" s="123"/>
      <c r="V172" s="123"/>
      <c r="W172" s="123"/>
      <c r="X172" s="123"/>
      <c r="Y172" s="123"/>
      <c r="Z172" s="123"/>
      <c r="AA172" s="123"/>
      <c r="AB172" s="123"/>
      <c r="AC172" s="123"/>
      <c r="AD172" s="123"/>
      <c r="AE172" s="123"/>
      <c r="AF172" s="123"/>
      <c r="AG172" s="123"/>
      <c r="AH172" s="123"/>
      <c r="AI172" s="123"/>
      <c r="AJ172" s="123"/>
      <c r="AK172" s="123"/>
      <c r="AL172" s="123"/>
      <c r="AM172" s="123"/>
      <c r="AN172" s="123"/>
      <c r="AO172" s="123"/>
      <c r="AP172" s="123"/>
      <c r="AQ172" s="123"/>
      <c r="AR172" s="123"/>
      <c r="AS172" s="123"/>
      <c r="AT172" s="123"/>
      <c r="AU172" s="123"/>
      <c r="AV172" s="123"/>
      <c r="AW172" s="123"/>
      <c r="AX172" s="123"/>
      <c r="AY172" s="123"/>
      <c r="AZ172" s="123"/>
      <c r="BA172" s="123"/>
      <c r="BB172" s="123"/>
      <c r="BC172" s="123"/>
      <c r="BD172" s="123"/>
      <c r="BE172" s="123"/>
      <c r="BF172" s="123"/>
      <c r="BG172" s="123"/>
      <c r="BH172" s="123"/>
      <c r="BI172" s="123"/>
      <c r="BJ172" s="123"/>
      <c r="BK172" s="123"/>
      <c r="BL172" s="123"/>
    </row>
    <row r="173" spans="1:64" ht="15" customHeight="1">
      <c r="A173" s="123"/>
      <c r="B173" s="123"/>
      <c r="C173" s="124"/>
      <c r="D173" s="123"/>
      <c r="E173" s="123"/>
      <c r="F173" s="123"/>
      <c r="G173" s="123"/>
      <c r="H173" s="123"/>
      <c r="I173" s="123"/>
      <c r="J173" s="123"/>
      <c r="K173" s="123"/>
      <c r="L173" s="123"/>
      <c r="M173" s="123"/>
      <c r="N173" s="123"/>
      <c r="O173" s="123"/>
      <c r="P173" s="123"/>
      <c r="Q173" s="123"/>
      <c r="R173" s="123"/>
      <c r="S173" s="123"/>
      <c r="T173" s="123"/>
      <c r="U173" s="123"/>
      <c r="V173" s="123"/>
      <c r="W173" s="123"/>
      <c r="X173" s="123"/>
      <c r="Y173" s="123"/>
      <c r="Z173" s="123"/>
      <c r="AA173" s="123"/>
      <c r="AB173" s="123"/>
      <c r="AC173" s="123"/>
      <c r="AD173" s="123"/>
      <c r="AE173" s="123"/>
      <c r="AF173" s="123"/>
      <c r="AG173" s="123"/>
      <c r="AH173" s="123"/>
      <c r="AI173" s="123"/>
      <c r="AJ173" s="123"/>
      <c r="AK173" s="123"/>
      <c r="AL173" s="123"/>
      <c r="AM173" s="123"/>
      <c r="AN173" s="123"/>
      <c r="AO173" s="123"/>
      <c r="AP173" s="123"/>
      <c r="AQ173" s="123"/>
      <c r="AR173" s="123"/>
      <c r="AS173" s="123"/>
      <c r="AT173" s="123"/>
      <c r="AU173" s="123"/>
      <c r="AV173" s="123"/>
      <c r="AW173" s="123"/>
      <c r="AX173" s="123"/>
      <c r="AY173" s="123"/>
      <c r="AZ173" s="123"/>
      <c r="BA173" s="123"/>
      <c r="BB173" s="123"/>
      <c r="BC173" s="123"/>
      <c r="BD173" s="123"/>
      <c r="BE173" s="123"/>
      <c r="BF173" s="123"/>
      <c r="BG173" s="123"/>
      <c r="BH173" s="123"/>
      <c r="BI173" s="123"/>
      <c r="BJ173" s="123"/>
      <c r="BK173" s="123"/>
      <c r="BL173" s="123"/>
    </row>
    <row r="174" spans="1:64" ht="16.5" customHeight="1">
      <c r="A174" s="123" t="s">
        <v>254</v>
      </c>
      <c r="B174" s="123"/>
      <c r="C174" s="124"/>
      <c r="D174" s="123"/>
      <c r="E174" s="125"/>
      <c r="F174" s="123"/>
      <c r="G174" s="125"/>
      <c r="H174" s="125"/>
      <c r="I174" s="125"/>
      <c r="J174" s="125"/>
      <c r="K174" s="125"/>
      <c r="L174" s="125"/>
      <c r="M174" s="125"/>
      <c r="N174" s="125"/>
      <c r="O174" s="125"/>
      <c r="P174" s="125"/>
      <c r="Q174" s="125"/>
      <c r="R174" s="123"/>
      <c r="S174" s="123"/>
      <c r="T174" s="123"/>
      <c r="U174" s="123"/>
      <c r="V174" s="123"/>
      <c r="W174" s="123"/>
      <c r="X174" s="123"/>
      <c r="Y174" s="123"/>
      <c r="Z174" s="123"/>
      <c r="AA174" s="123"/>
      <c r="AB174" s="123"/>
      <c r="AC174" s="123"/>
      <c r="AD174" s="123"/>
      <c r="AE174" s="123"/>
      <c r="AF174" s="123"/>
      <c r="AG174" s="123"/>
      <c r="AH174" s="123"/>
      <c r="AI174" s="123"/>
      <c r="AJ174" s="123"/>
      <c r="AK174" s="123"/>
      <c r="AL174" s="123"/>
      <c r="AM174" s="123"/>
      <c r="AN174" s="123"/>
      <c r="AO174" s="123"/>
      <c r="AP174" s="123"/>
      <c r="AQ174" s="123"/>
      <c r="AR174" s="123"/>
      <c r="AS174" s="123"/>
      <c r="AT174" s="123"/>
      <c r="AU174" s="123"/>
      <c r="AV174" s="123"/>
      <c r="AW174" s="123"/>
      <c r="AX174" s="123"/>
      <c r="AY174" s="123"/>
      <c r="AZ174" s="123"/>
      <c r="BA174" s="123"/>
      <c r="BB174" s="123"/>
      <c r="BC174" s="123"/>
      <c r="BD174" s="123"/>
      <c r="BE174" s="123"/>
      <c r="BF174" s="123"/>
      <c r="BG174" s="123"/>
      <c r="BH174" s="123"/>
      <c r="BI174" s="123"/>
      <c r="BJ174" s="123"/>
      <c r="BK174" s="123"/>
      <c r="BL174" s="123"/>
    </row>
    <row r="175" spans="1:64" ht="15" customHeight="1">
      <c r="A175" s="123"/>
      <c r="B175" s="123"/>
      <c r="C175" s="124"/>
      <c r="D175" s="123"/>
      <c r="E175" s="112"/>
      <c r="F175" s="123"/>
      <c r="G175" s="112"/>
      <c r="H175" s="112"/>
      <c r="I175" s="112"/>
      <c r="J175" s="112"/>
      <c r="K175" s="112"/>
      <c r="L175" s="112"/>
      <c r="M175" s="112"/>
      <c r="N175" s="112"/>
      <c r="O175" s="112"/>
      <c r="P175" s="112"/>
      <c r="Q175" s="112"/>
      <c r="R175" s="123"/>
      <c r="S175" s="123"/>
      <c r="T175" s="123"/>
      <c r="U175" s="123"/>
      <c r="V175" s="123"/>
      <c r="W175" s="123"/>
      <c r="X175" s="123"/>
      <c r="Y175" s="123"/>
      <c r="Z175" s="123"/>
      <c r="AA175" s="123"/>
      <c r="AB175" s="123"/>
      <c r="AC175" s="123"/>
      <c r="AD175" s="123"/>
      <c r="AE175" s="123"/>
      <c r="AF175" s="123"/>
      <c r="AG175" s="123"/>
      <c r="AH175" s="123"/>
      <c r="AI175" s="123"/>
      <c r="AJ175" s="123"/>
      <c r="AK175" s="123"/>
      <c r="AL175" s="123"/>
      <c r="AM175" s="123"/>
      <c r="AN175" s="123"/>
      <c r="AO175" s="123"/>
      <c r="AP175" s="123"/>
      <c r="AQ175" s="123"/>
      <c r="AR175" s="123"/>
      <c r="AS175" s="123"/>
      <c r="AT175" s="123"/>
      <c r="AU175" s="123"/>
      <c r="AV175" s="123"/>
      <c r="AW175" s="123"/>
      <c r="AX175" s="123"/>
      <c r="AY175" s="123"/>
      <c r="AZ175" s="123"/>
      <c r="BA175" s="123"/>
      <c r="BB175" s="123"/>
      <c r="BC175" s="123"/>
      <c r="BD175" s="123"/>
      <c r="BE175" s="123"/>
      <c r="BF175" s="123"/>
      <c r="BG175" s="123"/>
      <c r="BH175" s="123"/>
      <c r="BI175" s="123"/>
      <c r="BJ175" s="123"/>
      <c r="BK175" s="123"/>
      <c r="BL175" s="123"/>
    </row>
    <row r="176" spans="1:64" ht="15" customHeight="1">
      <c r="A176" s="123" t="s">
        <v>255</v>
      </c>
      <c r="B176" s="123"/>
      <c r="C176" s="123"/>
      <c r="D176" s="123"/>
      <c r="E176" s="123"/>
      <c r="F176" s="123"/>
      <c r="G176" s="123"/>
      <c r="H176" s="123"/>
      <c r="I176" s="123"/>
      <c r="J176" s="123"/>
      <c r="K176" s="123"/>
      <c r="L176" s="123"/>
      <c r="M176" s="123"/>
      <c r="N176" s="123"/>
      <c r="O176" s="123"/>
      <c r="P176" s="123"/>
      <c r="Q176" s="123"/>
      <c r="R176" s="123"/>
      <c r="S176" s="123"/>
      <c r="T176" s="123"/>
      <c r="U176" s="123"/>
      <c r="V176" s="123"/>
      <c r="W176" s="123"/>
      <c r="X176" s="123"/>
      <c r="Y176" s="123"/>
      <c r="Z176" s="123"/>
      <c r="AA176" s="123"/>
      <c r="AB176" s="123"/>
      <c r="AC176" s="123"/>
      <c r="AD176" s="123"/>
      <c r="AE176" s="123"/>
      <c r="AF176" s="123"/>
      <c r="AG176" s="123"/>
      <c r="AH176" s="123"/>
      <c r="AI176" s="123"/>
      <c r="AJ176" s="123"/>
      <c r="AK176" s="123"/>
      <c r="AL176" s="123"/>
      <c r="AM176" s="123"/>
      <c r="AN176" s="123"/>
      <c r="AO176" s="123"/>
      <c r="AP176" s="123"/>
      <c r="AQ176" s="123"/>
      <c r="AR176" s="123"/>
      <c r="AS176" s="123"/>
      <c r="AT176" s="123"/>
      <c r="AU176" s="123"/>
      <c r="AV176" s="123"/>
      <c r="AW176" s="123"/>
      <c r="AX176" s="123"/>
      <c r="AY176" s="123"/>
      <c r="AZ176" s="123"/>
      <c r="BA176" s="123"/>
      <c r="BB176" s="123"/>
      <c r="BC176" s="123"/>
      <c r="BD176" s="123"/>
      <c r="BE176" s="123"/>
      <c r="BF176" s="123"/>
      <c r="BG176" s="123"/>
      <c r="BH176" s="123"/>
      <c r="BI176" s="123"/>
      <c r="BJ176" s="123"/>
      <c r="BK176" s="123"/>
      <c r="BL176" s="123"/>
    </row>
    <row r="177" spans="1:64" ht="15" customHeight="1">
      <c r="A177" s="106"/>
      <c r="B177" s="126"/>
      <c r="C177" s="106"/>
      <c r="D177" s="106"/>
      <c r="E177" s="106"/>
      <c r="F177" s="106"/>
      <c r="G177" s="106"/>
      <c r="H177" s="106"/>
      <c r="I177" s="106"/>
      <c r="J177" s="106"/>
      <c r="K177" s="106"/>
      <c r="L177" s="106"/>
      <c r="M177" s="106"/>
      <c r="N177" s="106"/>
      <c r="O177" s="106"/>
      <c r="P177" s="106"/>
      <c r="Q177" s="106"/>
      <c r="R177" s="106"/>
      <c r="S177" s="106"/>
      <c r="T177" s="106"/>
      <c r="U177" s="106"/>
      <c r="V177" s="106"/>
      <c r="W177" s="106"/>
      <c r="X177" s="106"/>
      <c r="Y177" s="106"/>
      <c r="Z177" s="106"/>
      <c r="AA177" s="106"/>
      <c r="AB177" s="106"/>
      <c r="AC177" s="106"/>
      <c r="AD177" s="106"/>
      <c r="AE177" s="106"/>
      <c r="AF177" s="106"/>
      <c r="AG177" s="106"/>
      <c r="AH177" s="106"/>
      <c r="AI177" s="106"/>
      <c r="AJ177" s="106"/>
      <c r="AK177" s="106"/>
      <c r="AL177" s="106"/>
      <c r="AM177" s="106"/>
      <c r="AN177" s="106"/>
      <c r="AO177" s="106"/>
      <c r="AP177" s="106"/>
      <c r="AQ177" s="106"/>
      <c r="AR177" s="106"/>
      <c r="AS177" s="106"/>
      <c r="AT177" s="106"/>
      <c r="AU177" s="106"/>
      <c r="AV177" s="106"/>
      <c r="AW177" s="106"/>
      <c r="AX177" s="106"/>
      <c r="AY177" s="106"/>
      <c r="AZ177" s="106"/>
      <c r="BA177" s="106"/>
      <c r="BB177" s="106"/>
      <c r="BC177" s="106"/>
      <c r="BD177" s="106"/>
      <c r="BE177" s="106"/>
      <c r="BF177" s="106"/>
      <c r="BG177" s="106"/>
      <c r="BH177" s="106"/>
      <c r="BI177" s="106"/>
      <c r="BJ177" s="106"/>
      <c r="BK177" s="106"/>
      <c r="BL177" s="106"/>
    </row>
  </sheetData>
  <mergeCells count="3">
    <mergeCell ref="A11:H11"/>
    <mergeCell ref="A14:D14"/>
    <mergeCell ref="A172:D172"/>
  </mergeCells>
  <phoneticPr fontId="8" type="noConversion"/>
  <hyperlinks>
    <hyperlink ref="A11" r:id="rId1" xr:uid="{C4C79B93-4F4B-3347-BD7B-98E006125BB5}"/>
  </hyperlinks>
  <pageMargins left="0.25" right="0.25" top="0.25" bottom="0.25" header="0" footer="0"/>
  <pageSetup scale="75" fitToWidth="0" orientation="portrait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AACC-B02E-B240-B10A-0435E298B060}">
  <sheetPr>
    <tabColor theme="4" tint="0.39997558519241921"/>
  </sheetPr>
  <dimension ref="A1:Z131"/>
  <sheetViews>
    <sheetView topLeftCell="A76" workbookViewId="0">
      <selection activeCell="J97" sqref="J97"/>
    </sheetView>
  </sheetViews>
  <sheetFormatPr defaultColWidth="11" defaultRowHeight="15.95"/>
  <cols>
    <col min="1" max="1" width="10.875" style="61"/>
    <col min="2" max="2" width="14.875" style="61" bestFit="1" customWidth="1"/>
    <col min="3" max="12" width="16.125" style="61" bestFit="1" customWidth="1"/>
    <col min="13" max="13" width="14.875" style="61" customWidth="1"/>
    <col min="14" max="14" width="23.125" style="61" customWidth="1"/>
    <col min="15" max="15" width="13.625" style="61" bestFit="1" customWidth="1"/>
    <col min="16" max="16" width="14.375" style="61" bestFit="1" customWidth="1"/>
    <col min="17" max="18" width="13.625" style="61" bestFit="1" customWidth="1"/>
    <col min="19" max="19" width="12.625" style="61" bestFit="1" customWidth="1"/>
    <col min="20" max="21" width="13.625" style="61" bestFit="1" customWidth="1"/>
    <col min="22" max="22" width="12.625" style="61" bestFit="1" customWidth="1"/>
    <col min="23" max="23" width="13.625" style="61" bestFit="1" customWidth="1"/>
    <col min="27" max="27" width="28.625" bestFit="1" customWidth="1"/>
    <col min="28" max="28" width="13.125" bestFit="1" customWidth="1"/>
    <col min="29" max="29" width="14.125" bestFit="1" customWidth="1"/>
    <col min="30" max="32" width="13.125" bestFit="1" customWidth="1"/>
    <col min="33" max="33" width="14.125" bestFit="1" customWidth="1"/>
    <col min="34" max="36" width="13.125" bestFit="1" customWidth="1"/>
    <col min="37" max="37" width="14.125" bestFit="1" customWidth="1"/>
  </cols>
  <sheetData>
    <row r="1" spans="1:23" s="25" customFormat="1">
      <c r="A1" s="152" t="s">
        <v>256</v>
      </c>
      <c r="B1" s="150" t="s">
        <v>257</v>
      </c>
      <c r="C1" s="150" t="s">
        <v>258</v>
      </c>
      <c r="D1" s="150" t="s">
        <v>259</v>
      </c>
      <c r="E1" s="150" t="s">
        <v>260</v>
      </c>
      <c r="F1" s="150" t="s">
        <v>48</v>
      </c>
      <c r="G1" s="150" t="s">
        <v>261</v>
      </c>
      <c r="H1" s="150" t="s">
        <v>262</v>
      </c>
      <c r="I1" s="150" t="s">
        <v>263</v>
      </c>
      <c r="J1" s="150" t="s">
        <v>54</v>
      </c>
      <c r="K1" s="150" t="s">
        <v>264</v>
      </c>
      <c r="L1" s="150" t="s">
        <v>265</v>
      </c>
      <c r="M1" s="150" t="s">
        <v>266</v>
      </c>
      <c r="N1" s="150" t="s">
        <v>267</v>
      </c>
      <c r="O1" s="150" t="s">
        <v>268</v>
      </c>
      <c r="P1" s="150" t="s">
        <v>269</v>
      </c>
      <c r="Q1" s="150" t="s">
        <v>270</v>
      </c>
      <c r="R1" s="150" t="s">
        <v>271</v>
      </c>
      <c r="S1" s="150" t="s">
        <v>272</v>
      </c>
      <c r="T1" s="150" t="s">
        <v>273</v>
      </c>
      <c r="U1" s="150" t="s">
        <v>274</v>
      </c>
      <c r="V1" s="150" t="s">
        <v>275</v>
      </c>
      <c r="W1" s="150" t="s">
        <v>276</v>
      </c>
    </row>
    <row r="2" spans="1:23">
      <c r="A2" s="153">
        <v>41640</v>
      </c>
      <c r="B2" s="75">
        <v>2724130</v>
      </c>
      <c r="C2" s="75">
        <v>10865937</v>
      </c>
      <c r="D2" s="75">
        <v>11812441</v>
      </c>
      <c r="E2" s="75">
        <v>33487531</v>
      </c>
      <c r="F2" s="75">
        <v>51573407</v>
      </c>
      <c r="G2" s="75">
        <v>85470713</v>
      </c>
      <c r="H2" s="75">
        <v>2634265</v>
      </c>
      <c r="I2" s="75">
        <v>18845076</v>
      </c>
      <c r="J2" s="75">
        <v>30848997</v>
      </c>
      <c r="K2" s="75">
        <v>28271310</v>
      </c>
      <c r="L2" s="75">
        <v>52418705</v>
      </c>
      <c r="M2" s="75">
        <v>4017364</v>
      </c>
      <c r="N2" s="75">
        <v>6386141</v>
      </c>
      <c r="O2" s="75">
        <v>7230676</v>
      </c>
      <c r="P2" s="75">
        <v>10690138</v>
      </c>
      <c r="Q2" s="75">
        <v>19610743</v>
      </c>
      <c r="R2" s="75">
        <v>16557505</v>
      </c>
      <c r="S2" s="75">
        <v>3701393</v>
      </c>
      <c r="T2" s="75">
        <v>12208400</v>
      </c>
      <c r="U2" s="75">
        <v>14642602</v>
      </c>
      <c r="V2" s="75">
        <v>1219121</v>
      </c>
      <c r="W2" s="75">
        <v>10196057</v>
      </c>
    </row>
    <row r="3" spans="1:23">
      <c r="A3" s="153">
        <v>41730</v>
      </c>
      <c r="B3" s="75">
        <v>2600228</v>
      </c>
      <c r="C3" s="75">
        <v>8941559</v>
      </c>
      <c r="D3" s="75">
        <v>12156015</v>
      </c>
      <c r="E3" s="75">
        <v>37980578</v>
      </c>
      <c r="F3" s="75">
        <v>59726666</v>
      </c>
      <c r="G3" s="75">
        <v>82071200</v>
      </c>
      <c r="H3" s="75">
        <v>2752363</v>
      </c>
      <c r="I3" s="75">
        <v>13579241</v>
      </c>
      <c r="J3" s="75">
        <v>26538880</v>
      </c>
      <c r="K3" s="75">
        <v>27936574</v>
      </c>
      <c r="L3" s="75">
        <v>40880536</v>
      </c>
      <c r="M3" s="75">
        <v>3267887</v>
      </c>
      <c r="N3" s="75">
        <v>5915834</v>
      </c>
      <c r="O3" s="75">
        <v>6784987</v>
      </c>
      <c r="P3" s="75">
        <v>10392830</v>
      </c>
      <c r="Q3" s="75">
        <v>19677852</v>
      </c>
      <c r="R3" s="75">
        <v>9005537</v>
      </c>
      <c r="S3" s="75">
        <v>4370807</v>
      </c>
      <c r="T3" s="75">
        <v>11331664</v>
      </c>
      <c r="U3" s="75">
        <v>13171031</v>
      </c>
      <c r="V3" s="75">
        <v>1003988</v>
      </c>
      <c r="W3" s="75">
        <v>10294891</v>
      </c>
    </row>
    <row r="4" spans="1:23">
      <c r="A4" s="153">
        <v>41821</v>
      </c>
      <c r="B4" s="75">
        <v>2532591</v>
      </c>
      <c r="C4" s="75">
        <v>7572083</v>
      </c>
      <c r="D4" s="75">
        <v>13290903</v>
      </c>
      <c r="E4" s="75">
        <v>41027493</v>
      </c>
      <c r="F4" s="75">
        <v>46143849</v>
      </c>
      <c r="G4" s="75">
        <v>84813796</v>
      </c>
      <c r="H4" s="75">
        <v>2777652</v>
      </c>
      <c r="I4" s="75">
        <v>12373973</v>
      </c>
      <c r="J4" s="75">
        <v>25347271</v>
      </c>
      <c r="K4" s="75">
        <v>30449891</v>
      </c>
      <c r="L4" s="75">
        <v>42098530</v>
      </c>
      <c r="M4" s="75">
        <v>2742370</v>
      </c>
      <c r="N4" s="75">
        <v>5361821</v>
      </c>
      <c r="O4" s="75">
        <v>6461083</v>
      </c>
      <c r="P4" s="75">
        <v>10505743</v>
      </c>
      <c r="Q4" s="75">
        <v>20055717</v>
      </c>
      <c r="R4" s="75">
        <v>8755769</v>
      </c>
      <c r="S4" s="75">
        <v>4637353</v>
      </c>
      <c r="T4" s="75">
        <v>7802129</v>
      </c>
      <c r="U4" s="75">
        <v>13386165</v>
      </c>
      <c r="V4" s="75">
        <v>1037080</v>
      </c>
      <c r="W4" s="75">
        <v>9422892</v>
      </c>
    </row>
    <row r="5" spans="1:23">
      <c r="A5" s="153">
        <v>41913</v>
      </c>
      <c r="B5" s="75">
        <v>2709086</v>
      </c>
      <c r="C5" s="75">
        <v>7521363</v>
      </c>
      <c r="D5" s="75">
        <v>14230496</v>
      </c>
      <c r="E5" s="75">
        <v>42523074</v>
      </c>
      <c r="F5" s="75">
        <v>61470632</v>
      </c>
      <c r="G5" s="75">
        <v>84376294</v>
      </c>
      <c r="H5" s="75">
        <v>2922609</v>
      </c>
      <c r="I5" s="75">
        <v>11554179</v>
      </c>
      <c r="J5" s="75">
        <v>25437941</v>
      </c>
      <c r="K5" s="75">
        <v>29820818</v>
      </c>
      <c r="L5" s="75">
        <v>43567918</v>
      </c>
      <c r="M5" s="75">
        <v>3055141</v>
      </c>
      <c r="N5" s="75">
        <v>5720030</v>
      </c>
      <c r="O5" s="75">
        <v>6254137</v>
      </c>
      <c r="P5" s="75">
        <v>12040725</v>
      </c>
      <c r="Q5" s="75">
        <v>19893322</v>
      </c>
      <c r="R5" s="75">
        <v>8938640</v>
      </c>
      <c r="S5" s="75">
        <v>4999632</v>
      </c>
      <c r="T5" s="75">
        <v>7047902</v>
      </c>
      <c r="U5" s="75">
        <v>14517504</v>
      </c>
      <c r="V5" s="75">
        <v>1087017</v>
      </c>
      <c r="W5" s="75">
        <v>10086268</v>
      </c>
    </row>
    <row r="6" spans="1:23">
      <c r="A6" s="153">
        <v>42005</v>
      </c>
      <c r="B6" s="75">
        <v>3055903</v>
      </c>
      <c r="C6" s="75">
        <v>11153783</v>
      </c>
      <c r="D6" s="75">
        <v>13281702</v>
      </c>
      <c r="E6" s="75">
        <v>39026136</v>
      </c>
      <c r="F6" s="75">
        <v>50318162</v>
      </c>
      <c r="G6" s="75">
        <v>86796012</v>
      </c>
      <c r="H6" s="75">
        <v>2642270</v>
      </c>
      <c r="I6" s="75">
        <v>18084671</v>
      </c>
      <c r="J6" s="75">
        <v>32010920</v>
      </c>
      <c r="K6" s="75">
        <v>30993917</v>
      </c>
      <c r="L6" s="75">
        <v>56744845</v>
      </c>
      <c r="M6" s="75">
        <v>4021459</v>
      </c>
      <c r="N6" s="75">
        <v>6371526</v>
      </c>
      <c r="O6" s="75">
        <v>7481026</v>
      </c>
      <c r="P6" s="75">
        <v>10939043</v>
      </c>
      <c r="Q6" s="75">
        <v>21354174</v>
      </c>
      <c r="R6" s="75">
        <v>17351957</v>
      </c>
      <c r="S6" s="75">
        <v>4270757</v>
      </c>
      <c r="T6" s="75">
        <v>12156063</v>
      </c>
      <c r="U6" s="75">
        <v>14835430</v>
      </c>
      <c r="V6" s="75">
        <v>1421748</v>
      </c>
      <c r="W6" s="75">
        <v>10548837</v>
      </c>
    </row>
    <row r="7" spans="1:23">
      <c r="A7" s="153">
        <v>42095</v>
      </c>
      <c r="B7" s="75">
        <v>3229031</v>
      </c>
      <c r="C7" s="75">
        <v>9215670</v>
      </c>
      <c r="D7" s="75">
        <v>13546867</v>
      </c>
      <c r="E7" s="75">
        <v>40045876</v>
      </c>
      <c r="F7" s="75">
        <v>52797074</v>
      </c>
      <c r="G7" s="75">
        <v>84253899</v>
      </c>
      <c r="H7" s="75">
        <v>2840352</v>
      </c>
      <c r="I7" s="75">
        <v>13974660</v>
      </c>
      <c r="J7" s="75">
        <v>27126444</v>
      </c>
      <c r="K7" s="75">
        <v>31029749</v>
      </c>
      <c r="L7" s="75">
        <v>43299717</v>
      </c>
      <c r="M7" s="75">
        <v>2855608</v>
      </c>
      <c r="N7" s="75">
        <v>5825051</v>
      </c>
      <c r="O7" s="75">
        <v>6222302</v>
      </c>
      <c r="P7" s="75">
        <v>11185563</v>
      </c>
      <c r="Q7" s="75">
        <v>21304782</v>
      </c>
      <c r="R7" s="75">
        <v>9217350</v>
      </c>
      <c r="S7" s="75">
        <v>3569361</v>
      </c>
      <c r="T7" s="75">
        <v>11336044</v>
      </c>
      <c r="U7" s="75">
        <v>13896535</v>
      </c>
      <c r="V7" s="75">
        <v>1264685</v>
      </c>
      <c r="W7" s="75">
        <v>9868779</v>
      </c>
    </row>
    <row r="8" spans="1:23">
      <c r="A8" s="153">
        <v>42186</v>
      </c>
      <c r="B8" s="75">
        <v>3275794</v>
      </c>
      <c r="C8" s="75">
        <v>8446880</v>
      </c>
      <c r="D8" s="75">
        <v>15938721</v>
      </c>
      <c r="E8" s="75">
        <v>43750234</v>
      </c>
      <c r="F8" s="75">
        <v>46382569</v>
      </c>
      <c r="G8" s="75">
        <v>89359458</v>
      </c>
      <c r="H8" s="75">
        <v>2566088</v>
      </c>
      <c r="I8" s="75">
        <v>15100027</v>
      </c>
      <c r="J8" s="75">
        <v>26185965</v>
      </c>
      <c r="K8" s="75">
        <v>31005135</v>
      </c>
      <c r="L8" s="75">
        <v>45872386</v>
      </c>
      <c r="M8" s="75">
        <v>2980383</v>
      </c>
      <c r="N8" s="75">
        <v>5757994</v>
      </c>
      <c r="O8" s="75">
        <v>6136998</v>
      </c>
      <c r="P8" s="75">
        <v>11985437</v>
      </c>
      <c r="Q8" s="75">
        <v>20669084</v>
      </c>
      <c r="R8" s="75">
        <v>10269905</v>
      </c>
      <c r="S8" s="75">
        <v>4785601</v>
      </c>
      <c r="T8" s="75">
        <v>8984957</v>
      </c>
      <c r="U8" s="75">
        <v>15137455</v>
      </c>
      <c r="V8" s="75">
        <v>945327</v>
      </c>
      <c r="W8" s="75">
        <v>9956714</v>
      </c>
    </row>
    <row r="9" spans="1:23">
      <c r="A9" s="153">
        <v>42278</v>
      </c>
      <c r="B9" s="75">
        <v>3248762</v>
      </c>
      <c r="C9" s="75">
        <v>7659049</v>
      </c>
      <c r="D9" s="75">
        <v>15571960</v>
      </c>
      <c r="E9" s="75">
        <v>43685995</v>
      </c>
      <c r="F9" s="75">
        <v>54303679</v>
      </c>
      <c r="G9" s="75">
        <v>88089414</v>
      </c>
      <c r="H9" s="75">
        <v>2750586</v>
      </c>
      <c r="I9" s="75">
        <v>12651309</v>
      </c>
      <c r="J9" s="75">
        <v>24881194</v>
      </c>
      <c r="K9" s="75">
        <v>31242119</v>
      </c>
      <c r="L9" s="75">
        <v>47129972</v>
      </c>
      <c r="M9" s="75">
        <v>2808118</v>
      </c>
      <c r="N9" s="75">
        <v>5835956</v>
      </c>
      <c r="O9" s="75">
        <v>6069725</v>
      </c>
      <c r="P9" s="75">
        <v>12493318</v>
      </c>
      <c r="Q9" s="75">
        <v>20201635</v>
      </c>
      <c r="R9" s="75">
        <v>9377604</v>
      </c>
      <c r="S9" s="75">
        <v>5711697</v>
      </c>
      <c r="T9" s="75">
        <v>7981343</v>
      </c>
      <c r="U9" s="75">
        <v>14236940</v>
      </c>
      <c r="V9" s="75">
        <v>1090268</v>
      </c>
      <c r="W9" s="75">
        <v>10334236</v>
      </c>
    </row>
    <row r="10" spans="1:23">
      <c r="A10" s="153">
        <v>42370</v>
      </c>
      <c r="B10" s="75">
        <v>3668258</v>
      </c>
      <c r="C10" s="75">
        <v>11324928</v>
      </c>
      <c r="D10" s="75">
        <v>16801339</v>
      </c>
      <c r="E10" s="75">
        <v>39128056</v>
      </c>
      <c r="F10" s="75">
        <v>59825909</v>
      </c>
      <c r="G10" s="75">
        <v>93741368</v>
      </c>
      <c r="H10" s="75">
        <v>2928101</v>
      </c>
      <c r="I10" s="75">
        <v>21777674</v>
      </c>
      <c r="J10" s="75">
        <v>33710066</v>
      </c>
      <c r="K10" s="75">
        <v>34126237</v>
      </c>
      <c r="L10" s="75">
        <v>61384504</v>
      </c>
      <c r="M10" s="75">
        <v>4862410</v>
      </c>
      <c r="N10" s="75">
        <v>6696960</v>
      </c>
      <c r="O10" s="75">
        <v>7637272</v>
      </c>
      <c r="P10" s="75">
        <v>13454601</v>
      </c>
      <c r="Q10" s="75">
        <v>23361755</v>
      </c>
      <c r="R10" s="75">
        <v>16763876</v>
      </c>
      <c r="S10" s="75">
        <v>5036610</v>
      </c>
      <c r="T10" s="75">
        <v>14305268</v>
      </c>
      <c r="U10" s="75">
        <v>15702835</v>
      </c>
      <c r="V10" s="75">
        <v>1364913</v>
      </c>
      <c r="W10" s="75">
        <v>11709327</v>
      </c>
    </row>
    <row r="11" spans="1:23">
      <c r="A11" s="153">
        <v>42461</v>
      </c>
      <c r="B11" s="75">
        <v>3554633</v>
      </c>
      <c r="C11" s="75">
        <v>9457475</v>
      </c>
      <c r="D11" s="75">
        <v>15379654</v>
      </c>
      <c r="E11" s="75">
        <v>44223139</v>
      </c>
      <c r="F11" s="75">
        <v>42700758</v>
      </c>
      <c r="G11" s="75">
        <v>89003798</v>
      </c>
      <c r="H11" s="75">
        <v>2653936</v>
      </c>
      <c r="I11" s="75">
        <v>15392028</v>
      </c>
      <c r="J11" s="75">
        <v>27003983</v>
      </c>
      <c r="K11" s="75">
        <v>31383321</v>
      </c>
      <c r="L11" s="75">
        <v>46348615</v>
      </c>
      <c r="M11" s="75">
        <v>3136277</v>
      </c>
      <c r="N11" s="75">
        <v>6032827</v>
      </c>
      <c r="O11" s="75">
        <v>6277685</v>
      </c>
      <c r="P11" s="75">
        <v>12157293</v>
      </c>
      <c r="Q11" s="75">
        <v>21914781</v>
      </c>
      <c r="R11" s="75">
        <v>14461644</v>
      </c>
      <c r="S11" s="75">
        <v>3678382</v>
      </c>
      <c r="T11" s="75">
        <v>12312001</v>
      </c>
      <c r="U11" s="75">
        <v>14773508</v>
      </c>
      <c r="V11" s="75">
        <v>1213721</v>
      </c>
      <c r="W11" s="75">
        <v>10131520</v>
      </c>
    </row>
    <row r="12" spans="1:23">
      <c r="A12" s="153">
        <v>42552</v>
      </c>
      <c r="B12" s="75">
        <v>3638635</v>
      </c>
      <c r="C12" s="75">
        <v>8194288</v>
      </c>
      <c r="D12" s="75">
        <v>16241133</v>
      </c>
      <c r="E12" s="75">
        <v>44454484</v>
      </c>
      <c r="F12" s="75">
        <v>65346713</v>
      </c>
      <c r="G12" s="75">
        <v>94060014</v>
      </c>
      <c r="H12" s="75">
        <v>2861501</v>
      </c>
      <c r="I12" s="75">
        <v>13906828</v>
      </c>
      <c r="J12" s="75">
        <v>24946156</v>
      </c>
      <c r="K12" s="75">
        <v>32857914</v>
      </c>
      <c r="L12" s="75">
        <v>47422303</v>
      </c>
      <c r="M12" s="75">
        <v>3130791</v>
      </c>
      <c r="N12" s="75">
        <v>5515525</v>
      </c>
      <c r="O12" s="75">
        <v>6613010</v>
      </c>
      <c r="P12" s="75">
        <v>12559848</v>
      </c>
      <c r="Q12" s="75">
        <v>21051039</v>
      </c>
      <c r="R12" s="75">
        <v>10046127</v>
      </c>
      <c r="S12" s="75">
        <v>5868302</v>
      </c>
      <c r="T12" s="75">
        <v>9180913</v>
      </c>
      <c r="U12" s="75">
        <v>14458405</v>
      </c>
      <c r="V12" s="75">
        <v>891736</v>
      </c>
      <c r="W12" s="75">
        <v>10175083</v>
      </c>
    </row>
    <row r="13" spans="1:23">
      <c r="A13" s="153">
        <v>42644</v>
      </c>
      <c r="B13" s="75">
        <v>3734716</v>
      </c>
      <c r="C13" s="75">
        <v>8012736</v>
      </c>
      <c r="D13" s="75">
        <v>16151910</v>
      </c>
      <c r="E13" s="75">
        <v>45120296</v>
      </c>
      <c r="F13" s="75">
        <v>45141657</v>
      </c>
      <c r="G13" s="75">
        <v>92188282</v>
      </c>
      <c r="H13" s="75">
        <v>2631033</v>
      </c>
      <c r="I13" s="75">
        <v>12720250</v>
      </c>
      <c r="J13" s="75">
        <v>25233653</v>
      </c>
      <c r="K13" s="75">
        <v>33707592</v>
      </c>
      <c r="L13" s="75">
        <v>50339960</v>
      </c>
      <c r="M13" s="75">
        <v>2849727</v>
      </c>
      <c r="N13" s="75">
        <v>5493892</v>
      </c>
      <c r="O13" s="75">
        <v>6170653</v>
      </c>
      <c r="P13" s="75">
        <v>12394680</v>
      </c>
      <c r="Q13" s="75">
        <v>21248489</v>
      </c>
      <c r="R13" s="75">
        <v>9640117</v>
      </c>
      <c r="S13" s="75">
        <v>5400485</v>
      </c>
      <c r="T13" s="75">
        <v>8653424</v>
      </c>
      <c r="U13" s="75">
        <v>15122028</v>
      </c>
      <c r="V13" s="75">
        <v>1204104</v>
      </c>
      <c r="W13" s="75">
        <v>10240785</v>
      </c>
    </row>
    <row r="14" spans="1:23">
      <c r="A14" s="153">
        <v>42736</v>
      </c>
      <c r="B14" s="75">
        <v>3822106</v>
      </c>
      <c r="C14" s="75">
        <v>12969047</v>
      </c>
      <c r="D14" s="75">
        <v>16965383</v>
      </c>
      <c r="E14" s="75">
        <v>42817209</v>
      </c>
      <c r="F14" s="75">
        <v>54117370</v>
      </c>
      <c r="G14" s="75">
        <v>96321477</v>
      </c>
      <c r="H14" s="75">
        <v>2706364</v>
      </c>
      <c r="I14" s="75">
        <v>20480373</v>
      </c>
      <c r="J14" s="75">
        <v>33547221</v>
      </c>
      <c r="K14" s="75">
        <v>35513747</v>
      </c>
      <c r="L14" s="75">
        <v>64859518</v>
      </c>
      <c r="M14" s="75">
        <v>4697646</v>
      </c>
      <c r="N14" s="75">
        <v>6160382</v>
      </c>
      <c r="O14" s="75">
        <v>7667867</v>
      </c>
      <c r="P14" s="75">
        <v>13921839</v>
      </c>
      <c r="Q14" s="75">
        <v>22953433</v>
      </c>
      <c r="R14" s="75">
        <v>18483453</v>
      </c>
      <c r="S14" s="75">
        <v>5081572</v>
      </c>
      <c r="T14" s="75">
        <v>17110900</v>
      </c>
      <c r="U14" s="75">
        <v>15948280</v>
      </c>
      <c r="V14" s="75">
        <v>1278825</v>
      </c>
      <c r="W14" s="75">
        <v>11845911</v>
      </c>
    </row>
    <row r="15" spans="1:23">
      <c r="A15" s="153">
        <v>42826</v>
      </c>
      <c r="B15" s="75">
        <v>3627292</v>
      </c>
      <c r="C15" s="75">
        <v>9995296</v>
      </c>
      <c r="D15" s="75">
        <v>16452814</v>
      </c>
      <c r="E15" s="75">
        <v>43545404</v>
      </c>
      <c r="F15" s="75">
        <v>52048733</v>
      </c>
      <c r="G15" s="75">
        <v>98119293</v>
      </c>
      <c r="H15" s="75">
        <v>2726914</v>
      </c>
      <c r="I15" s="75">
        <v>15291671</v>
      </c>
      <c r="J15" s="75">
        <v>27501298</v>
      </c>
      <c r="K15" s="75">
        <v>33946334</v>
      </c>
      <c r="L15" s="75">
        <v>50231322</v>
      </c>
      <c r="M15" s="75">
        <v>3310251</v>
      </c>
      <c r="N15" s="75">
        <v>5639543</v>
      </c>
      <c r="O15" s="75">
        <v>6953522</v>
      </c>
      <c r="P15" s="75">
        <v>12944523</v>
      </c>
      <c r="Q15" s="75">
        <v>22745947</v>
      </c>
      <c r="R15" s="75">
        <v>13768628</v>
      </c>
      <c r="S15" s="75">
        <v>3721837</v>
      </c>
      <c r="T15" s="75">
        <v>14329131</v>
      </c>
      <c r="U15" s="75">
        <v>15315516</v>
      </c>
      <c r="V15" s="75">
        <v>1427781</v>
      </c>
      <c r="W15" s="75">
        <v>10567438</v>
      </c>
    </row>
    <row r="16" spans="1:23">
      <c r="A16" s="153">
        <v>42917</v>
      </c>
      <c r="B16" s="75">
        <v>3701076</v>
      </c>
      <c r="C16" s="75">
        <v>8279267</v>
      </c>
      <c r="D16" s="75">
        <v>17193143</v>
      </c>
      <c r="E16" s="75">
        <v>45876223</v>
      </c>
      <c r="F16" s="75">
        <v>68595341</v>
      </c>
      <c r="G16" s="75">
        <v>96460487</v>
      </c>
      <c r="H16" s="75">
        <v>2774988</v>
      </c>
      <c r="I16" s="75">
        <v>13633260</v>
      </c>
      <c r="J16" s="75">
        <v>25640353</v>
      </c>
      <c r="K16" s="75">
        <v>35553024</v>
      </c>
      <c r="L16" s="75">
        <v>50441068</v>
      </c>
      <c r="M16" s="75">
        <v>3365964</v>
      </c>
      <c r="N16" s="75">
        <v>5851059</v>
      </c>
      <c r="O16" s="75">
        <v>6979735</v>
      </c>
      <c r="P16" s="75">
        <v>13150870</v>
      </c>
      <c r="Q16" s="75">
        <v>21957634</v>
      </c>
      <c r="R16" s="75">
        <v>11963183</v>
      </c>
      <c r="S16" s="75">
        <v>5042016</v>
      </c>
      <c r="T16" s="75">
        <v>9524111</v>
      </c>
      <c r="U16" s="75">
        <v>15475879</v>
      </c>
      <c r="V16" s="75">
        <v>965519</v>
      </c>
      <c r="W16" s="75">
        <v>10676214</v>
      </c>
    </row>
    <row r="17" spans="1:26">
      <c r="A17" s="153">
        <v>43009</v>
      </c>
      <c r="B17" s="75">
        <v>3857844</v>
      </c>
      <c r="C17" s="75">
        <v>8741383</v>
      </c>
      <c r="D17" s="75">
        <v>16637377</v>
      </c>
      <c r="E17" s="75">
        <v>49576997</v>
      </c>
      <c r="F17" s="75">
        <v>48040016</v>
      </c>
      <c r="G17" s="75">
        <v>101531244</v>
      </c>
      <c r="H17" s="75">
        <v>2786546</v>
      </c>
      <c r="I17" s="75">
        <v>14663442</v>
      </c>
      <c r="J17" s="75">
        <v>26444003</v>
      </c>
      <c r="K17" s="75">
        <v>35162587</v>
      </c>
      <c r="L17" s="75">
        <v>55870396</v>
      </c>
      <c r="M17" s="75">
        <v>3072915</v>
      </c>
      <c r="N17" s="75">
        <v>6137283</v>
      </c>
      <c r="O17" s="75">
        <v>6591465</v>
      </c>
      <c r="P17" s="75">
        <v>13596648</v>
      </c>
      <c r="Q17" s="75">
        <v>22312310</v>
      </c>
      <c r="R17" s="75">
        <v>10838386</v>
      </c>
      <c r="S17" s="75">
        <v>6656565</v>
      </c>
      <c r="T17" s="75">
        <v>10972640</v>
      </c>
      <c r="U17" s="75">
        <v>16504006</v>
      </c>
      <c r="V17" s="75">
        <v>975213</v>
      </c>
      <c r="W17" s="75">
        <v>10837963</v>
      </c>
      <c r="X17" s="61"/>
      <c r="Y17" s="61"/>
      <c r="Z17" s="61"/>
    </row>
    <row r="18" spans="1:26">
      <c r="A18" s="153">
        <v>43101</v>
      </c>
      <c r="B18" s="75">
        <v>3817777</v>
      </c>
      <c r="C18" s="75">
        <v>12313033</v>
      </c>
      <c r="D18" s="75">
        <v>17100111</v>
      </c>
      <c r="E18" s="75">
        <v>43423950</v>
      </c>
      <c r="F18" s="75">
        <v>63182565</v>
      </c>
      <c r="G18" s="75">
        <v>100528309</v>
      </c>
      <c r="H18" s="75">
        <v>2782529</v>
      </c>
      <c r="I18" s="75">
        <v>22798887</v>
      </c>
      <c r="J18" s="75">
        <v>32647818</v>
      </c>
      <c r="K18" s="75">
        <v>35953273</v>
      </c>
      <c r="L18" s="75">
        <v>66390046</v>
      </c>
      <c r="M18" s="75">
        <v>4759393</v>
      </c>
      <c r="N18" s="75">
        <v>6434945</v>
      </c>
      <c r="O18" s="75">
        <v>8308966</v>
      </c>
      <c r="P18" s="75">
        <v>13613279</v>
      </c>
      <c r="Q18" s="75">
        <v>23981870</v>
      </c>
      <c r="R18" s="75">
        <v>16978935</v>
      </c>
      <c r="S18" s="75">
        <v>6377587</v>
      </c>
      <c r="T18" s="75">
        <v>15415327</v>
      </c>
      <c r="U18" s="75">
        <v>17386235</v>
      </c>
      <c r="V18" s="75">
        <v>1206398</v>
      </c>
      <c r="W18" s="75">
        <v>11586046</v>
      </c>
      <c r="X18" s="61"/>
      <c r="Y18" s="61"/>
      <c r="Z18" s="61"/>
    </row>
    <row r="19" spans="1:26">
      <c r="A19" s="153">
        <v>43191</v>
      </c>
      <c r="B19" s="75">
        <v>3871812</v>
      </c>
      <c r="C19" s="75">
        <v>9882198</v>
      </c>
      <c r="D19" s="75">
        <v>16382686</v>
      </c>
      <c r="E19" s="75">
        <v>47858704</v>
      </c>
      <c r="F19" s="75">
        <v>51128464</v>
      </c>
      <c r="G19" s="75">
        <v>102252176</v>
      </c>
      <c r="H19" s="75">
        <v>2864730</v>
      </c>
      <c r="I19" s="75">
        <v>15569860</v>
      </c>
      <c r="J19" s="75">
        <v>28325304</v>
      </c>
      <c r="K19" s="75">
        <v>35619540</v>
      </c>
      <c r="L19" s="75">
        <v>53031879</v>
      </c>
      <c r="M19" s="75">
        <v>3536645</v>
      </c>
      <c r="N19" s="75">
        <v>6841059</v>
      </c>
      <c r="O19" s="75">
        <v>7364514</v>
      </c>
      <c r="P19" s="75">
        <v>13765203</v>
      </c>
      <c r="Q19" s="75">
        <v>24118379</v>
      </c>
      <c r="R19" s="75">
        <v>16580833</v>
      </c>
      <c r="S19" s="75">
        <v>5033231</v>
      </c>
      <c r="T19" s="75">
        <v>14718238</v>
      </c>
      <c r="U19" s="75">
        <v>16734691</v>
      </c>
      <c r="V19" s="75">
        <v>1208792</v>
      </c>
      <c r="W19" s="75">
        <v>10862875</v>
      </c>
      <c r="X19" s="61"/>
      <c r="Y19" s="61"/>
      <c r="Z19" s="61"/>
    </row>
    <row r="20" spans="1:26">
      <c r="A20" s="153">
        <v>43282</v>
      </c>
      <c r="B20" s="75">
        <v>3877612</v>
      </c>
      <c r="C20" s="75">
        <v>8518276</v>
      </c>
      <c r="D20" s="75">
        <v>18100417</v>
      </c>
      <c r="E20" s="75">
        <v>47555115</v>
      </c>
      <c r="F20" s="75">
        <v>67497199</v>
      </c>
      <c r="G20" s="75">
        <v>106394592</v>
      </c>
      <c r="H20" s="75">
        <v>2956368</v>
      </c>
      <c r="I20" s="75">
        <v>14369337</v>
      </c>
      <c r="J20" s="75">
        <v>27231322</v>
      </c>
      <c r="K20" s="75">
        <v>36826563</v>
      </c>
      <c r="L20" s="75">
        <v>54005332</v>
      </c>
      <c r="M20" s="75">
        <v>3232299</v>
      </c>
      <c r="N20" s="75">
        <v>6214771</v>
      </c>
      <c r="O20" s="75">
        <v>7156183</v>
      </c>
      <c r="P20" s="75">
        <v>13724040</v>
      </c>
      <c r="Q20" s="75">
        <v>23172324</v>
      </c>
      <c r="R20" s="75">
        <v>11275068</v>
      </c>
      <c r="S20" s="75">
        <v>5317778</v>
      </c>
      <c r="T20" s="75">
        <v>10414381</v>
      </c>
      <c r="U20" s="75">
        <v>17024837</v>
      </c>
      <c r="V20" s="75">
        <v>789113</v>
      </c>
      <c r="W20" s="75">
        <v>10912907</v>
      </c>
      <c r="X20" s="61"/>
      <c r="Y20" s="61"/>
      <c r="Z20" s="61"/>
    </row>
    <row r="21" spans="1:26">
      <c r="A21" s="153">
        <v>43374</v>
      </c>
      <c r="B21" s="75">
        <v>4136523</v>
      </c>
      <c r="C21" s="75">
        <v>9064962</v>
      </c>
      <c r="D21" s="75">
        <v>18177759</v>
      </c>
      <c r="E21" s="75">
        <v>48989128</v>
      </c>
      <c r="F21" s="75">
        <v>48855638</v>
      </c>
      <c r="G21" s="75">
        <v>107595312</v>
      </c>
      <c r="H21" s="75">
        <v>3129948</v>
      </c>
      <c r="I21" s="75">
        <v>14867092</v>
      </c>
      <c r="J21" s="75">
        <v>27161360</v>
      </c>
      <c r="K21" s="75">
        <v>37366073</v>
      </c>
      <c r="L21" s="75">
        <v>58368689</v>
      </c>
      <c r="M21" s="75">
        <v>3003125</v>
      </c>
      <c r="N21" s="75">
        <v>6534351</v>
      </c>
      <c r="O21" s="75">
        <v>6944159</v>
      </c>
      <c r="P21" s="75">
        <v>14738724</v>
      </c>
      <c r="Q21" s="75">
        <v>23712486</v>
      </c>
      <c r="R21" s="75">
        <v>10984855</v>
      </c>
      <c r="S21" s="75">
        <v>6627952</v>
      </c>
      <c r="T21" s="75">
        <v>11866780</v>
      </c>
      <c r="U21" s="75">
        <v>17720070</v>
      </c>
      <c r="V21" s="75">
        <v>726416</v>
      </c>
      <c r="W21" s="75">
        <v>10840733</v>
      </c>
      <c r="X21" s="61"/>
      <c r="Y21" s="61"/>
      <c r="Z21" s="61"/>
    </row>
    <row r="22" spans="1:26">
      <c r="A22" s="153">
        <v>43466</v>
      </c>
      <c r="B22" s="75">
        <v>4469081</v>
      </c>
      <c r="C22" s="75">
        <v>11699790</v>
      </c>
      <c r="D22" s="75">
        <v>18160501</v>
      </c>
      <c r="E22" s="75">
        <v>45271136</v>
      </c>
      <c r="F22" s="75">
        <v>67774122</v>
      </c>
      <c r="G22" s="75">
        <v>108509423</v>
      </c>
      <c r="H22" s="75">
        <v>2881043</v>
      </c>
      <c r="I22" s="75">
        <v>22907082</v>
      </c>
      <c r="J22" s="75">
        <v>34230923</v>
      </c>
      <c r="K22" s="75">
        <v>38430388</v>
      </c>
      <c r="L22" s="75">
        <v>69915550</v>
      </c>
      <c r="M22" s="75">
        <v>5114597</v>
      </c>
      <c r="N22" s="75">
        <v>7189740</v>
      </c>
      <c r="O22" s="75">
        <v>8410366</v>
      </c>
      <c r="P22" s="75">
        <v>14450973</v>
      </c>
      <c r="Q22" s="75">
        <v>24397990</v>
      </c>
      <c r="R22" s="75">
        <v>16580106</v>
      </c>
      <c r="S22" s="75">
        <v>5499456</v>
      </c>
      <c r="T22" s="75">
        <v>17736292</v>
      </c>
      <c r="U22" s="75">
        <v>17414124</v>
      </c>
      <c r="V22" s="75">
        <v>1023255</v>
      </c>
      <c r="W22" s="75">
        <v>11267681</v>
      </c>
      <c r="X22" s="61"/>
      <c r="Y22" s="61"/>
      <c r="Z22" s="61"/>
    </row>
    <row r="23" spans="1:26">
      <c r="A23" s="153">
        <v>43556</v>
      </c>
      <c r="B23" s="75">
        <v>4403872</v>
      </c>
      <c r="C23" s="75">
        <v>10322022</v>
      </c>
      <c r="D23" s="75">
        <v>17371101</v>
      </c>
      <c r="E23" s="75">
        <v>47658527</v>
      </c>
      <c r="F23" s="75">
        <v>47956798</v>
      </c>
      <c r="G23" s="75">
        <v>108167306</v>
      </c>
      <c r="H23" s="75">
        <v>3179071</v>
      </c>
      <c r="I23" s="75">
        <v>17346355</v>
      </c>
      <c r="J23" s="75">
        <v>29195389</v>
      </c>
      <c r="K23" s="75">
        <v>39196752</v>
      </c>
      <c r="L23" s="75">
        <v>58558978</v>
      </c>
      <c r="M23" s="75">
        <v>3410540</v>
      </c>
      <c r="N23" s="75">
        <v>6796799</v>
      </c>
      <c r="O23" s="75">
        <v>7903223</v>
      </c>
      <c r="P23" s="75">
        <v>14348274</v>
      </c>
      <c r="Q23" s="75">
        <v>26131356</v>
      </c>
      <c r="R23" s="75">
        <v>15077254</v>
      </c>
      <c r="S23" s="75">
        <v>6342298</v>
      </c>
      <c r="T23" s="75">
        <v>16265696</v>
      </c>
      <c r="U23" s="75">
        <v>17745956</v>
      </c>
      <c r="V23" s="75">
        <v>1002280</v>
      </c>
      <c r="W23" s="75">
        <v>11444243</v>
      </c>
      <c r="X23" s="61"/>
      <c r="Y23" s="61"/>
      <c r="Z23" s="61"/>
    </row>
    <row r="24" spans="1:26">
      <c r="A24" s="153">
        <v>43647</v>
      </c>
      <c r="B24" s="75">
        <v>4242862</v>
      </c>
      <c r="C24" s="75">
        <v>8396612</v>
      </c>
      <c r="D24" s="75">
        <v>18757590</v>
      </c>
      <c r="E24" s="75">
        <v>49538877</v>
      </c>
      <c r="F24" s="75">
        <v>68555721</v>
      </c>
      <c r="G24" s="75">
        <v>113478426</v>
      </c>
      <c r="H24" s="75">
        <v>3121410</v>
      </c>
      <c r="I24" s="75">
        <v>14303086</v>
      </c>
      <c r="J24" s="75">
        <v>27808667</v>
      </c>
      <c r="K24" s="75">
        <v>37671994</v>
      </c>
      <c r="L24" s="75">
        <v>57728805</v>
      </c>
      <c r="M24" s="75">
        <v>3558824</v>
      </c>
      <c r="N24" s="75">
        <v>6625176</v>
      </c>
      <c r="O24" s="75">
        <v>7292774</v>
      </c>
      <c r="P24" s="75">
        <v>14289329</v>
      </c>
      <c r="Q24" s="75">
        <v>23815419</v>
      </c>
      <c r="R24" s="75">
        <v>11818622</v>
      </c>
      <c r="S24" s="75">
        <v>7204579</v>
      </c>
      <c r="T24" s="75">
        <v>12235365</v>
      </c>
      <c r="U24" s="75">
        <v>18446771</v>
      </c>
      <c r="V24" s="75">
        <v>862401</v>
      </c>
      <c r="W24" s="75">
        <v>10498839</v>
      </c>
      <c r="X24" s="61"/>
      <c r="Y24" s="61"/>
      <c r="Z24" s="61"/>
    </row>
    <row r="25" spans="1:26">
      <c r="A25" s="153">
        <v>43739</v>
      </c>
      <c r="B25" s="75">
        <v>4655334</v>
      </c>
      <c r="C25" s="75">
        <v>9534401</v>
      </c>
      <c r="D25" s="75">
        <v>18491902</v>
      </c>
      <c r="E25" s="75">
        <v>54603258</v>
      </c>
      <c r="F25" s="75">
        <v>50854066</v>
      </c>
      <c r="G25" s="75">
        <v>114296629</v>
      </c>
      <c r="H25" s="75">
        <v>3156663</v>
      </c>
      <c r="I25" s="75">
        <v>15279055</v>
      </c>
      <c r="J25" s="75">
        <v>27625059</v>
      </c>
      <c r="K25" s="75">
        <v>38921404</v>
      </c>
      <c r="L25" s="75">
        <v>64038346</v>
      </c>
      <c r="M25" s="75">
        <v>3335664</v>
      </c>
      <c r="N25" s="75">
        <v>7358784</v>
      </c>
      <c r="O25" s="75">
        <v>7538692</v>
      </c>
      <c r="P25" s="75">
        <v>16283736</v>
      </c>
      <c r="Q25" s="75">
        <v>25606039</v>
      </c>
      <c r="R25" s="75">
        <v>12769626</v>
      </c>
      <c r="S25" s="75">
        <v>6751489</v>
      </c>
      <c r="T25" s="75">
        <v>13122881</v>
      </c>
      <c r="U25" s="75">
        <v>18385289</v>
      </c>
      <c r="V25" s="75">
        <v>697497</v>
      </c>
      <c r="W25" s="75">
        <v>10556571</v>
      </c>
      <c r="X25" s="61"/>
      <c r="Y25" s="61"/>
      <c r="Z25" s="61"/>
    </row>
    <row r="26" spans="1:26">
      <c r="A26" s="153">
        <v>43831</v>
      </c>
      <c r="B26" s="75">
        <v>4758733</v>
      </c>
      <c r="C26" s="75">
        <v>12219228</v>
      </c>
      <c r="D26" s="75">
        <v>18921070</v>
      </c>
      <c r="E26" s="75">
        <v>47232340</v>
      </c>
      <c r="F26" s="75">
        <v>70964840</v>
      </c>
      <c r="G26" s="75">
        <v>115578623</v>
      </c>
      <c r="H26" s="75">
        <v>2986611</v>
      </c>
      <c r="I26" s="75">
        <v>24831130</v>
      </c>
      <c r="J26" s="75">
        <v>44939092</v>
      </c>
      <c r="K26" s="75">
        <v>41304931</v>
      </c>
      <c r="L26" s="75">
        <v>76484993</v>
      </c>
      <c r="M26" s="75">
        <v>5264773</v>
      </c>
      <c r="N26" s="75">
        <v>7441103</v>
      </c>
      <c r="O26" s="75">
        <v>11555695</v>
      </c>
      <c r="P26" s="75">
        <v>14627223</v>
      </c>
      <c r="Q26" s="75">
        <v>25809806</v>
      </c>
      <c r="R26" s="75">
        <v>17657440</v>
      </c>
      <c r="S26" s="75">
        <v>5176177</v>
      </c>
      <c r="T26" s="75">
        <v>19753812</v>
      </c>
      <c r="U26" s="75">
        <v>18308614</v>
      </c>
      <c r="V26" s="75">
        <v>1177504</v>
      </c>
      <c r="W26" s="75">
        <v>12078736</v>
      </c>
      <c r="X26" s="61"/>
      <c r="Y26" s="61"/>
      <c r="Z26" s="61"/>
    </row>
    <row r="27" spans="1:26">
      <c r="A27" s="153">
        <v>43922</v>
      </c>
      <c r="B27" s="75">
        <v>3088911</v>
      </c>
      <c r="C27" s="75">
        <v>11004078</v>
      </c>
      <c r="D27" s="75">
        <v>13580000</v>
      </c>
      <c r="E27" s="75">
        <v>44715029</v>
      </c>
      <c r="F27" s="75">
        <v>47390654</v>
      </c>
      <c r="G27" s="75">
        <v>108092712</v>
      </c>
      <c r="H27" s="75">
        <v>1328056</v>
      </c>
      <c r="I27" s="75">
        <v>14556836</v>
      </c>
      <c r="J27" s="75">
        <v>26812560</v>
      </c>
      <c r="K27" s="75">
        <v>33996406</v>
      </c>
      <c r="L27" s="75">
        <v>55492112</v>
      </c>
      <c r="M27" s="75">
        <v>3267451</v>
      </c>
      <c r="N27" s="75">
        <v>7005267</v>
      </c>
      <c r="O27" s="75">
        <v>6761988</v>
      </c>
      <c r="P27" s="75">
        <v>8657519</v>
      </c>
      <c r="Q27" s="75">
        <v>24474277</v>
      </c>
      <c r="R27" s="75">
        <v>16862022</v>
      </c>
      <c r="S27" s="75">
        <v>4838093</v>
      </c>
      <c r="T27" s="75">
        <v>14643633</v>
      </c>
      <c r="U27" s="75">
        <v>15374141</v>
      </c>
      <c r="V27" s="75">
        <v>1152966</v>
      </c>
      <c r="W27" s="75">
        <v>9632142</v>
      </c>
      <c r="X27" s="61"/>
      <c r="Y27" s="61"/>
      <c r="Z27" s="61"/>
    </row>
    <row r="28" spans="1:26">
      <c r="A28" s="153">
        <v>44013</v>
      </c>
      <c r="B28" s="75">
        <v>2719846</v>
      </c>
      <c r="C28" s="75">
        <v>8351807</v>
      </c>
      <c r="D28" s="75">
        <v>17061166</v>
      </c>
      <c r="E28" s="75">
        <v>39503669</v>
      </c>
      <c r="F28" s="75">
        <v>75248869</v>
      </c>
      <c r="G28" s="75">
        <v>117019417</v>
      </c>
      <c r="H28" s="75">
        <v>1034698</v>
      </c>
      <c r="I28" s="75">
        <v>11094913</v>
      </c>
      <c r="J28" s="75">
        <v>25590188</v>
      </c>
      <c r="K28" s="75">
        <v>32858043</v>
      </c>
      <c r="L28" s="75">
        <v>50450750</v>
      </c>
      <c r="M28" s="75">
        <v>3546251</v>
      </c>
      <c r="N28" s="75">
        <v>6407704</v>
      </c>
      <c r="O28" s="75">
        <v>6468613</v>
      </c>
      <c r="P28" s="75">
        <v>7957834</v>
      </c>
      <c r="Q28" s="75">
        <v>24269604</v>
      </c>
      <c r="R28" s="75">
        <v>10137771</v>
      </c>
      <c r="S28" s="75">
        <v>6452691</v>
      </c>
      <c r="T28" s="75">
        <v>9217101</v>
      </c>
      <c r="U28" s="75">
        <v>16615617</v>
      </c>
      <c r="V28" s="75">
        <v>1147687</v>
      </c>
      <c r="W28" s="75">
        <v>9102527</v>
      </c>
      <c r="X28" s="61"/>
      <c r="Y28" s="61"/>
      <c r="Z28" s="61"/>
    </row>
    <row r="29" spans="1:26">
      <c r="A29" s="153">
        <v>44105</v>
      </c>
      <c r="B29" s="75">
        <v>2562273</v>
      </c>
      <c r="C29" s="75">
        <v>8517470</v>
      </c>
      <c r="D29" s="75">
        <v>17676515</v>
      </c>
      <c r="E29" s="75">
        <v>42695420</v>
      </c>
      <c r="F29" s="75">
        <v>51875017</v>
      </c>
      <c r="G29" s="75">
        <v>113057489</v>
      </c>
      <c r="H29" s="75">
        <v>1118000</v>
      </c>
      <c r="I29" s="75">
        <v>9397370</v>
      </c>
      <c r="J29" s="75">
        <v>26255206</v>
      </c>
      <c r="K29" s="75">
        <v>34445304</v>
      </c>
      <c r="L29" s="75">
        <v>52740451</v>
      </c>
      <c r="M29" s="75">
        <v>3116406</v>
      </c>
      <c r="N29" s="75">
        <v>6320346</v>
      </c>
      <c r="O29" s="75">
        <v>6470026</v>
      </c>
      <c r="P29" s="75">
        <v>9813839</v>
      </c>
      <c r="Q29" s="75">
        <v>26102669</v>
      </c>
      <c r="R29" s="75">
        <v>9605694</v>
      </c>
      <c r="S29" s="75">
        <v>6569115</v>
      </c>
      <c r="T29" s="75">
        <v>8328431</v>
      </c>
      <c r="U29" s="75">
        <v>16234732</v>
      </c>
      <c r="V29" s="75">
        <v>1097527</v>
      </c>
      <c r="W29" s="75">
        <v>10038472</v>
      </c>
      <c r="X29" s="61"/>
      <c r="Y29" s="61"/>
      <c r="Z29" s="61"/>
    </row>
    <row r="31" spans="1:26">
      <c r="A31" s="150" t="s">
        <v>277</v>
      </c>
      <c r="B31" s="152" t="s">
        <v>278</v>
      </c>
      <c r="C31" s="151">
        <v>43922</v>
      </c>
      <c r="D31" s="151">
        <v>44013</v>
      </c>
      <c r="E31" s="151">
        <v>44105</v>
      </c>
      <c r="F31" s="62"/>
      <c r="G31" s="152" t="s">
        <v>278</v>
      </c>
      <c r="H31" s="151">
        <v>44013</v>
      </c>
      <c r="I31" s="151">
        <v>44105</v>
      </c>
      <c r="J31" s="62"/>
      <c r="K31" s="62"/>
      <c r="L31" s="62"/>
      <c r="M31" s="62"/>
      <c r="N31" s="61" t="s">
        <v>279</v>
      </c>
      <c r="Q31" s="62"/>
      <c r="R31" s="62"/>
      <c r="S31" s="62"/>
      <c r="T31" s="62"/>
      <c r="U31" s="62"/>
      <c r="V31" s="62"/>
      <c r="W31" s="62"/>
      <c r="X31" s="62"/>
      <c r="Y31" s="62"/>
      <c r="Z31" s="62"/>
    </row>
    <row r="32" spans="1:26">
      <c r="A32" s="20" t="s">
        <v>257</v>
      </c>
      <c r="B32" s="91" t="str">
        <f>VLOOKUP(A32,  'Industry Crosswalk'!$C:$D, 2, FALSE)</f>
        <v>Leisure &amp; Hospitality</v>
      </c>
      <c r="C32" s="75">
        <v>3088911</v>
      </c>
      <c r="D32" s="75">
        <v>2719846</v>
      </c>
      <c r="E32" s="75">
        <v>2562273</v>
      </c>
      <c r="G32" s="153" t="s">
        <v>43</v>
      </c>
      <c r="H32" s="76">
        <v>156523086</v>
      </c>
      <c r="I32" s="76">
        <v>155752909</v>
      </c>
      <c r="N32" s="5" t="s">
        <v>280</v>
      </c>
      <c r="O32" s="61" t="s">
        <v>281</v>
      </c>
      <c r="P32" s="61" t="s">
        <v>282</v>
      </c>
      <c r="X32" s="61"/>
      <c r="Y32" s="61"/>
      <c r="Z32" s="61"/>
    </row>
    <row r="33" spans="1:26">
      <c r="A33" s="20" t="s">
        <v>258</v>
      </c>
      <c r="B33" s="91" t="str">
        <f>VLOOKUP(A33,  'Industry Crosswalk'!$C:$D, 2, FALSE)</f>
        <v>Financial activities</v>
      </c>
      <c r="C33" s="75">
        <v>11004078</v>
      </c>
      <c r="D33" s="75">
        <v>8351807</v>
      </c>
      <c r="E33" s="75">
        <v>8517470</v>
      </c>
      <c r="G33" s="91" t="s">
        <v>45</v>
      </c>
      <c r="H33" s="76">
        <v>36053104</v>
      </c>
      <c r="I33" s="76">
        <v>33990560</v>
      </c>
      <c r="N33" s="6" t="s">
        <v>43</v>
      </c>
      <c r="O33" s="4">
        <v>156523086</v>
      </c>
      <c r="P33" s="4">
        <v>155752909</v>
      </c>
      <c r="X33" s="61"/>
      <c r="Y33" s="61"/>
      <c r="Z33" s="61"/>
    </row>
    <row r="34" spans="1:26">
      <c r="A34" s="20" t="s">
        <v>259</v>
      </c>
      <c r="B34" s="91" t="str">
        <f>VLOOKUP(A34,  'Industry Crosswalk'!$C:$D, 2, FALSE)</f>
        <v>Mining, Logging, &amp; Construction</v>
      </c>
      <c r="C34" s="75">
        <v>13580000</v>
      </c>
      <c r="D34" s="75">
        <v>17061166</v>
      </c>
      <c r="E34" s="75">
        <v>17676515</v>
      </c>
      <c r="G34" s="91" t="s">
        <v>48</v>
      </c>
      <c r="H34" s="76">
        <v>75248869</v>
      </c>
      <c r="I34" s="76">
        <v>51875017</v>
      </c>
      <c r="N34" s="6" t="s">
        <v>45</v>
      </c>
      <c r="O34" s="4">
        <v>36053104</v>
      </c>
      <c r="P34" s="4">
        <v>33990560</v>
      </c>
      <c r="X34" s="61"/>
      <c r="Y34" s="61"/>
      <c r="Z34" s="61"/>
    </row>
    <row r="35" spans="1:26">
      <c r="A35" s="20" t="s">
        <v>260</v>
      </c>
      <c r="B35" s="91" t="str">
        <f>VLOOKUP(A35,  'Industry Crosswalk'!$C:$D, 2, FALSE)</f>
        <v>Educational &amp; Health Services</v>
      </c>
      <c r="C35" s="75">
        <v>44715029</v>
      </c>
      <c r="D35" s="75">
        <v>39503669</v>
      </c>
      <c r="E35" s="75">
        <v>42695420</v>
      </c>
      <c r="G35" s="91" t="s">
        <v>49</v>
      </c>
      <c r="H35" s="76">
        <v>15624805</v>
      </c>
      <c r="I35" s="76">
        <v>14648777</v>
      </c>
      <c r="N35" s="6" t="s">
        <v>48</v>
      </c>
      <c r="O35" s="4">
        <v>75248869</v>
      </c>
      <c r="P35" s="4">
        <v>51875017</v>
      </c>
      <c r="X35" s="61"/>
      <c r="Y35" s="61"/>
      <c r="Z35" s="61"/>
    </row>
    <row r="36" spans="1:26">
      <c r="A36" s="20" t="s">
        <v>48</v>
      </c>
      <c r="B36" s="91" t="str">
        <f>VLOOKUP(A36,  'Industry Crosswalk'!$C:$D, 2, FALSE)</f>
        <v>Government</v>
      </c>
      <c r="C36" s="75">
        <v>47390654</v>
      </c>
      <c r="D36" s="75">
        <v>75248869</v>
      </c>
      <c r="E36" s="75">
        <v>51875017</v>
      </c>
      <c r="G36" s="91" t="s">
        <v>52</v>
      </c>
      <c r="H36" s="76">
        <v>18165069</v>
      </c>
      <c r="I36" s="76">
        <v>20063227</v>
      </c>
      <c r="N36" s="6" t="s">
        <v>49</v>
      </c>
      <c r="O36" s="4">
        <v>15624805</v>
      </c>
      <c r="P36" s="4">
        <v>14648777</v>
      </c>
      <c r="X36" s="61"/>
      <c r="Y36" s="61"/>
      <c r="Z36" s="61"/>
    </row>
    <row r="37" spans="1:26">
      <c r="A37" s="20" t="s">
        <v>261</v>
      </c>
      <c r="B37" s="91" t="str">
        <f>VLOOKUP(A37,  'Industry Crosswalk'!$C:$D, 2, FALSE)</f>
        <v>Educational &amp; Health Services</v>
      </c>
      <c r="C37" s="75">
        <v>108092712</v>
      </c>
      <c r="D37" s="75">
        <v>117019417</v>
      </c>
      <c r="E37" s="75">
        <v>113057489</v>
      </c>
      <c r="G37" s="91" t="s">
        <v>54</v>
      </c>
      <c r="H37" s="76">
        <v>25590188</v>
      </c>
      <c r="I37" s="76">
        <v>26255206</v>
      </c>
      <c r="N37" s="6" t="s">
        <v>52</v>
      </c>
      <c r="O37" s="4">
        <v>18165069</v>
      </c>
      <c r="P37" s="4">
        <v>20063227</v>
      </c>
      <c r="X37" s="61"/>
      <c r="Y37" s="61"/>
      <c r="Z37" s="61"/>
    </row>
    <row r="38" spans="1:26">
      <c r="A38" s="20" t="s">
        <v>262</v>
      </c>
      <c r="B38" s="91" t="str">
        <f>VLOOKUP(A38,  'Industry Crosswalk'!$C:$D, 2, FALSE)</f>
        <v>Leisure &amp; Hospitality</v>
      </c>
      <c r="C38" s="75">
        <v>1328056</v>
      </c>
      <c r="D38" s="75">
        <v>1034698</v>
      </c>
      <c r="E38" s="75">
        <v>1118000</v>
      </c>
      <c r="G38" s="91" t="s">
        <v>56</v>
      </c>
      <c r="H38" s="76">
        <v>17061166</v>
      </c>
      <c r="I38" s="76">
        <v>17676515</v>
      </c>
      <c r="N38" s="6" t="s">
        <v>54</v>
      </c>
      <c r="O38" s="4">
        <v>25590188</v>
      </c>
      <c r="P38" s="4">
        <v>26255206</v>
      </c>
      <c r="X38" s="61"/>
      <c r="Y38" s="61"/>
      <c r="Z38" s="61"/>
    </row>
    <row r="39" spans="1:26">
      <c r="A39" s="20" t="s">
        <v>263</v>
      </c>
      <c r="B39" s="91" t="str">
        <f>VLOOKUP(A39,  'Industry Crosswalk'!$C:$D, 2, FALSE)</f>
        <v>Financial activities</v>
      </c>
      <c r="C39" s="75">
        <v>14556836</v>
      </c>
      <c r="D39" s="75">
        <v>11094913</v>
      </c>
      <c r="E39" s="75">
        <v>9397370</v>
      </c>
      <c r="G39" s="91" t="s">
        <v>58</v>
      </c>
      <c r="H39" s="76">
        <v>34005730</v>
      </c>
      <c r="I39" s="76">
        <v>35542831</v>
      </c>
      <c r="N39" s="6" t="s">
        <v>56</v>
      </c>
      <c r="O39" s="4">
        <v>17061166</v>
      </c>
      <c r="P39" s="4">
        <v>17676515</v>
      </c>
      <c r="X39" s="61"/>
      <c r="Y39" s="61"/>
      <c r="Z39" s="61"/>
    </row>
    <row r="40" spans="1:26">
      <c r="A40" s="20" t="s">
        <v>54</v>
      </c>
      <c r="B40" s="91" t="str">
        <f>VLOOKUP(A40,  'Industry Crosswalk'!$C:$D, 2, FALSE)</f>
        <v>Manufacturing</v>
      </c>
      <c r="C40" s="75">
        <v>26812560</v>
      </c>
      <c r="D40" s="75">
        <v>25590188</v>
      </c>
      <c r="E40" s="75">
        <v>26255206</v>
      </c>
      <c r="G40" s="91" t="s">
        <v>61</v>
      </c>
      <c r="H40" s="76">
        <v>50450750</v>
      </c>
      <c r="I40" s="76">
        <v>52740451</v>
      </c>
      <c r="N40" s="6" t="s">
        <v>58</v>
      </c>
      <c r="O40" s="4">
        <v>34005730</v>
      </c>
      <c r="P40" s="4">
        <v>35542831</v>
      </c>
      <c r="X40" s="61"/>
      <c r="Y40" s="61"/>
      <c r="Z40" s="61"/>
    </row>
    <row r="41" spans="1:26">
      <c r="A41" s="20" t="s">
        <v>264</v>
      </c>
      <c r="B41" s="91" t="str">
        <f>VLOOKUP(A41,  'Industry Crosswalk'!$C:$D, 2, FALSE)</f>
        <v>Other services</v>
      </c>
      <c r="C41" s="75">
        <v>33996406</v>
      </c>
      <c r="D41" s="75">
        <v>32858043</v>
      </c>
      <c r="E41" s="75">
        <v>34445304</v>
      </c>
      <c r="G41" s="90" t="s">
        <v>62</v>
      </c>
      <c r="H41" s="204">
        <v>53533999</v>
      </c>
      <c r="I41" s="204">
        <v>55492279</v>
      </c>
      <c r="N41" s="6" t="s">
        <v>61</v>
      </c>
      <c r="O41" s="4">
        <v>50450750</v>
      </c>
      <c r="P41" s="4">
        <v>52740451</v>
      </c>
      <c r="X41" s="61"/>
      <c r="Y41" s="61"/>
      <c r="Z41" s="61"/>
    </row>
    <row r="42" spans="1:26">
      <c r="A42" s="20" t="s">
        <v>265</v>
      </c>
      <c r="B42" s="91" t="str">
        <f>VLOOKUP(A42,  'Industry Crosswalk'!$C:$D, 2, FALSE)</f>
        <v>Professional &amp; Business Services</v>
      </c>
      <c r="C42" s="75">
        <v>55492112</v>
      </c>
      <c r="D42" s="75">
        <v>50450750</v>
      </c>
      <c r="E42" s="75">
        <v>52740451</v>
      </c>
      <c r="G42" s="92" t="s">
        <v>21</v>
      </c>
      <c r="H42" s="155">
        <f>SUM(H32:H41)</f>
        <v>482256766</v>
      </c>
      <c r="I42" s="155">
        <f>SUM(I32:I41)</f>
        <v>464037772</v>
      </c>
      <c r="N42" s="6" t="s">
        <v>62</v>
      </c>
      <c r="O42" s="4">
        <v>53533999</v>
      </c>
      <c r="P42" s="4">
        <v>55492279</v>
      </c>
      <c r="X42" s="61"/>
      <c r="Y42" s="61"/>
      <c r="Z42" s="61"/>
    </row>
    <row r="43" spans="1:26">
      <c r="A43" s="20" t="s">
        <v>266</v>
      </c>
      <c r="B43" s="91" t="str">
        <f>VLOOKUP(A43,  'Industry Crosswalk'!$C:$D, 2, FALSE)</f>
        <v>Trade, Transportation, &amp; Utilities</v>
      </c>
      <c r="C43" s="75">
        <v>3267451</v>
      </c>
      <c r="D43" s="75">
        <v>3546251</v>
      </c>
      <c r="E43" s="75">
        <v>3116406</v>
      </c>
      <c r="N43" s="6" t="s">
        <v>283</v>
      </c>
      <c r="O43" s="4">
        <v>482256766</v>
      </c>
      <c r="P43" s="4">
        <v>464037772</v>
      </c>
      <c r="X43" s="61"/>
      <c r="Y43" s="61"/>
      <c r="Z43" s="61"/>
    </row>
    <row r="44" spans="1:26">
      <c r="A44" s="20" t="s">
        <v>267</v>
      </c>
      <c r="B44" s="91" t="str">
        <f>VLOOKUP(A44,  'Industry Crosswalk'!$C:$D, 2, FALSE)</f>
        <v>Information</v>
      </c>
      <c r="C44" s="75">
        <v>7005267</v>
      </c>
      <c r="D44" s="75">
        <v>6407704</v>
      </c>
      <c r="E44" s="75">
        <v>6320346</v>
      </c>
      <c r="X44" s="61"/>
      <c r="Y44" s="61"/>
      <c r="Z44" s="61"/>
    </row>
    <row r="45" spans="1:26">
      <c r="A45" s="20" t="s">
        <v>268</v>
      </c>
      <c r="B45" s="91" t="str">
        <f>VLOOKUP(A45,  'Industry Crosswalk'!$C:$D, 2, FALSE)</f>
        <v>Financial activities</v>
      </c>
      <c r="C45" s="75">
        <v>6761988</v>
      </c>
      <c r="D45" s="75">
        <v>6468613</v>
      </c>
      <c r="E45" s="75">
        <v>6470026</v>
      </c>
      <c r="X45" s="61"/>
      <c r="Y45" s="61"/>
      <c r="Z45" s="61"/>
    </row>
    <row r="46" spans="1:26">
      <c r="A46" s="20" t="s">
        <v>269</v>
      </c>
      <c r="B46" s="91" t="str">
        <f>VLOOKUP(A46,  'Industry Crosswalk'!$C:$D, 2, FALSE)</f>
        <v>Leisure &amp; Hospitality</v>
      </c>
      <c r="C46" s="75">
        <v>8657519</v>
      </c>
      <c r="D46" s="75">
        <v>7957834</v>
      </c>
      <c r="E46" s="75">
        <v>9813839</v>
      </c>
      <c r="X46" s="61"/>
      <c r="Y46" s="61"/>
      <c r="Z46" s="61"/>
    </row>
    <row r="47" spans="1:26">
      <c r="A47" s="20" t="s">
        <v>270</v>
      </c>
      <c r="B47" s="91" t="str">
        <f>VLOOKUP(A47,  'Industry Crosswalk'!$C:$D, 2, FALSE)</f>
        <v>Trade, Transportation, &amp; Utilities</v>
      </c>
      <c r="C47" s="75">
        <v>24474277</v>
      </c>
      <c r="D47" s="75">
        <v>24269604</v>
      </c>
      <c r="E47" s="75">
        <v>26102669</v>
      </c>
      <c r="X47" s="61"/>
      <c r="Y47" s="61"/>
      <c r="Z47" s="61"/>
    </row>
    <row r="48" spans="1:26">
      <c r="A48" s="20" t="s">
        <v>271</v>
      </c>
      <c r="B48" s="91" t="str">
        <f>VLOOKUP(A48,  'Industry Crosswalk'!$C:$D, 2, FALSE)</f>
        <v>Financial activities</v>
      </c>
      <c r="C48" s="75">
        <v>16862022</v>
      </c>
      <c r="D48" s="75">
        <v>10137771</v>
      </c>
      <c r="E48" s="75">
        <v>9605694</v>
      </c>
      <c r="X48" s="61"/>
      <c r="Y48" s="61"/>
      <c r="Z48" s="61"/>
    </row>
    <row r="49" spans="1:26">
      <c r="A49" s="20" t="s">
        <v>272</v>
      </c>
      <c r="B49" s="91" t="str">
        <f>VLOOKUP(A49,  'Industry Crosswalk'!$C:$D, 2, FALSE)</f>
        <v>Leisure &amp; Hospitality</v>
      </c>
      <c r="C49" s="75">
        <v>4838093</v>
      </c>
      <c r="D49" s="75">
        <v>6452691</v>
      </c>
      <c r="E49" s="75">
        <v>6569115</v>
      </c>
      <c r="X49" s="61"/>
      <c r="Y49" s="61"/>
      <c r="Z49" s="61"/>
    </row>
    <row r="50" spans="1:26">
      <c r="A50" s="20" t="s">
        <v>273</v>
      </c>
      <c r="B50" s="91" t="str">
        <f>VLOOKUP(A50,  'Industry Crosswalk'!$C:$D, 2, FALSE)</f>
        <v>Information</v>
      </c>
      <c r="C50" s="75">
        <v>14643633</v>
      </c>
      <c r="D50" s="75">
        <v>9217101</v>
      </c>
      <c r="E50" s="75">
        <v>8328431</v>
      </c>
      <c r="X50" s="61"/>
      <c r="Y50" s="61"/>
      <c r="Z50" s="61"/>
    </row>
    <row r="51" spans="1:26">
      <c r="A51" s="20" t="s">
        <v>274</v>
      </c>
      <c r="B51" s="91" t="str">
        <f>VLOOKUP(A51,  'Industry Crosswalk'!$C:$D, 2, FALSE)</f>
        <v>Trade, Transportation, &amp; Utilities</v>
      </c>
      <c r="C51" s="75">
        <v>15374141</v>
      </c>
      <c r="D51" s="75">
        <v>16615617</v>
      </c>
      <c r="E51" s="75">
        <v>16234732</v>
      </c>
      <c r="X51" s="61"/>
      <c r="Y51" s="61"/>
      <c r="Z51" s="61"/>
    </row>
    <row r="52" spans="1:26">
      <c r="A52" s="20" t="s">
        <v>275</v>
      </c>
      <c r="B52" s="91" t="str">
        <f>VLOOKUP(A52,  'Industry Crosswalk'!$C:$D, 2, FALSE)</f>
        <v>Other services</v>
      </c>
      <c r="C52" s="75">
        <v>1152966</v>
      </c>
      <c r="D52" s="75">
        <v>1147687</v>
      </c>
      <c r="E52" s="75">
        <v>1097527</v>
      </c>
      <c r="X52" s="61"/>
      <c r="Y52" s="61"/>
      <c r="Z52" s="61"/>
    </row>
    <row r="53" spans="1:26">
      <c r="A53" s="68" t="s">
        <v>276</v>
      </c>
      <c r="B53" s="90" t="str">
        <f>VLOOKUP(A53,  'Industry Crosswalk'!$C:$D, 2, FALSE)</f>
        <v>Trade, Transportation, &amp; Utilities</v>
      </c>
      <c r="C53" s="202">
        <v>9632142</v>
      </c>
      <c r="D53" s="202">
        <v>9102527</v>
      </c>
      <c r="E53" s="202">
        <v>10038472</v>
      </c>
      <c r="X53" s="61"/>
      <c r="Y53" s="61"/>
      <c r="Z53" s="61"/>
    </row>
    <row r="54" spans="1:26">
      <c r="A54" s="49" t="s">
        <v>21</v>
      </c>
      <c r="B54" s="92"/>
      <c r="C54" s="203">
        <f>SUM(C32:C53)</f>
        <v>472726853</v>
      </c>
      <c r="D54" s="203">
        <f t="shared" ref="D54:E54" si="0">SUM(D32:D53)</f>
        <v>482256766</v>
      </c>
      <c r="E54" s="203">
        <f t="shared" si="0"/>
        <v>464037772</v>
      </c>
      <c r="X54" s="61"/>
      <c r="Y54" s="61"/>
      <c r="Z54" s="61"/>
    </row>
    <row r="56" spans="1:26">
      <c r="X56" s="61"/>
      <c r="Y56" s="61"/>
      <c r="Z56" s="61"/>
    </row>
    <row r="57" spans="1:26">
      <c r="X57" s="61"/>
      <c r="Y57" s="61"/>
      <c r="Z57" s="61"/>
    </row>
    <row r="58" spans="1:26">
      <c r="A58" s="150" t="s">
        <v>277</v>
      </c>
      <c r="B58" s="152" t="s">
        <v>278</v>
      </c>
      <c r="C58" s="151">
        <v>43282</v>
      </c>
      <c r="D58" s="151">
        <v>43374</v>
      </c>
      <c r="E58" s="151">
        <v>43466</v>
      </c>
      <c r="F58" s="151">
        <v>43556</v>
      </c>
      <c r="G58" s="151">
        <v>43647</v>
      </c>
      <c r="H58" s="151">
        <v>43739</v>
      </c>
      <c r="I58" s="151">
        <v>43831</v>
      </c>
      <c r="J58" s="151">
        <v>43922</v>
      </c>
      <c r="K58" s="151">
        <v>44013</v>
      </c>
      <c r="L58" s="151">
        <v>44105</v>
      </c>
      <c r="N58" s="5" t="s">
        <v>280</v>
      </c>
      <c r="O58" s="61" t="s">
        <v>284</v>
      </c>
      <c r="P58" s="61" t="s">
        <v>285</v>
      </c>
      <c r="Q58" s="61" t="s">
        <v>286</v>
      </c>
      <c r="R58" s="61" t="s">
        <v>287</v>
      </c>
      <c r="S58" s="61" t="s">
        <v>288</v>
      </c>
      <c r="T58" s="61" t="s">
        <v>289</v>
      </c>
      <c r="U58" s="61" t="s">
        <v>290</v>
      </c>
      <c r="V58" s="61" t="s">
        <v>291</v>
      </c>
      <c r="W58" s="61" t="s">
        <v>281</v>
      </c>
      <c r="X58" s="61" t="s">
        <v>282</v>
      </c>
      <c r="Y58" s="61"/>
      <c r="Z58" s="61"/>
    </row>
    <row r="59" spans="1:26">
      <c r="A59" s="200" t="s">
        <v>257</v>
      </c>
      <c r="B59" s="91" t="str">
        <f>VLOOKUP(A59,  'Industry Crosswalk'!$C:$D, 2, FALSE)</f>
        <v>Leisure &amp; Hospitality</v>
      </c>
      <c r="C59" s="145">
        <v>3877612</v>
      </c>
      <c r="D59" s="75">
        <v>4136523</v>
      </c>
      <c r="E59" s="75">
        <v>4469081</v>
      </c>
      <c r="F59" s="75">
        <v>4403872</v>
      </c>
      <c r="G59" s="75">
        <v>4242862</v>
      </c>
      <c r="H59" s="75">
        <v>4655334</v>
      </c>
      <c r="I59" s="75">
        <v>4758733</v>
      </c>
      <c r="J59" s="75">
        <v>3088911</v>
      </c>
      <c r="K59" s="75">
        <v>2719846</v>
      </c>
      <c r="L59" s="75">
        <v>2562273</v>
      </c>
      <c r="N59" s="6" t="s">
        <v>43</v>
      </c>
      <c r="O59" s="4">
        <v>153949707</v>
      </c>
      <c r="P59" s="4">
        <v>156584440</v>
      </c>
      <c r="Q59" s="4">
        <v>153780559</v>
      </c>
      <c r="R59" s="4">
        <v>155825833</v>
      </c>
      <c r="S59" s="4">
        <v>163017303</v>
      </c>
      <c r="T59" s="4">
        <v>168899887</v>
      </c>
      <c r="U59" s="4">
        <v>162810963</v>
      </c>
      <c r="V59" s="4">
        <v>152807741</v>
      </c>
      <c r="W59" s="4">
        <v>156523086</v>
      </c>
      <c r="X59" s="4">
        <v>155752909</v>
      </c>
      <c r="Y59" s="61"/>
      <c r="Z59" s="61"/>
    </row>
    <row r="60" spans="1:26">
      <c r="A60" s="200" t="s">
        <v>258</v>
      </c>
      <c r="B60" s="91" t="str">
        <f>VLOOKUP(A60,  'Industry Crosswalk'!$C:$D, 2, FALSE)</f>
        <v>Financial activities</v>
      </c>
      <c r="C60" s="145">
        <v>8518276</v>
      </c>
      <c r="D60" s="75">
        <v>9064962</v>
      </c>
      <c r="E60" s="75">
        <v>11699790</v>
      </c>
      <c r="F60" s="75">
        <v>10322022</v>
      </c>
      <c r="G60" s="75">
        <v>8396612</v>
      </c>
      <c r="H60" s="75">
        <v>9534401</v>
      </c>
      <c r="I60" s="75">
        <v>12219228</v>
      </c>
      <c r="J60" s="75">
        <v>11004078</v>
      </c>
      <c r="K60" s="75">
        <v>8351807</v>
      </c>
      <c r="L60" s="75">
        <v>8517470</v>
      </c>
      <c r="N60" s="6" t="s">
        <v>45</v>
      </c>
      <c r="O60" s="4">
        <v>41318864</v>
      </c>
      <c r="P60" s="4">
        <v>41861068</v>
      </c>
      <c r="Q60" s="4">
        <v>59597344</v>
      </c>
      <c r="R60" s="4">
        <v>50648854</v>
      </c>
      <c r="S60" s="4">
        <v>41811094</v>
      </c>
      <c r="T60" s="4">
        <v>45121774</v>
      </c>
      <c r="U60" s="4">
        <v>66263493</v>
      </c>
      <c r="V60" s="4">
        <v>49184924</v>
      </c>
      <c r="W60" s="4">
        <v>36053104</v>
      </c>
      <c r="X60" s="4">
        <v>33990560</v>
      </c>
      <c r="Y60" s="61"/>
      <c r="Z60" s="61"/>
    </row>
    <row r="61" spans="1:26">
      <c r="A61" s="200" t="s">
        <v>259</v>
      </c>
      <c r="B61" s="91" t="str">
        <f>VLOOKUP(A61,  'Industry Crosswalk'!$C:$D, 2, FALSE)</f>
        <v>Mining, Logging, &amp; Construction</v>
      </c>
      <c r="C61" s="145">
        <v>18100417</v>
      </c>
      <c r="D61" s="75">
        <v>18177759</v>
      </c>
      <c r="E61" s="75">
        <v>18160501</v>
      </c>
      <c r="F61" s="75">
        <v>17371101</v>
      </c>
      <c r="G61" s="75">
        <v>18757590</v>
      </c>
      <c r="H61" s="75">
        <v>18491902</v>
      </c>
      <c r="I61" s="75">
        <v>18921070</v>
      </c>
      <c r="J61" s="75">
        <v>13580000</v>
      </c>
      <c r="K61" s="75">
        <v>17061166</v>
      </c>
      <c r="L61" s="75">
        <v>17676515</v>
      </c>
      <c r="N61" s="6" t="s">
        <v>48</v>
      </c>
      <c r="O61" s="4">
        <v>67497199</v>
      </c>
      <c r="P61" s="4">
        <v>48855638</v>
      </c>
      <c r="Q61" s="4">
        <v>67774122</v>
      </c>
      <c r="R61" s="4">
        <v>47956798</v>
      </c>
      <c r="S61" s="4">
        <v>68555721</v>
      </c>
      <c r="T61" s="4">
        <v>50854066</v>
      </c>
      <c r="U61" s="4">
        <v>70964840</v>
      </c>
      <c r="V61" s="4">
        <v>47390654</v>
      </c>
      <c r="W61" s="4">
        <v>75248869</v>
      </c>
      <c r="X61" s="4">
        <v>51875017</v>
      </c>
      <c r="Y61" s="61"/>
      <c r="Z61" s="61"/>
    </row>
    <row r="62" spans="1:26">
      <c r="A62" s="200" t="s">
        <v>260</v>
      </c>
      <c r="B62" s="91" t="str">
        <f>VLOOKUP(A62,  'Industry Crosswalk'!$C:$D, 2, FALSE)</f>
        <v>Educational &amp; Health Services</v>
      </c>
      <c r="C62" s="145">
        <v>47555115</v>
      </c>
      <c r="D62" s="75">
        <v>48989128</v>
      </c>
      <c r="E62" s="75">
        <v>45271136</v>
      </c>
      <c r="F62" s="75">
        <v>47658527</v>
      </c>
      <c r="G62" s="75">
        <v>49538877</v>
      </c>
      <c r="H62" s="75">
        <v>54603258</v>
      </c>
      <c r="I62" s="75">
        <v>47232340</v>
      </c>
      <c r="J62" s="75">
        <v>44715029</v>
      </c>
      <c r="K62" s="75">
        <v>39503669</v>
      </c>
      <c r="L62" s="75">
        <v>42695420</v>
      </c>
      <c r="N62" s="6" t="s">
        <v>49</v>
      </c>
      <c r="O62" s="4">
        <v>16629152</v>
      </c>
      <c r="P62" s="4">
        <v>18401131</v>
      </c>
      <c r="Q62" s="4">
        <v>24926032</v>
      </c>
      <c r="R62" s="4">
        <v>23062495</v>
      </c>
      <c r="S62" s="4">
        <v>18860541</v>
      </c>
      <c r="T62" s="4">
        <v>20481665</v>
      </c>
      <c r="U62" s="4">
        <v>27194915</v>
      </c>
      <c r="V62" s="4">
        <v>21648900</v>
      </c>
      <c r="W62" s="4">
        <v>15624805</v>
      </c>
      <c r="X62" s="4">
        <v>14648777</v>
      </c>
      <c r="Y62" s="61"/>
      <c r="Z62" s="61"/>
    </row>
    <row r="63" spans="1:26">
      <c r="A63" s="200" t="s">
        <v>48</v>
      </c>
      <c r="B63" s="91" t="str">
        <f>VLOOKUP(A63,  'Industry Crosswalk'!$C:$D, 2, FALSE)</f>
        <v>Government</v>
      </c>
      <c r="C63" s="145">
        <v>67497199</v>
      </c>
      <c r="D63" s="75">
        <v>48855638</v>
      </c>
      <c r="E63" s="75">
        <v>67774122</v>
      </c>
      <c r="F63" s="75">
        <v>47956798</v>
      </c>
      <c r="G63" s="75">
        <v>68555721</v>
      </c>
      <c r="H63" s="75">
        <v>50854066</v>
      </c>
      <c r="I63" s="75">
        <v>70964840</v>
      </c>
      <c r="J63" s="75">
        <v>47390654</v>
      </c>
      <c r="K63" s="75">
        <v>75248869</v>
      </c>
      <c r="L63" s="75">
        <v>51875017</v>
      </c>
      <c r="N63" s="6" t="s">
        <v>52</v>
      </c>
      <c r="O63" s="4">
        <v>25875798</v>
      </c>
      <c r="P63" s="4">
        <v>28633147</v>
      </c>
      <c r="Q63" s="4">
        <v>27300553</v>
      </c>
      <c r="R63" s="4">
        <v>28273515</v>
      </c>
      <c r="S63" s="4">
        <v>28858180</v>
      </c>
      <c r="T63" s="4">
        <v>30847222</v>
      </c>
      <c r="U63" s="4">
        <v>27548744</v>
      </c>
      <c r="V63" s="4">
        <v>17912579</v>
      </c>
      <c r="W63" s="4">
        <v>18165069</v>
      </c>
      <c r="X63" s="4">
        <v>20063227</v>
      </c>
      <c r="Y63" s="61"/>
      <c r="Z63" s="61"/>
    </row>
    <row r="64" spans="1:26">
      <c r="A64" s="200" t="s">
        <v>261</v>
      </c>
      <c r="B64" s="91" t="str">
        <f>VLOOKUP(A64,  'Industry Crosswalk'!$C:$D, 2, FALSE)</f>
        <v>Educational &amp; Health Services</v>
      </c>
      <c r="C64" s="145">
        <v>106394592</v>
      </c>
      <c r="D64" s="75">
        <v>107595312</v>
      </c>
      <c r="E64" s="75">
        <v>108509423</v>
      </c>
      <c r="F64" s="75">
        <v>108167306</v>
      </c>
      <c r="G64" s="75">
        <v>113478426</v>
      </c>
      <c r="H64" s="75">
        <v>114296629</v>
      </c>
      <c r="I64" s="75">
        <v>115578623</v>
      </c>
      <c r="J64" s="75">
        <v>108092712</v>
      </c>
      <c r="K64" s="75">
        <v>117019417</v>
      </c>
      <c r="L64" s="75">
        <v>113057489</v>
      </c>
      <c r="N64" s="6" t="s">
        <v>54</v>
      </c>
      <c r="O64" s="4">
        <v>27231322</v>
      </c>
      <c r="P64" s="4">
        <v>27161360</v>
      </c>
      <c r="Q64" s="4">
        <v>34230923</v>
      </c>
      <c r="R64" s="4">
        <v>29195389</v>
      </c>
      <c r="S64" s="4">
        <v>27808667</v>
      </c>
      <c r="T64" s="4">
        <v>27625059</v>
      </c>
      <c r="U64" s="4">
        <v>44939092</v>
      </c>
      <c r="V64" s="4">
        <v>26812560</v>
      </c>
      <c r="W64" s="4">
        <v>25590188</v>
      </c>
      <c r="X64" s="4">
        <v>26255206</v>
      </c>
      <c r="Y64" s="61"/>
      <c r="Z64" s="61"/>
    </row>
    <row r="65" spans="1:24">
      <c r="A65" s="200" t="s">
        <v>262</v>
      </c>
      <c r="B65" s="91" t="str">
        <f>VLOOKUP(A65,  'Industry Crosswalk'!$C:$D, 2, FALSE)</f>
        <v>Leisure &amp; Hospitality</v>
      </c>
      <c r="C65" s="145">
        <v>2956368</v>
      </c>
      <c r="D65" s="75">
        <v>3129948</v>
      </c>
      <c r="E65" s="75">
        <v>2881043</v>
      </c>
      <c r="F65" s="75">
        <v>3179071</v>
      </c>
      <c r="G65" s="75">
        <v>3121410</v>
      </c>
      <c r="H65" s="75">
        <v>3156663</v>
      </c>
      <c r="I65" s="75">
        <v>2986611</v>
      </c>
      <c r="J65" s="75">
        <v>1328056</v>
      </c>
      <c r="K65" s="75">
        <v>1034698</v>
      </c>
      <c r="L65" s="75">
        <v>1118000</v>
      </c>
      <c r="N65" s="6" t="s">
        <v>56</v>
      </c>
      <c r="O65" s="4">
        <v>18100417</v>
      </c>
      <c r="P65" s="4">
        <v>18177759</v>
      </c>
      <c r="Q65" s="4">
        <v>18160501</v>
      </c>
      <c r="R65" s="4">
        <v>17371101</v>
      </c>
      <c r="S65" s="4">
        <v>18757590</v>
      </c>
      <c r="T65" s="4">
        <v>18491902</v>
      </c>
      <c r="U65" s="4">
        <v>18921070</v>
      </c>
      <c r="V65" s="4">
        <v>13580000</v>
      </c>
      <c r="W65" s="4">
        <v>17061166</v>
      </c>
      <c r="X65" s="4">
        <v>17676515</v>
      </c>
    </row>
    <row r="66" spans="1:24">
      <c r="A66" s="200" t="s">
        <v>263</v>
      </c>
      <c r="B66" s="91" t="str">
        <f>VLOOKUP(A66,  'Industry Crosswalk'!$C:$D, 2, FALSE)</f>
        <v>Financial activities</v>
      </c>
      <c r="C66" s="145">
        <v>14369337</v>
      </c>
      <c r="D66" s="75">
        <v>14867092</v>
      </c>
      <c r="E66" s="75">
        <v>22907082</v>
      </c>
      <c r="F66" s="75">
        <v>17346355</v>
      </c>
      <c r="G66" s="75">
        <v>14303086</v>
      </c>
      <c r="H66" s="75">
        <v>15279055</v>
      </c>
      <c r="I66" s="75">
        <v>24831130</v>
      </c>
      <c r="J66" s="75">
        <v>14556836</v>
      </c>
      <c r="K66" s="75">
        <v>11094913</v>
      </c>
      <c r="L66" s="75">
        <v>9397370</v>
      </c>
      <c r="N66" s="6" t="s">
        <v>58</v>
      </c>
      <c r="O66" s="4">
        <v>37615676</v>
      </c>
      <c r="P66" s="4">
        <v>38092489</v>
      </c>
      <c r="Q66" s="4">
        <v>39453643</v>
      </c>
      <c r="R66" s="4">
        <v>40199032</v>
      </c>
      <c r="S66" s="4">
        <v>38534395</v>
      </c>
      <c r="T66" s="4">
        <v>39618901</v>
      </c>
      <c r="U66" s="4">
        <v>42482435</v>
      </c>
      <c r="V66" s="4">
        <v>35149372</v>
      </c>
      <c r="W66" s="4">
        <v>34005730</v>
      </c>
      <c r="X66" s="4">
        <v>35542831</v>
      </c>
    </row>
    <row r="67" spans="1:24">
      <c r="A67" s="200" t="s">
        <v>54</v>
      </c>
      <c r="B67" s="91" t="str">
        <f>VLOOKUP(A67,  'Industry Crosswalk'!$C:$D, 2, FALSE)</f>
        <v>Manufacturing</v>
      </c>
      <c r="C67" s="145">
        <v>27231322</v>
      </c>
      <c r="D67" s="75">
        <v>27161360</v>
      </c>
      <c r="E67" s="75">
        <v>34230923</v>
      </c>
      <c r="F67" s="75">
        <v>29195389</v>
      </c>
      <c r="G67" s="75">
        <v>27808667</v>
      </c>
      <c r="H67" s="75">
        <v>27625059</v>
      </c>
      <c r="I67" s="75">
        <v>44939092</v>
      </c>
      <c r="J67" s="75">
        <v>26812560</v>
      </c>
      <c r="K67" s="75">
        <v>25590188</v>
      </c>
      <c r="L67" s="75">
        <v>26255206</v>
      </c>
      <c r="N67" s="6" t="s">
        <v>61</v>
      </c>
      <c r="O67" s="4">
        <v>54005332</v>
      </c>
      <c r="P67" s="4">
        <v>58368689</v>
      </c>
      <c r="Q67" s="4">
        <v>69915550</v>
      </c>
      <c r="R67" s="4">
        <v>58558978</v>
      </c>
      <c r="S67" s="4">
        <v>57728805</v>
      </c>
      <c r="T67" s="4">
        <v>64038346</v>
      </c>
      <c r="U67" s="4">
        <v>76484993</v>
      </c>
      <c r="V67" s="4">
        <v>55492112</v>
      </c>
      <c r="W67" s="4">
        <v>50450750</v>
      </c>
      <c r="X67" s="4">
        <v>52740451</v>
      </c>
    </row>
    <row r="68" spans="1:24">
      <c r="A68" s="200" t="s">
        <v>264</v>
      </c>
      <c r="B68" s="91" t="str">
        <f>VLOOKUP(A68,  'Industry Crosswalk'!$C:$D, 2, FALSE)</f>
        <v>Other services</v>
      </c>
      <c r="C68" s="145">
        <v>36826563</v>
      </c>
      <c r="D68" s="75">
        <v>37366073</v>
      </c>
      <c r="E68" s="75">
        <v>38430388</v>
      </c>
      <c r="F68" s="75">
        <v>39196752</v>
      </c>
      <c r="G68" s="75">
        <v>37671994</v>
      </c>
      <c r="H68" s="75">
        <v>38921404</v>
      </c>
      <c r="I68" s="75">
        <v>41304931</v>
      </c>
      <c r="J68" s="75">
        <v>33996406</v>
      </c>
      <c r="K68" s="75">
        <v>32858043</v>
      </c>
      <c r="L68" s="75">
        <v>34445304</v>
      </c>
      <c r="N68" s="6" t="s">
        <v>62</v>
      </c>
      <c r="O68" s="4">
        <v>54342367</v>
      </c>
      <c r="P68" s="4">
        <v>55276414</v>
      </c>
      <c r="Q68" s="4">
        <v>58194392</v>
      </c>
      <c r="R68" s="4">
        <v>58732095</v>
      </c>
      <c r="S68" s="4">
        <v>56319853</v>
      </c>
      <c r="T68" s="4">
        <v>57883563</v>
      </c>
      <c r="U68" s="4">
        <v>61461929</v>
      </c>
      <c r="V68" s="4">
        <v>52748011</v>
      </c>
      <c r="W68" s="4">
        <v>53533999</v>
      </c>
      <c r="X68" s="4">
        <v>55492279</v>
      </c>
    </row>
    <row r="69" spans="1:24">
      <c r="A69" s="200" t="s">
        <v>265</v>
      </c>
      <c r="B69" s="91" t="str">
        <f>VLOOKUP(A69,  'Industry Crosswalk'!$C:$D, 2, FALSE)</f>
        <v>Professional &amp; Business Services</v>
      </c>
      <c r="C69" s="145">
        <v>54005332</v>
      </c>
      <c r="D69" s="75">
        <v>58368689</v>
      </c>
      <c r="E69" s="75">
        <v>69915550</v>
      </c>
      <c r="F69" s="75">
        <v>58558978</v>
      </c>
      <c r="G69" s="75">
        <v>57728805</v>
      </c>
      <c r="H69" s="75">
        <v>64038346</v>
      </c>
      <c r="I69" s="75">
        <v>76484993</v>
      </c>
      <c r="J69" s="75">
        <v>55492112</v>
      </c>
      <c r="K69" s="75">
        <v>50450750</v>
      </c>
      <c r="L69" s="75">
        <v>52740451</v>
      </c>
      <c r="N69" s="6" t="s">
        <v>283</v>
      </c>
      <c r="O69" s="4">
        <v>496565834</v>
      </c>
      <c r="P69" s="4">
        <v>491412135</v>
      </c>
      <c r="Q69" s="4">
        <v>553333619</v>
      </c>
      <c r="R69" s="4">
        <v>509824090</v>
      </c>
      <c r="S69" s="4">
        <v>520252149</v>
      </c>
      <c r="T69" s="4">
        <v>523862385</v>
      </c>
      <c r="U69" s="4">
        <v>599072474</v>
      </c>
      <c r="V69" s="4">
        <v>472726853</v>
      </c>
      <c r="W69" s="4">
        <v>482256766</v>
      </c>
      <c r="X69" s="4">
        <v>464037772</v>
      </c>
    </row>
    <row r="70" spans="1:24">
      <c r="A70" s="200" t="s">
        <v>266</v>
      </c>
      <c r="B70" s="91" t="str">
        <f>VLOOKUP(A70,  'Industry Crosswalk'!$C:$D, 2, FALSE)</f>
        <v>Trade, Transportation, &amp; Utilities</v>
      </c>
      <c r="C70" s="145">
        <v>3232299</v>
      </c>
      <c r="D70" s="75">
        <v>3003125</v>
      </c>
      <c r="E70" s="75">
        <v>5114597</v>
      </c>
      <c r="F70" s="75">
        <v>3410540</v>
      </c>
      <c r="G70" s="75">
        <v>3558824</v>
      </c>
      <c r="H70" s="75">
        <v>3335664</v>
      </c>
      <c r="I70" s="75">
        <v>5264773</v>
      </c>
      <c r="J70" s="75">
        <v>3267451</v>
      </c>
      <c r="K70" s="75">
        <v>3546251</v>
      </c>
      <c r="L70" s="75">
        <v>3116406</v>
      </c>
      <c r="X70" s="61"/>
    </row>
    <row r="71" spans="1:24">
      <c r="A71" s="200" t="s">
        <v>267</v>
      </c>
      <c r="B71" s="91" t="str">
        <f>VLOOKUP(A71,  'Industry Crosswalk'!$C:$D, 2, FALSE)</f>
        <v>Information</v>
      </c>
      <c r="C71" s="145">
        <v>6214771</v>
      </c>
      <c r="D71" s="75">
        <v>6534351</v>
      </c>
      <c r="E71" s="75">
        <v>7189740</v>
      </c>
      <c r="F71" s="75">
        <v>6796799</v>
      </c>
      <c r="G71" s="75">
        <v>6625176</v>
      </c>
      <c r="H71" s="75">
        <v>7358784</v>
      </c>
      <c r="I71" s="75">
        <v>7441103</v>
      </c>
      <c r="J71" s="75">
        <v>7005267</v>
      </c>
      <c r="K71" s="75">
        <v>6407704</v>
      </c>
      <c r="L71" s="75">
        <v>6320346</v>
      </c>
      <c r="X71" s="61"/>
    </row>
    <row r="72" spans="1:24">
      <c r="A72" s="200" t="s">
        <v>268</v>
      </c>
      <c r="B72" s="91" t="str">
        <f>VLOOKUP(A72,  'Industry Crosswalk'!$C:$D, 2, FALSE)</f>
        <v>Financial activities</v>
      </c>
      <c r="C72" s="145">
        <v>7156183</v>
      </c>
      <c r="D72" s="75">
        <v>6944159</v>
      </c>
      <c r="E72" s="75">
        <v>8410366</v>
      </c>
      <c r="F72" s="75">
        <v>7903223</v>
      </c>
      <c r="G72" s="75">
        <v>7292774</v>
      </c>
      <c r="H72" s="75">
        <v>7538692</v>
      </c>
      <c r="I72" s="75">
        <v>11555695</v>
      </c>
      <c r="J72" s="75">
        <v>6761988</v>
      </c>
      <c r="K72" s="75">
        <v>6468613</v>
      </c>
      <c r="L72" s="75">
        <v>6470026</v>
      </c>
      <c r="X72" s="61"/>
    </row>
    <row r="73" spans="1:24">
      <c r="A73" s="200" t="s">
        <v>269</v>
      </c>
      <c r="B73" s="91" t="str">
        <f>VLOOKUP(A73,  'Industry Crosswalk'!$C:$D, 2, FALSE)</f>
        <v>Leisure &amp; Hospitality</v>
      </c>
      <c r="C73" s="145">
        <v>13724040</v>
      </c>
      <c r="D73" s="75">
        <v>14738724</v>
      </c>
      <c r="E73" s="75">
        <v>14450973</v>
      </c>
      <c r="F73" s="75">
        <v>14348274</v>
      </c>
      <c r="G73" s="75">
        <v>14289329</v>
      </c>
      <c r="H73" s="75">
        <v>16283736</v>
      </c>
      <c r="I73" s="75">
        <v>14627223</v>
      </c>
      <c r="J73" s="75">
        <v>8657519</v>
      </c>
      <c r="K73" s="75">
        <v>7957834</v>
      </c>
      <c r="L73" s="75">
        <v>9813839</v>
      </c>
      <c r="X73" s="61"/>
    </row>
    <row r="74" spans="1:24">
      <c r="A74" s="200" t="s">
        <v>270</v>
      </c>
      <c r="B74" s="91" t="str">
        <f>VLOOKUP(A74,  'Industry Crosswalk'!$C:$D, 2, FALSE)</f>
        <v>Trade, Transportation, &amp; Utilities</v>
      </c>
      <c r="C74" s="145">
        <v>23172324</v>
      </c>
      <c r="D74" s="75">
        <v>23712486</v>
      </c>
      <c r="E74" s="75">
        <v>24397990</v>
      </c>
      <c r="F74" s="75">
        <v>26131356</v>
      </c>
      <c r="G74" s="75">
        <v>23815419</v>
      </c>
      <c r="H74" s="75">
        <v>25606039</v>
      </c>
      <c r="I74" s="75">
        <v>25809806</v>
      </c>
      <c r="J74" s="75">
        <v>24474277</v>
      </c>
      <c r="K74" s="75">
        <v>24269604</v>
      </c>
      <c r="L74" s="75">
        <v>26102669</v>
      </c>
      <c r="X74" s="61"/>
    </row>
    <row r="75" spans="1:24">
      <c r="A75" s="200" t="s">
        <v>271</v>
      </c>
      <c r="B75" s="91" t="str">
        <f>VLOOKUP(A75,  'Industry Crosswalk'!$C:$D, 2, FALSE)</f>
        <v>Financial activities</v>
      </c>
      <c r="C75" s="145">
        <v>11275068</v>
      </c>
      <c r="D75" s="75">
        <v>10984855</v>
      </c>
      <c r="E75" s="75">
        <v>16580106</v>
      </c>
      <c r="F75" s="75">
        <v>15077254</v>
      </c>
      <c r="G75" s="75">
        <v>11818622</v>
      </c>
      <c r="H75" s="75">
        <v>12769626</v>
      </c>
      <c r="I75" s="75">
        <v>17657440</v>
      </c>
      <c r="J75" s="75">
        <v>16862022</v>
      </c>
      <c r="K75" s="75">
        <v>10137771</v>
      </c>
      <c r="L75" s="75">
        <v>9605694</v>
      </c>
      <c r="X75" s="61"/>
    </row>
    <row r="76" spans="1:24">
      <c r="A76" s="200" t="s">
        <v>272</v>
      </c>
      <c r="B76" s="91" t="str">
        <f>VLOOKUP(A76,  'Industry Crosswalk'!$C:$D, 2, FALSE)</f>
        <v>Leisure &amp; Hospitality</v>
      </c>
      <c r="C76" s="145">
        <v>5317778</v>
      </c>
      <c r="D76" s="75">
        <v>6627952</v>
      </c>
      <c r="E76" s="75">
        <v>5499456</v>
      </c>
      <c r="F76" s="75">
        <v>6342298</v>
      </c>
      <c r="G76" s="75">
        <v>7204579</v>
      </c>
      <c r="H76" s="75">
        <v>6751489</v>
      </c>
      <c r="I76" s="75">
        <v>5176177</v>
      </c>
      <c r="J76" s="75">
        <v>4838093</v>
      </c>
      <c r="K76" s="75">
        <v>6452691</v>
      </c>
      <c r="L76" s="75">
        <v>6569115</v>
      </c>
      <c r="X76" s="61"/>
    </row>
    <row r="77" spans="1:24">
      <c r="A77" s="200" t="s">
        <v>273</v>
      </c>
      <c r="B77" s="91" t="str">
        <f>VLOOKUP(A77,  'Industry Crosswalk'!$C:$D, 2, FALSE)</f>
        <v>Information</v>
      </c>
      <c r="C77" s="145">
        <v>10414381</v>
      </c>
      <c r="D77" s="75">
        <v>11866780</v>
      </c>
      <c r="E77" s="75">
        <v>17736292</v>
      </c>
      <c r="F77" s="75">
        <v>16265696</v>
      </c>
      <c r="G77" s="75">
        <v>12235365</v>
      </c>
      <c r="H77" s="75">
        <v>13122881</v>
      </c>
      <c r="I77" s="75">
        <v>19753812</v>
      </c>
      <c r="J77" s="75">
        <v>14643633</v>
      </c>
      <c r="K77" s="75">
        <v>9217101</v>
      </c>
      <c r="L77" s="75">
        <v>8328431</v>
      </c>
      <c r="X77" s="61"/>
    </row>
    <row r="78" spans="1:24">
      <c r="A78" s="200" t="s">
        <v>274</v>
      </c>
      <c r="B78" s="91" t="str">
        <f>VLOOKUP(A78,  'Industry Crosswalk'!$C:$D, 2, FALSE)</f>
        <v>Trade, Transportation, &amp; Utilities</v>
      </c>
      <c r="C78" s="145">
        <v>17024837</v>
      </c>
      <c r="D78" s="75">
        <v>17720070</v>
      </c>
      <c r="E78" s="75">
        <v>17414124</v>
      </c>
      <c r="F78" s="75">
        <v>17745956</v>
      </c>
      <c r="G78" s="75">
        <v>18446771</v>
      </c>
      <c r="H78" s="75">
        <v>18385289</v>
      </c>
      <c r="I78" s="75">
        <v>18308614</v>
      </c>
      <c r="J78" s="75">
        <v>15374141</v>
      </c>
      <c r="K78" s="75">
        <v>16615617</v>
      </c>
      <c r="L78" s="75">
        <v>16234732</v>
      </c>
      <c r="X78" s="61"/>
    </row>
    <row r="79" spans="1:24">
      <c r="A79" s="200" t="s">
        <v>275</v>
      </c>
      <c r="B79" s="91" t="str">
        <f>VLOOKUP(A79,  'Industry Crosswalk'!$C:$D, 2, FALSE)</f>
        <v>Other services</v>
      </c>
      <c r="C79" s="145">
        <v>789113</v>
      </c>
      <c r="D79" s="75">
        <v>726416</v>
      </c>
      <c r="E79" s="75">
        <v>1023255</v>
      </c>
      <c r="F79" s="75">
        <v>1002280</v>
      </c>
      <c r="G79" s="75">
        <v>862401</v>
      </c>
      <c r="H79" s="75">
        <v>697497</v>
      </c>
      <c r="I79" s="75">
        <v>1177504</v>
      </c>
      <c r="J79" s="75">
        <v>1152966</v>
      </c>
      <c r="K79" s="75">
        <v>1147687</v>
      </c>
      <c r="L79" s="75">
        <v>1097527</v>
      </c>
      <c r="X79" s="61"/>
    </row>
    <row r="80" spans="1:24">
      <c r="A80" s="200" t="s">
        <v>276</v>
      </c>
      <c r="B80" s="91" t="str">
        <f>VLOOKUP(A80,  'Industry Crosswalk'!$C:$D, 2, FALSE)</f>
        <v>Trade, Transportation, &amp; Utilities</v>
      </c>
      <c r="C80" s="145">
        <v>10912907</v>
      </c>
      <c r="D80" s="75">
        <v>10840733</v>
      </c>
      <c r="E80" s="75">
        <v>11267681</v>
      </c>
      <c r="F80" s="75">
        <v>11444243</v>
      </c>
      <c r="G80" s="75">
        <v>10498839</v>
      </c>
      <c r="H80" s="75">
        <v>10556571</v>
      </c>
      <c r="I80" s="75">
        <v>12078736</v>
      </c>
      <c r="J80" s="75">
        <v>9632142</v>
      </c>
      <c r="K80" s="75">
        <v>9102527</v>
      </c>
      <c r="L80" s="75">
        <v>10038472</v>
      </c>
      <c r="X80" s="61"/>
    </row>
    <row r="81" spans="1:10">
      <c r="A81" s="20"/>
      <c r="B81" s="20"/>
      <c r="C81" s="20"/>
    </row>
    <row r="82" spans="1:10">
      <c r="A82" s="201" t="s">
        <v>278</v>
      </c>
      <c r="B82" s="81" t="s">
        <v>292</v>
      </c>
      <c r="C82" s="81" t="s">
        <v>293</v>
      </c>
      <c r="D82" s="81" t="s">
        <v>294</v>
      </c>
      <c r="E82" s="81" t="s">
        <v>295</v>
      </c>
      <c r="F82" s="81" t="s">
        <v>296</v>
      </c>
      <c r="G82" s="81" t="s">
        <v>297</v>
      </c>
      <c r="H82" s="81" t="s">
        <v>27</v>
      </c>
      <c r="I82" s="81" t="s">
        <v>28</v>
      </c>
    </row>
    <row r="83" spans="1:10">
      <c r="A83" s="91" t="s">
        <v>43</v>
      </c>
      <c r="B83" s="82">
        <v>153780559</v>
      </c>
      <c r="C83" s="82">
        <v>155825833</v>
      </c>
      <c r="D83" s="82">
        <v>163017303</v>
      </c>
      <c r="E83" s="82">
        <v>168899887</v>
      </c>
      <c r="F83" s="82">
        <v>162810963</v>
      </c>
      <c r="G83" s="82">
        <v>152807741</v>
      </c>
      <c r="H83" s="82">
        <v>156523086</v>
      </c>
      <c r="I83" s="82">
        <v>155752909</v>
      </c>
    </row>
    <row r="84" spans="1:10">
      <c r="A84" s="91" t="s">
        <v>45</v>
      </c>
      <c r="B84" s="82">
        <v>59597344</v>
      </c>
      <c r="C84" s="82">
        <v>50648854</v>
      </c>
      <c r="D84" s="82">
        <v>41811094</v>
      </c>
      <c r="E84" s="82">
        <v>45121774</v>
      </c>
      <c r="F84" s="82">
        <v>66263493</v>
      </c>
      <c r="G84" s="82">
        <v>49184924</v>
      </c>
      <c r="H84" s="82">
        <v>36053104</v>
      </c>
      <c r="I84" s="82">
        <v>33990560</v>
      </c>
    </row>
    <row r="85" spans="1:10">
      <c r="A85" s="91" t="s">
        <v>48</v>
      </c>
      <c r="B85" s="82">
        <v>67774122</v>
      </c>
      <c r="C85" s="82">
        <v>47956798</v>
      </c>
      <c r="D85" s="82">
        <v>68555721</v>
      </c>
      <c r="E85" s="82">
        <v>50854066</v>
      </c>
      <c r="F85" s="82">
        <v>70964840</v>
      </c>
      <c r="G85" s="82">
        <v>47390654</v>
      </c>
      <c r="H85" s="82">
        <v>75248869</v>
      </c>
      <c r="I85" s="82">
        <v>51875017</v>
      </c>
    </row>
    <row r="86" spans="1:10">
      <c r="A86" s="91" t="s">
        <v>49</v>
      </c>
      <c r="B86" s="82">
        <v>24926032</v>
      </c>
      <c r="C86" s="82">
        <v>23062495</v>
      </c>
      <c r="D86" s="82">
        <v>18860541</v>
      </c>
      <c r="E86" s="82">
        <v>20481665</v>
      </c>
      <c r="F86" s="82">
        <v>27194915</v>
      </c>
      <c r="G86" s="82">
        <v>21648900</v>
      </c>
      <c r="H86" s="82">
        <v>15624805</v>
      </c>
      <c r="I86" s="82">
        <v>14648777</v>
      </c>
    </row>
    <row r="87" spans="1:10">
      <c r="A87" s="91" t="s">
        <v>52</v>
      </c>
      <c r="B87" s="82">
        <v>27300553</v>
      </c>
      <c r="C87" s="82">
        <v>28273515</v>
      </c>
      <c r="D87" s="82">
        <v>28858180</v>
      </c>
      <c r="E87" s="82">
        <v>30847222</v>
      </c>
      <c r="F87" s="82">
        <v>27548744</v>
      </c>
      <c r="G87" s="82">
        <v>17912579</v>
      </c>
      <c r="H87" s="82">
        <v>18165069</v>
      </c>
      <c r="I87" s="82">
        <v>20063227</v>
      </c>
    </row>
    <row r="88" spans="1:10">
      <c r="A88" s="91" t="s">
        <v>54</v>
      </c>
      <c r="B88" s="82">
        <v>34230923</v>
      </c>
      <c r="C88" s="82">
        <v>29195389</v>
      </c>
      <c r="D88" s="82">
        <v>27808667</v>
      </c>
      <c r="E88" s="82">
        <v>27625059</v>
      </c>
      <c r="F88" s="82">
        <v>44939092</v>
      </c>
      <c r="G88" s="82">
        <v>26812560</v>
      </c>
      <c r="H88" s="82">
        <v>25590188</v>
      </c>
      <c r="I88" s="82">
        <v>26255206</v>
      </c>
    </row>
    <row r="89" spans="1:10">
      <c r="A89" s="91" t="s">
        <v>56</v>
      </c>
      <c r="B89" s="82">
        <v>18160501</v>
      </c>
      <c r="C89" s="82">
        <v>17371101</v>
      </c>
      <c r="D89" s="82">
        <v>18757590</v>
      </c>
      <c r="E89" s="82">
        <v>18491902</v>
      </c>
      <c r="F89" s="82">
        <v>18921070</v>
      </c>
      <c r="G89" s="82">
        <v>13580000</v>
      </c>
      <c r="H89" s="82">
        <v>17061166</v>
      </c>
      <c r="I89" s="82">
        <v>17676515</v>
      </c>
    </row>
    <row r="90" spans="1:10">
      <c r="A90" s="91" t="s">
        <v>58</v>
      </c>
      <c r="B90" s="82">
        <v>39453643</v>
      </c>
      <c r="C90" s="82">
        <v>40199032</v>
      </c>
      <c r="D90" s="82">
        <v>38534395</v>
      </c>
      <c r="E90" s="82">
        <v>39618901</v>
      </c>
      <c r="F90" s="82">
        <v>42482435</v>
      </c>
      <c r="G90" s="82">
        <v>35149372</v>
      </c>
      <c r="H90" s="82">
        <v>34005730</v>
      </c>
      <c r="I90" s="82">
        <v>35542831</v>
      </c>
    </row>
    <row r="91" spans="1:10">
      <c r="A91" s="91" t="s">
        <v>61</v>
      </c>
      <c r="B91" s="82">
        <v>69915550</v>
      </c>
      <c r="C91" s="82">
        <v>58558978</v>
      </c>
      <c r="D91" s="82">
        <v>57728805</v>
      </c>
      <c r="E91" s="82">
        <v>64038346</v>
      </c>
      <c r="F91" s="82">
        <v>76484993</v>
      </c>
      <c r="G91" s="82">
        <v>55492112</v>
      </c>
      <c r="H91" s="82">
        <v>50450750</v>
      </c>
      <c r="I91" s="82">
        <v>52740451</v>
      </c>
    </row>
    <row r="92" spans="1:10">
      <c r="A92" s="91" t="s">
        <v>62</v>
      </c>
      <c r="B92" s="82">
        <v>58194392</v>
      </c>
      <c r="C92" s="82">
        <v>58732095</v>
      </c>
      <c r="D92" s="82">
        <v>56319853</v>
      </c>
      <c r="E92" s="82">
        <v>57883563</v>
      </c>
      <c r="F92" s="82">
        <v>61461929</v>
      </c>
      <c r="G92" s="82">
        <v>52748011</v>
      </c>
      <c r="H92" s="82">
        <v>53533999</v>
      </c>
      <c r="I92" s="82">
        <v>55492279</v>
      </c>
    </row>
    <row r="94" spans="1:10">
      <c r="A94" s="199" t="s">
        <v>298</v>
      </c>
    </row>
    <row r="95" spans="1:10">
      <c r="A95" s="201" t="s">
        <v>278</v>
      </c>
      <c r="B95" s="81" t="s">
        <v>292</v>
      </c>
      <c r="C95" s="81" t="s">
        <v>293</v>
      </c>
      <c r="D95" s="81" t="s">
        <v>294</v>
      </c>
      <c r="E95" s="81" t="s">
        <v>295</v>
      </c>
      <c r="F95" s="81" t="s">
        <v>296</v>
      </c>
      <c r="G95" s="81" t="s">
        <v>297</v>
      </c>
      <c r="H95" s="81" t="s">
        <v>27</v>
      </c>
      <c r="I95" s="85" t="s">
        <v>28</v>
      </c>
      <c r="J95" s="205" t="s">
        <v>299</v>
      </c>
    </row>
    <row r="96" spans="1:10">
      <c r="A96" s="91" t="s">
        <v>43</v>
      </c>
      <c r="B96" s="75">
        <f>B83/'Philly MSA Employment'!B31</f>
        <v>302.36051710578056</v>
      </c>
      <c r="C96" s="75">
        <f>C83/'Philly MSA Employment'!C31</f>
        <v>316.26919626547595</v>
      </c>
      <c r="D96" s="75">
        <f>D83/'Philly MSA Employment'!D31</f>
        <v>321.97768714201067</v>
      </c>
      <c r="E96" s="75">
        <f>E83/'Philly MSA Employment'!E31</f>
        <v>328.91896202531643</v>
      </c>
      <c r="F96" s="75">
        <f>F83/'Philly MSA Employment'!F31</f>
        <v>316.32205750922861</v>
      </c>
      <c r="G96" s="75">
        <f>G83/'Philly MSA Employment'!G31</f>
        <v>324.915460344461</v>
      </c>
      <c r="H96" s="75">
        <f>H83/'Philly MSA Employment'!H31</f>
        <v>319.30454100367194</v>
      </c>
      <c r="I96" s="87">
        <f>I83/'Philly MSA Employment'!I31</f>
        <v>315.54479132901133</v>
      </c>
      <c r="J96" s="75">
        <f>AVERAGE(B96:F96)</f>
        <v>317.16968400956245</v>
      </c>
    </row>
    <row r="97" spans="1:13">
      <c r="A97" s="91" t="s">
        <v>45</v>
      </c>
      <c r="B97" s="75">
        <f>B84/'Philly MSA Employment'!B32</f>
        <v>415.89214235868809</v>
      </c>
      <c r="C97" s="75">
        <f>C84/'Philly MSA Employment'!C32</f>
        <v>348.10208934707902</v>
      </c>
      <c r="D97" s="75">
        <f>D84/'Philly MSA Employment'!D32</f>
        <v>289.75117117117117</v>
      </c>
      <c r="E97" s="75">
        <f>E84/'Philly MSA Employment'!E32</f>
        <v>309.26507196710082</v>
      </c>
      <c r="F97" s="75">
        <f>F84/'Philly MSA Employment'!F32</f>
        <v>453.85954109589039</v>
      </c>
      <c r="G97" s="75">
        <f>G84/'Philly MSA Employment'!G32</f>
        <v>346.6168005637773</v>
      </c>
      <c r="H97" s="75">
        <f>H84/'Philly MSA Employment'!H32</f>
        <v>251.59179344033495</v>
      </c>
      <c r="I97" s="87">
        <f>I84/'Philly MSA Employment'!I32</f>
        <v>236.37385257301807</v>
      </c>
      <c r="J97" s="75">
        <f>AVERAGE(B97:F97)</f>
        <v>363.37400318798586</v>
      </c>
    </row>
    <row r="98" spans="1:13">
      <c r="A98" s="91" t="s">
        <v>48</v>
      </c>
      <c r="B98" s="75">
        <f>B85/'Philly MSA Employment'!B33</f>
        <v>315.81603914259085</v>
      </c>
      <c r="C98" s="75">
        <f>C85/'Philly MSA Employment'!C33</f>
        <v>227.06817234848484</v>
      </c>
      <c r="D98" s="75">
        <f>D85/'Philly MSA Employment'!D33</f>
        <v>318.86381860465116</v>
      </c>
      <c r="E98" s="75">
        <f>E85/'Philly MSA Employment'!E33</f>
        <v>234.56672509225095</v>
      </c>
      <c r="F98" s="75">
        <f>F85/'Philly MSA Employment'!F33</f>
        <v>327.02691244239634</v>
      </c>
      <c r="G98" s="75">
        <f>G85/'Philly MSA Employment'!G33</f>
        <v>225.56237029985721</v>
      </c>
      <c r="H98" s="75">
        <f>H85/'Philly MSA Employment'!H33</f>
        <v>351.46599252685655</v>
      </c>
      <c r="I98" s="87">
        <f>I85/'Philly MSA Employment'!I33</f>
        <v>242.4066214953271</v>
      </c>
      <c r="J98" s="75">
        <f t="shared" ref="J97:J105" si="1">AVERAGE(B98:F98)</f>
        <v>284.66833352607483</v>
      </c>
    </row>
    <row r="99" spans="1:13">
      <c r="A99" s="91" t="s">
        <v>49</v>
      </c>
      <c r="B99" s="75">
        <f>B86/'Philly MSA Employment'!B34</f>
        <v>642.4235051546392</v>
      </c>
      <c r="C99" s="75">
        <f>C86/'Philly MSA Employment'!C34</f>
        <v>578.00739348370928</v>
      </c>
      <c r="D99" s="75">
        <f>D86/'Philly MSA Employment'!D34</f>
        <v>473.88293969849246</v>
      </c>
      <c r="E99" s="75">
        <f>E86/'Philly MSA Employment'!E34</f>
        <v>504.47450738916257</v>
      </c>
      <c r="F99" s="75">
        <f>F86/'Philly MSA Employment'!F34</f>
        <v>678.17743142144639</v>
      </c>
      <c r="G99" s="75">
        <f>G86/'Philly MSA Employment'!G34</f>
        <v>566.72513089005236</v>
      </c>
      <c r="H99" s="75">
        <f>H86/'Philly MSA Employment'!H34</f>
        <v>413.35462962962964</v>
      </c>
      <c r="I99" s="87">
        <f>I86/'Philly MSA Employment'!I34</f>
        <v>385.49413157894736</v>
      </c>
      <c r="J99" s="75">
        <f t="shared" si="1"/>
        <v>575.39315542948998</v>
      </c>
    </row>
    <row r="100" spans="1:13">
      <c r="A100" s="91" t="s">
        <v>52</v>
      </c>
      <c r="B100" s="75">
        <f>B87/'Philly MSA Employment'!B35</f>
        <v>148.13105263157894</v>
      </c>
      <c r="C100" s="75">
        <f>C87/'Philly MSA Employment'!C35</f>
        <v>141.72187969924812</v>
      </c>
      <c r="D100" s="75">
        <f>D87/'Philly MSA Employment'!D35</f>
        <v>148.83022176379578</v>
      </c>
      <c r="E100" s="75">
        <f>E87/'Philly MSA Employment'!E35</f>
        <v>160.66261458333332</v>
      </c>
      <c r="F100" s="75">
        <f>F87/'Philly MSA Employment'!F35</f>
        <v>150.95202191780822</v>
      </c>
      <c r="G100" s="75">
        <f>G87/'Philly MSA Employment'!G35</f>
        <v>154.81917891097669</v>
      </c>
      <c r="H100" s="75">
        <f>H87/'Philly MSA Employment'!H35</f>
        <v>134.35701923076923</v>
      </c>
      <c r="I100" s="87">
        <f>I87/'Philly MSA Employment'!I35</f>
        <v>167.05434637801832</v>
      </c>
      <c r="J100" s="75">
        <f t="shared" si="1"/>
        <v>150.05955811915288</v>
      </c>
    </row>
    <row r="101" spans="1:13">
      <c r="A101" s="91" t="s">
        <v>54</v>
      </c>
      <c r="B101" s="75">
        <f>B88/'Philly MSA Employment'!B36</f>
        <v>273.19172386272942</v>
      </c>
      <c r="C101" s="75">
        <f>C88/'Philly MSA Employment'!C36</f>
        <v>230.24754731861199</v>
      </c>
      <c r="D101" s="75">
        <f>D88/'Philly MSA Employment'!D36</f>
        <v>223.00454691259023</v>
      </c>
      <c r="E101" s="75">
        <f>E88/'Philly MSA Employment'!E36</f>
        <v>221.000472</v>
      </c>
      <c r="F101" s="75">
        <f>F88/'Philly MSA Employment'!F36</f>
        <v>363.29096200485043</v>
      </c>
      <c r="G101" s="75">
        <f>G88/'Philly MSA Employment'!G36</f>
        <v>224.18528428093646</v>
      </c>
      <c r="H101" s="75">
        <f>H88/'Philly MSA Employment'!H36</f>
        <v>217.60363945578231</v>
      </c>
      <c r="I101" s="87">
        <f>I88/'Philly MSA Employment'!I36</f>
        <v>221.56291983122364</v>
      </c>
      <c r="J101" s="75">
        <f t="shared" si="1"/>
        <v>262.1470504197564</v>
      </c>
    </row>
    <row r="102" spans="1:13">
      <c r="A102" s="91" t="s">
        <v>56</v>
      </c>
      <c r="B102" s="75">
        <f>B89/'Philly MSA Employment'!B37</f>
        <v>239.58444591029024</v>
      </c>
      <c r="C102" s="75">
        <f>C89/'Philly MSA Employment'!C37</f>
        <v>213.14234355828222</v>
      </c>
      <c r="D102" s="75">
        <f>D89/'Philly MSA Employment'!D37</f>
        <v>228.19452554744527</v>
      </c>
      <c r="E102" s="75">
        <f>E89/'Philly MSA Employment'!E37</f>
        <v>239.53240932642487</v>
      </c>
      <c r="F102" s="75">
        <f>F89/'Philly MSA Employment'!F37</f>
        <v>255.3450742240216</v>
      </c>
      <c r="G102" s="75">
        <f>G89/'Philly MSA Employment'!G37</f>
        <v>198.82869692532944</v>
      </c>
      <c r="H102" s="75">
        <f>H89/'Philly MSA Employment'!H37</f>
        <v>247.62214804063862</v>
      </c>
      <c r="I102" s="87">
        <f>I89/'Philly MSA Employment'!I37</f>
        <v>258.80695461200588</v>
      </c>
      <c r="J102" s="75">
        <f t="shared" si="1"/>
        <v>235.15975971329286</v>
      </c>
    </row>
    <row r="103" spans="1:13">
      <c r="A103" s="91" t="s">
        <v>58</v>
      </c>
      <c r="B103" s="75">
        <f>B90/'Philly MSA Employment'!B38</f>
        <v>446.81362400905994</v>
      </c>
      <c r="C103" s="75">
        <f>C90/'Philly MSA Employment'!C38</f>
        <v>443.20873208379271</v>
      </c>
      <c r="D103" s="75">
        <f>D90/'Philly MSA Employment'!D38</f>
        <v>430.55189944134077</v>
      </c>
      <c r="E103" s="75">
        <f>E90/'Philly MSA Employment'!E38</f>
        <v>448.17761312217192</v>
      </c>
      <c r="F103" s="75">
        <f>F90/'Philly MSA Employment'!F38</f>
        <v>485.51354285714285</v>
      </c>
      <c r="G103" s="75">
        <f>G90/'Philly MSA Employment'!G38</f>
        <v>505.01971264367813</v>
      </c>
      <c r="H103" s="75">
        <f>H90/'Philly MSA Employment'!H38</f>
        <v>446.26942257217854</v>
      </c>
      <c r="I103" s="87">
        <f>I90/'Philly MSA Employment'!I38</f>
        <v>470.76597350993376</v>
      </c>
      <c r="J103" s="75">
        <f t="shared" si="1"/>
        <v>450.85308230270164</v>
      </c>
    </row>
    <row r="104" spans="1:13">
      <c r="A104" s="91" t="s">
        <v>61</v>
      </c>
      <c r="B104" s="75">
        <f>B91/'Philly MSA Employment'!B39</f>
        <v>207.09582345971563</v>
      </c>
      <c r="C104" s="75">
        <f>C91/'Philly MSA Employment'!C39</f>
        <v>169.39247324269598</v>
      </c>
      <c r="D104" s="75">
        <f>D91/'Philly MSA Employment'!D39</f>
        <v>166.46137543252598</v>
      </c>
      <c r="E104" s="75">
        <f>E91/'Philly MSA Employment'!E39</f>
        <v>186.53756481211769</v>
      </c>
      <c r="F104" s="75">
        <f>F91/'Philly MSA Employment'!F39</f>
        <v>223.24866608289551</v>
      </c>
      <c r="G104" s="75">
        <f>G91/'Philly MSA Employment'!G39</f>
        <v>168.61778182923123</v>
      </c>
      <c r="H104" s="75">
        <f>H91/'Philly MSA Employment'!H39</f>
        <v>153.15953248330297</v>
      </c>
      <c r="I104" s="87">
        <f>I91/'Philly MSA Employment'!I39</f>
        <v>158.47491286057695</v>
      </c>
      <c r="J104" s="75">
        <f t="shared" si="1"/>
        <v>190.54718060599015</v>
      </c>
    </row>
    <row r="105" spans="1:13">
      <c r="A105" s="91" t="s">
        <v>62</v>
      </c>
      <c r="B105" s="75">
        <f>B92/'Philly MSA Employment'!B40</f>
        <v>175.07338146811071</v>
      </c>
      <c r="C105" s="75">
        <f>C92/'Philly MSA Employment'!C40</f>
        <v>174.5900564803805</v>
      </c>
      <c r="D105" s="75">
        <f>D92/'Philly MSA Employment'!D40</f>
        <v>168.11896417910447</v>
      </c>
      <c r="E105" s="75">
        <f>E92/'Philly MSA Employment'!E40</f>
        <v>167.2451979196764</v>
      </c>
      <c r="F105" s="75">
        <f>F92/'Philly MSA Employment'!F40</f>
        <v>185.62950468136515</v>
      </c>
      <c r="G105" s="75">
        <f>G92/'Philly MSA Employment'!G40</f>
        <v>174.89393567639257</v>
      </c>
      <c r="H105" s="75">
        <f>H92/'Philly MSA Employment'!H40</f>
        <v>172.35672569220864</v>
      </c>
      <c r="I105" s="87">
        <f>I92/'Philly MSA Employment'!I40</f>
        <v>167.49857832779958</v>
      </c>
      <c r="J105" s="75">
        <f t="shared" si="1"/>
        <v>174.13142094572743</v>
      </c>
    </row>
    <row r="106" spans="1:13">
      <c r="B106" s="73"/>
      <c r="C106" s="73"/>
      <c r="D106" s="73"/>
      <c r="E106" s="73"/>
      <c r="F106" s="73"/>
      <c r="G106" s="73"/>
      <c r="H106" s="73"/>
      <c r="I106" s="73"/>
    </row>
    <row r="107" spans="1:13">
      <c r="A107" s="47" t="s">
        <v>300</v>
      </c>
      <c r="B107" s="61" t="s">
        <v>301</v>
      </c>
      <c r="C107" s="61" t="s">
        <v>302</v>
      </c>
      <c r="D107" s="61" t="s">
        <v>297</v>
      </c>
      <c r="E107" s="61" t="s">
        <v>27</v>
      </c>
      <c r="F107" s="61" t="s">
        <v>28</v>
      </c>
      <c r="G107" s="61" t="s">
        <v>37</v>
      </c>
      <c r="H107" s="61" t="s">
        <v>38</v>
      </c>
      <c r="I107" s="61" t="s">
        <v>39</v>
      </c>
      <c r="J107" s="61" t="s">
        <v>40</v>
      </c>
      <c r="K107" s="61" t="s">
        <v>41</v>
      </c>
      <c r="L107" s="61" t="s">
        <v>42</v>
      </c>
      <c r="M107" s="61" t="s">
        <v>21</v>
      </c>
    </row>
    <row r="108" spans="1:13">
      <c r="A108" s="61" t="str">
        <f>A97</f>
        <v>Financial activities</v>
      </c>
      <c r="B108" s="75">
        <f>J97</f>
        <v>363.37400318798586</v>
      </c>
      <c r="C108" s="61">
        <f>'Philly MSA Employment'!F32</f>
        <v>146000</v>
      </c>
      <c r="D108" s="75">
        <f>C108*B108</f>
        <v>53052604.465445936</v>
      </c>
      <c r="E108" s="75">
        <f>D108</f>
        <v>53052604.465445936</v>
      </c>
      <c r="F108" s="75">
        <f>E108</f>
        <v>53052604.465445936</v>
      </c>
      <c r="G108" s="75">
        <f>F108+(F108*'CBO Projections'!C$5)</f>
        <v>53367189.824594788</v>
      </c>
      <c r="H108" s="75">
        <f>G108+(G108*'CBO Projections'!D$5)</f>
        <v>53392656.003070273</v>
      </c>
      <c r="I108" s="75">
        <f>H108+(H108*'CBO Projections'!E$5)</f>
        <v>53624567.19090616</v>
      </c>
      <c r="J108" s="75">
        <f>I108+(I108*'CBO Projections'!F$5)</f>
        <v>54045266.402963504</v>
      </c>
      <c r="K108" s="75">
        <f>J108+(J108*'CBO Projections'!G$5)</f>
        <v>54516830.094672903</v>
      </c>
      <c r="L108" s="75">
        <f>K108+(K108*'CBO Projections'!H$5)</f>
        <v>54972242.281825259</v>
      </c>
      <c r="M108" s="75">
        <f>SUM(D108:L108)</f>
        <v>483076565.19437069</v>
      </c>
    </row>
    <row r="109" spans="1:13">
      <c r="A109" s="61" t="str">
        <f>A99</f>
        <v>Information</v>
      </c>
      <c r="B109" s="75">
        <f>J99</f>
        <v>575.39315542948998</v>
      </c>
      <c r="C109" s="61">
        <f>'Philly MSA Employment'!F34</f>
        <v>40100</v>
      </c>
      <c r="D109" s="75">
        <f t="shared" ref="D109:D110" si="2">C109*B109</f>
        <v>23073265.532722548</v>
      </c>
      <c r="E109" s="75">
        <f t="shared" ref="E109:F109" si="3">D109</f>
        <v>23073265.532722548</v>
      </c>
      <c r="F109" s="75">
        <f t="shared" si="3"/>
        <v>23073265.532722548</v>
      </c>
      <c r="G109" s="75">
        <f>F109+(F109*'CBO Projections'!C$5)</f>
        <v>23210082.784156002</v>
      </c>
      <c r="H109" s="75">
        <f>G109+(G109*'CBO Projections'!D$5)</f>
        <v>23221158.355355363</v>
      </c>
      <c r="I109" s="75">
        <f>H109+(H109*'CBO Projections'!E$5)</f>
        <v>23322019.537777267</v>
      </c>
      <c r="J109" s="75">
        <f>I109+(I109*'CBO Projections'!F$5)</f>
        <v>23504987.079654094</v>
      </c>
      <c r="K109" s="75">
        <f>J109+(J109*'CBO Projections'!G$5)</f>
        <v>23710076.243212286</v>
      </c>
      <c r="L109" s="75">
        <f>K109+(K109*'CBO Projections'!H$5)</f>
        <v>23908140.908027153</v>
      </c>
      <c r="M109" s="75">
        <f t="shared" ref="M109:M110" si="4">SUM(D109:L109)</f>
        <v>210096261.5063498</v>
      </c>
    </row>
    <row r="110" spans="1:13">
      <c r="A110" s="61" t="str">
        <f>A104</f>
        <v>Professional &amp; Business Services</v>
      </c>
      <c r="B110" s="75">
        <f>J104</f>
        <v>190.54718060599015</v>
      </c>
      <c r="C110" s="61">
        <f>'Philly MSA Employment'!F39</f>
        <v>342600</v>
      </c>
      <c r="D110" s="75">
        <f t="shared" si="2"/>
        <v>65281464.075612225</v>
      </c>
      <c r="E110" s="75">
        <f t="shared" ref="E110:F110" si="5">D110</f>
        <v>65281464.075612225</v>
      </c>
      <c r="F110" s="75">
        <f t="shared" si="5"/>
        <v>65281464.075612225</v>
      </c>
      <c r="G110" s="75">
        <f>F110+(F110*'CBO Projections'!C$5)</f>
        <v>65668562.749257274</v>
      </c>
      <c r="H110" s="75">
        <f>G110+(G110*'CBO Projections'!D$5)</f>
        <v>65699898.99433028</v>
      </c>
      <c r="I110" s="75">
        <f>H110+(H110*'CBO Projections'!E$5)</f>
        <v>65985266.735084675</v>
      </c>
      <c r="J110" s="75">
        <f>I110+(I110*'CBO Projections'!F$5)</f>
        <v>66502938.973333552</v>
      </c>
      <c r="K110" s="75">
        <f>J110+(J110*'CBO Projections'!G$5)</f>
        <v>67083200.178412385</v>
      </c>
      <c r="L110" s="75">
        <f>K110+(K110*'CBO Projections'!H$5)</f>
        <v>67643586.885808557</v>
      </c>
      <c r="M110" s="75">
        <f t="shared" si="4"/>
        <v>594427846.74306333</v>
      </c>
    </row>
    <row r="111" spans="1:13">
      <c r="A111" s="61" t="s">
        <v>303</v>
      </c>
      <c r="D111" s="75">
        <f>SUM(D108:D110)</f>
        <v>141407334.07378072</v>
      </c>
      <c r="E111" s="75">
        <f t="shared" ref="E111:L111" si="6">SUM(E108:E110)</f>
        <v>141407334.07378072</v>
      </c>
      <c r="F111" s="75">
        <f t="shared" si="6"/>
        <v>141407334.07378072</v>
      </c>
      <c r="G111" s="75">
        <f t="shared" si="6"/>
        <v>142245835.35800806</v>
      </c>
      <c r="H111" s="75">
        <f t="shared" si="6"/>
        <v>142313713.3527559</v>
      </c>
      <c r="I111" s="75">
        <f t="shared" si="6"/>
        <v>142931853.46376809</v>
      </c>
      <c r="J111" s="75">
        <f t="shared" si="6"/>
        <v>144053192.45595115</v>
      </c>
      <c r="K111" s="75">
        <f t="shared" si="6"/>
        <v>145310106.51629758</v>
      </c>
      <c r="L111" s="75">
        <f t="shared" si="6"/>
        <v>146523970.07566097</v>
      </c>
      <c r="M111" s="75">
        <f>SUM(D111:L111)</f>
        <v>1287600673.443784</v>
      </c>
    </row>
    <row r="113" spans="1:13">
      <c r="A113" s="61" t="s">
        <v>70</v>
      </c>
    </row>
    <row r="114" spans="1:13">
      <c r="D114" s="61" t="s">
        <v>297</v>
      </c>
      <c r="E114" s="61" t="s">
        <v>27</v>
      </c>
      <c r="F114" s="61" t="s">
        <v>28</v>
      </c>
      <c r="G114" s="61" t="s">
        <v>37</v>
      </c>
      <c r="H114" s="61" t="s">
        <v>38</v>
      </c>
      <c r="I114" s="61" t="s">
        <v>39</v>
      </c>
      <c r="J114" s="61" t="s">
        <v>40</v>
      </c>
      <c r="K114" s="61" t="s">
        <v>41</v>
      </c>
      <c r="L114" s="61" t="s">
        <v>42</v>
      </c>
      <c r="M114" s="61" t="s">
        <v>21</v>
      </c>
    </row>
    <row r="115" spans="1:13">
      <c r="A115" s="61" t="str">
        <f>A108</f>
        <v>Financial activities</v>
      </c>
      <c r="D115" s="75">
        <f>G84</f>
        <v>49184924</v>
      </c>
      <c r="E115" s="75">
        <f>H84</f>
        <v>36053104</v>
      </c>
      <c r="F115" s="75">
        <f>I84</f>
        <v>33990560</v>
      </c>
      <c r="G115" s="61">
        <f>'Scenario Analysis'!D19</f>
        <v>34104978.536141865</v>
      </c>
      <c r="H115" s="61">
        <f>'Scenario Analysis'!E19</f>
        <v>34219777.668460578</v>
      </c>
      <c r="I115" s="61">
        <f>'Scenario Analysis'!F19</f>
        <v>39464180.042022377</v>
      </c>
      <c r="J115" s="61">
        <f>'Scenario Analysis'!G19</f>
        <v>41304872.260148771</v>
      </c>
      <c r="K115" s="61">
        <f>'Scenario Analysis'!H19</f>
        <v>42296254.000696287</v>
      </c>
      <c r="L115" s="61">
        <f>'Scenario Analysis'!I19</f>
        <v>43290647.677141115</v>
      </c>
      <c r="M115" s="75">
        <f>SUM(D115:L115)</f>
        <v>353909298.18461102</v>
      </c>
    </row>
    <row r="116" spans="1:13">
      <c r="A116" s="61" t="str">
        <f t="shared" ref="A116:A117" si="7">A109</f>
        <v>Information</v>
      </c>
      <c r="D116" s="75">
        <f>G86</f>
        <v>21648900</v>
      </c>
      <c r="E116" s="75">
        <f>H86</f>
        <v>15624805</v>
      </c>
      <c r="F116" s="75">
        <f>I86</f>
        <v>14648777</v>
      </c>
      <c r="G116" s="61">
        <f>'Scenario Analysis'!D21</f>
        <v>14717855.62090829</v>
      </c>
      <c r="H116" s="61">
        <f>'Scenario Analysis'!E21</f>
        <v>14787216.874549029</v>
      </c>
      <c r="I116" s="61">
        <f>'Scenario Analysis'!F21</f>
        <v>17067382.060159974</v>
      </c>
      <c r="J116" s="61">
        <f>'Scenario Analysis'!G21</f>
        <v>17880783.441157967</v>
      </c>
      <c r="K116" s="61">
        <f>'Scenario Analysis'!H21</f>
        <v>18328281.066253435</v>
      </c>
      <c r="L116" s="61">
        <f>'Scenario Analysis'!I21</f>
        <v>18777197.489935931</v>
      </c>
      <c r="M116" s="75">
        <f t="shared" ref="M116:M118" si="8">SUM(D116:L116)</f>
        <v>153481198.55296463</v>
      </c>
    </row>
    <row r="117" spans="1:13">
      <c r="A117" s="61" t="str">
        <f t="shared" si="7"/>
        <v>Professional &amp; Business Services</v>
      </c>
      <c r="D117" s="75">
        <f>G91</f>
        <v>55492112</v>
      </c>
      <c r="E117" s="75">
        <f>H91</f>
        <v>50450750</v>
      </c>
      <c r="F117" s="75">
        <f>I91</f>
        <v>52740451</v>
      </c>
      <c r="G117" s="61">
        <f>'Scenario Analysis'!D26</f>
        <v>52940396.816619776</v>
      </c>
      <c r="H117" s="61">
        <f>'Scenario Analysis'!E26</f>
        <v>53141067.644080281</v>
      </c>
      <c r="I117" s="61">
        <f>'Scenario Analysis'!F26</f>
        <v>57321768.660688609</v>
      </c>
      <c r="J117" s="61">
        <f>'Scenario Analysis'!G26</f>
        <v>58862269.287401602</v>
      </c>
      <c r="K117" s="61">
        <f>'Scenario Analysis'!H26</f>
        <v>60407517.719329156</v>
      </c>
      <c r="L117" s="61">
        <f>'Scenario Analysis'!I26</f>
        <v>61957528.578796938</v>
      </c>
      <c r="M117" s="75">
        <f t="shared" si="8"/>
        <v>503313861.70691639</v>
      </c>
    </row>
    <row r="118" spans="1:13">
      <c r="A118" s="61" t="s">
        <v>21</v>
      </c>
      <c r="D118" s="75">
        <f>SUM(D115:D117)</f>
        <v>126325936</v>
      </c>
      <c r="E118" s="75">
        <f t="shared" ref="E118" si="9">SUM(E115:E117)</f>
        <v>102128659</v>
      </c>
      <c r="F118" s="75">
        <f t="shared" ref="F118" si="10">SUM(F115:F117)</f>
        <v>101379788</v>
      </c>
      <c r="G118" s="75">
        <f t="shared" ref="G118" si="11">SUM(G115:G117)</f>
        <v>101763230.97366993</v>
      </c>
      <c r="H118" s="75">
        <f t="shared" ref="H118" si="12">SUM(H115:H117)</f>
        <v>102148062.18708989</v>
      </c>
      <c r="I118" s="75">
        <f t="shared" ref="I118" si="13">SUM(I115:I117)</f>
        <v>113853330.76287097</v>
      </c>
      <c r="J118" s="75">
        <f t="shared" ref="J118" si="14">SUM(J115:J117)</f>
        <v>118047924.98870835</v>
      </c>
      <c r="K118" s="75">
        <f t="shared" ref="K118" si="15">SUM(K115:K117)</f>
        <v>121032052.78627887</v>
      </c>
      <c r="L118" s="75">
        <f t="shared" ref="L118" si="16">SUM(L115:L117)</f>
        <v>124025373.74587399</v>
      </c>
      <c r="M118" s="75">
        <f t="shared" si="8"/>
        <v>1010704358.4444919</v>
      </c>
    </row>
    <row r="121" spans="1:13">
      <c r="A121" s="61" t="s">
        <v>78</v>
      </c>
    </row>
    <row r="123" spans="1:13">
      <c r="A123" s="61" t="str">
        <f>A115</f>
        <v>Financial activities</v>
      </c>
      <c r="D123" s="61" t="str">
        <f>D114</f>
        <v>FY20 Q4</v>
      </c>
      <c r="E123" s="61" t="str">
        <f t="shared" ref="E123:F123" si="17">E114</f>
        <v>FY21 Q1</v>
      </c>
      <c r="F123" s="61" t="str">
        <f t="shared" si="17"/>
        <v>FY21 Q2</v>
      </c>
      <c r="G123" s="61" t="s">
        <v>37</v>
      </c>
      <c r="H123" s="61" t="s">
        <v>38</v>
      </c>
      <c r="I123" s="61" t="s">
        <v>39</v>
      </c>
      <c r="J123" s="61" t="s">
        <v>40</v>
      </c>
      <c r="K123" s="61" t="s">
        <v>41</v>
      </c>
      <c r="L123" s="61" t="s">
        <v>42</v>
      </c>
      <c r="M123" s="61" t="s">
        <v>21</v>
      </c>
    </row>
    <row r="124" spans="1:13">
      <c r="A124" s="61" t="str">
        <f t="shared" ref="A124:A126" si="18">A116</f>
        <v>Information</v>
      </c>
      <c r="D124" s="75">
        <f t="shared" ref="D124:F126" si="19">D115</f>
        <v>49184924</v>
      </c>
      <c r="E124" s="75">
        <f t="shared" si="19"/>
        <v>36053104</v>
      </c>
      <c r="F124" s="75">
        <f t="shared" si="19"/>
        <v>33990560</v>
      </c>
      <c r="G124" s="75">
        <f>'Scenario Analysis'!D33</f>
        <v>34199603.322136588</v>
      </c>
      <c r="H124" s="75">
        <f>'Scenario Analysis'!E33</f>
        <v>34230332.219735801</v>
      </c>
      <c r="I124" s="75">
        <f>'Scenario Analysis'!F33</f>
        <v>39519198.309142053</v>
      </c>
      <c r="J124" s="75">
        <f>'Scenario Analysis'!G33</f>
        <v>41544690.204159461</v>
      </c>
      <c r="K124" s="75">
        <f>'Scenario Analysis'!H33</f>
        <v>42765914.69319158</v>
      </c>
      <c r="L124" s="75">
        <f>'Scenario Analysis'!I33</f>
        <v>43980177.259287909</v>
      </c>
      <c r="M124" s="75">
        <f>SUM(D124:L124)</f>
        <v>355468504.00765336</v>
      </c>
    </row>
    <row r="125" spans="1:13">
      <c r="A125" s="61" t="str">
        <f t="shared" si="18"/>
        <v>Professional &amp; Business Services</v>
      </c>
      <c r="D125" s="75">
        <f t="shared" si="19"/>
        <v>21648900</v>
      </c>
      <c r="E125" s="75">
        <f t="shared" si="19"/>
        <v>15624805</v>
      </c>
      <c r="F125" s="75">
        <f t="shared" si="19"/>
        <v>14648777</v>
      </c>
      <c r="G125" s="75">
        <f>'Scenario Analysis'!D35</f>
        <v>14750763.087761516</v>
      </c>
      <c r="H125" s="75">
        <f>'Scenario Analysis'!E35</f>
        <v>14786896.685994843</v>
      </c>
      <c r="I125" s="75">
        <f>'Scenario Analysis'!F35</f>
        <v>17080539.546450976</v>
      </c>
      <c r="J125" s="75">
        <f>'Scenario Analysis'!G35</f>
        <v>17961834.280721366</v>
      </c>
      <c r="K125" s="75">
        <f>'Scenario Analysis'!H35</f>
        <v>18494235.650955498</v>
      </c>
      <c r="L125" s="75">
        <f>'Scenario Analysis'!I35</f>
        <v>19020934.908132639</v>
      </c>
      <c r="M125" s="75">
        <f t="shared" ref="M125:M127" si="20">SUM(D125:L125)</f>
        <v>154017686.16001683</v>
      </c>
    </row>
    <row r="126" spans="1:13">
      <c r="A126" s="61" t="str">
        <f t="shared" si="18"/>
        <v>Total</v>
      </c>
      <c r="D126" s="75">
        <f t="shared" si="19"/>
        <v>55492112</v>
      </c>
      <c r="E126" s="75">
        <f t="shared" si="19"/>
        <v>50450750</v>
      </c>
      <c r="F126" s="75">
        <f t="shared" si="19"/>
        <v>52740451</v>
      </c>
      <c r="G126" s="75">
        <f>'Scenario Analysis'!D40</f>
        <v>53095031.724316552</v>
      </c>
      <c r="H126" s="75">
        <f>'Scenario Analysis'!E40</f>
        <v>53200872.784382805</v>
      </c>
      <c r="I126" s="75">
        <f>'Scenario Analysis'!F40</f>
        <v>57462686.515064187</v>
      </c>
      <c r="J126" s="75">
        <f>'Scenario Analysis'!G40</f>
        <v>59268571.192324236</v>
      </c>
      <c r="K126" s="75">
        <f>'Scenario Analysis'!H40</f>
        <v>61132349.611222208</v>
      </c>
      <c r="L126" s="75">
        <f>'Scenario Analysis'!I40</f>
        <v>62980056.569874167</v>
      </c>
      <c r="M126" s="75">
        <f t="shared" si="20"/>
        <v>505822881.39718413</v>
      </c>
    </row>
    <row r="127" spans="1:13">
      <c r="D127" s="75">
        <f>SUM(D124:D126)</f>
        <v>126325936</v>
      </c>
      <c r="E127" s="75">
        <f t="shared" ref="E127" si="21">SUM(E124:E126)</f>
        <v>102128659</v>
      </c>
      <c r="F127" s="75">
        <f t="shared" ref="F127" si="22">SUM(F124:F126)</f>
        <v>101379788</v>
      </c>
      <c r="G127" s="75">
        <f t="shared" ref="G127" si="23">SUM(G124:G126)</f>
        <v>102045398.13421465</v>
      </c>
      <c r="H127" s="75">
        <f t="shared" ref="H127" si="24">SUM(H124:H126)</f>
        <v>102218101.69011346</v>
      </c>
      <c r="I127" s="75">
        <f t="shared" ref="I127" si="25">SUM(I124:I126)</f>
        <v>114062424.37065721</v>
      </c>
      <c r="J127" s="75">
        <f t="shared" ref="J127" si="26">SUM(J124:J126)</f>
        <v>118775095.67720506</v>
      </c>
      <c r="K127" s="75">
        <f t="shared" ref="K127" si="27">SUM(K124:K126)</f>
        <v>122392499.95536929</v>
      </c>
      <c r="L127" s="75">
        <f t="shared" ref="L127" si="28">SUM(L124:L126)</f>
        <v>125981168.73729472</v>
      </c>
      <c r="M127" s="75">
        <f t="shared" si="20"/>
        <v>1015309071.5648544</v>
      </c>
    </row>
    <row r="130" spans="13:14">
      <c r="M130" s="61" t="s">
        <v>304</v>
      </c>
      <c r="N130" s="75">
        <f>M111-M118</f>
        <v>276896314.99929214</v>
      </c>
    </row>
    <row r="131" spans="13:14">
      <c r="M131" s="61" t="s">
        <v>305</v>
      </c>
      <c r="N131" s="75">
        <f>M111-M127</f>
        <v>272291601.87892962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6B788-C1BD-4443-9FE4-BFBCE80D65D0}">
  <sheetPr>
    <tabColor theme="4" tint="0.59999389629810485"/>
  </sheetPr>
  <dimension ref="A1:V182"/>
  <sheetViews>
    <sheetView workbookViewId="0">
      <selection activeCell="H26" sqref="H26"/>
    </sheetView>
  </sheetViews>
  <sheetFormatPr defaultColWidth="10.875" defaultRowHeight="15.95"/>
  <cols>
    <col min="1" max="1" width="20.125" style="6" customWidth="1"/>
    <col min="2" max="2" width="15.625" style="55" bestFit="1" customWidth="1"/>
    <col min="3" max="3" width="16.5" style="55" customWidth="1"/>
    <col min="4" max="4" width="15" style="55" customWidth="1"/>
    <col min="5" max="5" width="8.875" style="56" bestFit="1" customWidth="1"/>
    <col min="6" max="6" width="18.875" style="56" customWidth="1"/>
    <col min="7" max="7" width="9.125" style="56" customWidth="1"/>
    <col min="8" max="8" width="11.125" style="56" customWidth="1"/>
    <col min="9" max="9" width="13.625" style="6" customWidth="1"/>
    <col min="10" max="10" width="8" style="56" bestFit="1" customWidth="1"/>
    <col min="11" max="11" width="19.875" style="56" customWidth="1"/>
    <col min="12" max="12" width="9.625" style="56" customWidth="1"/>
    <col min="13" max="14" width="16.875" style="56" bestFit="1" customWidth="1"/>
    <col min="15" max="15" width="16.875" style="6" customWidth="1"/>
    <col min="16" max="16" width="8.625" style="56" bestFit="1" customWidth="1"/>
    <col min="17" max="17" width="9.625" style="56" customWidth="1"/>
    <col min="18" max="18" width="10.625" style="56" customWidth="1"/>
    <col min="19" max="20" width="8" style="56" bestFit="1" customWidth="1"/>
    <col min="21" max="31" width="10.875" style="56" customWidth="1"/>
    <col min="32" max="16384" width="10.875" style="56"/>
  </cols>
  <sheetData>
    <row r="1" spans="1:22" ht="21">
      <c r="A1" s="89" t="s">
        <v>306</v>
      </c>
      <c r="B1" s="148"/>
      <c r="C1" s="148"/>
      <c r="D1" s="148"/>
      <c r="E1" s="61"/>
      <c r="F1" s="61"/>
      <c r="G1" s="88"/>
      <c r="H1" s="61"/>
      <c r="J1" s="61"/>
      <c r="K1" s="61"/>
      <c r="L1" s="61"/>
      <c r="M1" s="61"/>
      <c r="N1" s="61"/>
      <c r="P1" s="61"/>
      <c r="Q1" s="61"/>
      <c r="R1" s="61"/>
      <c r="S1" s="61"/>
      <c r="T1" s="61"/>
      <c r="U1" s="61"/>
      <c r="V1" s="61"/>
    </row>
    <row r="2" spans="1:22" s="61" customFormat="1">
      <c r="A2" s="251" t="s">
        <v>307</v>
      </c>
      <c r="B2" s="148"/>
      <c r="C2" s="148"/>
      <c r="D2" s="148"/>
      <c r="G2" s="88"/>
      <c r="I2" s="6"/>
      <c r="O2" s="6"/>
    </row>
    <row r="3" spans="1:22" s="61" customFormat="1" ht="21">
      <c r="A3" s="89"/>
      <c r="B3" s="253" t="s">
        <v>308</v>
      </c>
      <c r="C3" s="253" t="s">
        <v>309</v>
      </c>
      <c r="D3" s="253" t="s">
        <v>310</v>
      </c>
      <c r="G3" s="88"/>
      <c r="I3" s="6"/>
      <c r="O3" s="6"/>
    </row>
    <row r="4" spans="1:22" s="61" customFormat="1" ht="33.950000000000003">
      <c r="A4" s="252" t="s">
        <v>311</v>
      </c>
      <c r="B4" s="254">
        <f>SUM(B31, G31, L31)</f>
        <v>-188.04620118999998</v>
      </c>
      <c r="C4" s="254">
        <f t="shared" ref="C4:D4" si="0">SUM(C31, H31, M31)</f>
        <v>-96.300443999999999</v>
      </c>
      <c r="D4" s="254">
        <f t="shared" si="0"/>
        <v>-217.55490499999999</v>
      </c>
      <c r="G4" s="88"/>
      <c r="I4" s="6"/>
      <c r="O4" s="6"/>
    </row>
    <row r="5" spans="1:22" s="61" customFormat="1" ht="21">
      <c r="A5" s="89"/>
      <c r="B5" s="148"/>
      <c r="C5" s="148"/>
      <c r="D5" s="148"/>
      <c r="G5" s="88"/>
      <c r="I5" s="6"/>
      <c r="O5" s="6"/>
    </row>
    <row r="6" spans="1:22" s="61" customFormat="1" ht="21">
      <c r="A6" s="89"/>
      <c r="B6" s="148"/>
      <c r="C6" s="148"/>
      <c r="D6" s="148"/>
      <c r="G6" s="88"/>
      <c r="I6" s="6"/>
      <c r="O6" s="6"/>
    </row>
    <row r="7" spans="1:22" ht="20.100000000000001" customHeight="1">
      <c r="A7" s="70" t="s">
        <v>312</v>
      </c>
      <c r="B7" s="268" t="s">
        <v>297</v>
      </c>
      <c r="C7" s="269"/>
      <c r="D7" s="270"/>
      <c r="E7" s="59"/>
      <c r="F7" s="70" t="s">
        <v>312</v>
      </c>
      <c r="G7" s="268" t="s">
        <v>27</v>
      </c>
      <c r="H7" s="269"/>
      <c r="I7" s="270"/>
      <c r="J7" s="61"/>
      <c r="K7" s="70" t="s">
        <v>312</v>
      </c>
      <c r="L7" s="268" t="s">
        <v>28</v>
      </c>
      <c r="M7" s="269"/>
      <c r="N7" s="270"/>
      <c r="O7" s="61"/>
      <c r="P7" s="61"/>
      <c r="Q7" s="61"/>
      <c r="R7" s="61"/>
      <c r="S7" s="59"/>
      <c r="T7" s="59"/>
      <c r="U7" s="59"/>
      <c r="V7" s="59"/>
    </row>
    <row r="8" spans="1:22">
      <c r="A8" s="71" t="s">
        <v>313</v>
      </c>
      <c r="B8" s="239" t="s">
        <v>308</v>
      </c>
      <c r="C8" s="239" t="s">
        <v>309</v>
      </c>
      <c r="D8" s="238" t="s">
        <v>310</v>
      </c>
      <c r="E8" s="61"/>
      <c r="F8" s="71" t="s">
        <v>313</v>
      </c>
      <c r="G8" s="239" t="s">
        <v>308</v>
      </c>
      <c r="H8" s="239" t="s">
        <v>309</v>
      </c>
      <c r="I8" s="238" t="s">
        <v>310</v>
      </c>
      <c r="J8" s="61"/>
      <c r="K8" s="71" t="s">
        <v>313</v>
      </c>
      <c r="L8" s="239" t="s">
        <v>308</v>
      </c>
      <c r="M8" s="239" t="s">
        <v>309</v>
      </c>
      <c r="N8" s="238" t="s">
        <v>310</v>
      </c>
      <c r="O8" s="61"/>
      <c r="P8" s="61"/>
      <c r="Q8" s="29"/>
      <c r="R8" s="61"/>
      <c r="S8" s="61"/>
      <c r="T8" s="61"/>
      <c r="U8" s="61"/>
      <c r="V8" s="61"/>
    </row>
    <row r="9" spans="1:22">
      <c r="A9" s="240" t="s">
        <v>257</v>
      </c>
      <c r="B9" s="242">
        <v>-1.5331083999999999</v>
      </c>
      <c r="C9" s="242">
        <v>-1.02453003</v>
      </c>
      <c r="D9" s="243">
        <v>-2.237835</v>
      </c>
      <c r="E9" s="74"/>
      <c r="F9" s="244" t="s">
        <v>257</v>
      </c>
      <c r="G9" s="242">
        <v>-1.7961692499999999</v>
      </c>
      <c r="H9" s="242">
        <v>-0.61372409999999999</v>
      </c>
      <c r="I9" s="243">
        <v>-1.5332950000000001</v>
      </c>
      <c r="J9" s="74"/>
      <c r="K9" s="244" t="s">
        <v>257</v>
      </c>
      <c r="L9" s="242">
        <v>-2.2264102000000001</v>
      </c>
      <c r="M9" s="242">
        <v>-0.37401342000000004</v>
      </c>
      <c r="N9" s="243">
        <v>-1.1057859999999999</v>
      </c>
      <c r="O9" s="61"/>
      <c r="P9" s="61"/>
      <c r="Q9" s="29"/>
      <c r="R9" s="61"/>
      <c r="S9" s="61"/>
      <c r="T9" s="61"/>
      <c r="U9" s="61"/>
      <c r="V9" s="61"/>
    </row>
    <row r="10" spans="1:22">
      <c r="A10" s="240" t="s">
        <v>258</v>
      </c>
      <c r="B10" s="242">
        <v>0.2900694399999999</v>
      </c>
      <c r="C10" s="242">
        <v>-0.43863755999999998</v>
      </c>
      <c r="D10" s="243">
        <v>-1.010758</v>
      </c>
      <c r="E10" s="74"/>
      <c r="F10" s="244" t="s">
        <v>258</v>
      </c>
      <c r="G10" s="242">
        <v>-0.62809717000000009</v>
      </c>
      <c r="H10" s="242">
        <v>-0.16276763</v>
      </c>
      <c r="I10" s="243">
        <v>-0.41615799999999997</v>
      </c>
      <c r="J10" s="74"/>
      <c r="K10" s="244" t="s">
        <v>258</v>
      </c>
      <c r="L10" s="242">
        <v>-0.51974589999999998</v>
      </c>
      <c r="M10" s="242">
        <v>-6.8281910000000001E-2</v>
      </c>
      <c r="N10" s="243">
        <v>-0.21126200000000001</v>
      </c>
      <c r="O10" s="61"/>
      <c r="P10" s="61"/>
      <c r="Q10" s="29"/>
      <c r="R10" s="61"/>
      <c r="S10" s="61"/>
      <c r="T10" s="61"/>
      <c r="U10" s="61"/>
      <c r="V10" s="61"/>
    </row>
    <row r="11" spans="1:22">
      <c r="A11" s="240" t="s">
        <v>259</v>
      </c>
      <c r="B11" s="242">
        <v>-4.9698992000000004</v>
      </c>
      <c r="C11" s="242">
        <v>-1.6169158199999998</v>
      </c>
      <c r="D11" s="243">
        <v>-3.731058</v>
      </c>
      <c r="E11" s="74"/>
      <c r="F11" s="244" t="s">
        <v>259</v>
      </c>
      <c r="G11" s="242">
        <v>-2.2090643299999999</v>
      </c>
      <c r="H11" s="242">
        <v>-0.61730241000000008</v>
      </c>
      <c r="I11" s="243">
        <v>-1.5792870000000001</v>
      </c>
      <c r="J11" s="74"/>
      <c r="K11" s="244" t="s">
        <v>259</v>
      </c>
      <c r="L11" s="242">
        <v>-1.8511052100000001</v>
      </c>
      <c r="M11" s="242">
        <v>-0.26059488999999997</v>
      </c>
      <c r="N11" s="243">
        <v>-0.80622700000000003</v>
      </c>
      <c r="O11" s="61"/>
      <c r="P11" s="61"/>
      <c r="Q11" s="29"/>
      <c r="R11" s="61"/>
      <c r="S11" s="61"/>
      <c r="T11" s="61"/>
      <c r="U11" s="61"/>
      <c r="V11" s="61"/>
    </row>
    <row r="12" spans="1:22">
      <c r="A12" s="240" t="s">
        <v>260</v>
      </c>
      <c r="B12" s="242">
        <v>-6.2538351899999993</v>
      </c>
      <c r="C12" s="242">
        <v>-4.3475884300000001</v>
      </c>
      <c r="D12" s="243">
        <v>-10.026256999999999</v>
      </c>
      <c r="E12" s="74"/>
      <c r="F12" s="244" t="s">
        <v>260</v>
      </c>
      <c r="G12" s="242">
        <v>-12.592580400000001</v>
      </c>
      <c r="H12" s="242">
        <v>-1.6413339499999999</v>
      </c>
      <c r="I12" s="243">
        <v>-4.1979179999999996</v>
      </c>
      <c r="J12" s="74"/>
      <c r="K12" s="244" t="s">
        <v>260</v>
      </c>
      <c r="L12" s="242">
        <v>-11.379840530000001</v>
      </c>
      <c r="M12" s="242">
        <v>-0.69370746999999999</v>
      </c>
      <c r="N12" s="243">
        <v>-2.1464129999999999</v>
      </c>
      <c r="O12" s="61"/>
      <c r="P12" s="61"/>
      <c r="Q12" s="29"/>
      <c r="R12" s="61"/>
      <c r="S12" s="61"/>
      <c r="T12" s="61"/>
      <c r="U12" s="61"/>
      <c r="V12" s="61"/>
    </row>
    <row r="13" spans="1:22">
      <c r="A13" s="240" t="s">
        <v>48</v>
      </c>
      <c r="B13" s="242">
        <v>-5.4842770200000004</v>
      </c>
      <c r="C13" s="242">
        <v>-1.61247169</v>
      </c>
      <c r="D13" s="243">
        <v>-3.096695</v>
      </c>
      <c r="E13" s="74"/>
      <c r="F13" s="244" t="s">
        <v>48</v>
      </c>
      <c r="G13" s="242">
        <v>3.8980471299999997</v>
      </c>
      <c r="H13" s="242">
        <v>-0.61081004000000005</v>
      </c>
      <c r="I13" s="243">
        <v>-1.3014559999999999</v>
      </c>
      <c r="J13" s="74"/>
      <c r="K13" s="244" t="s">
        <v>48</v>
      </c>
      <c r="L13" s="242">
        <v>-0.83462367999999998</v>
      </c>
      <c r="M13" s="242">
        <v>-0.25715369999999999</v>
      </c>
      <c r="N13" s="243">
        <v>-0.66312199999999999</v>
      </c>
      <c r="O13" s="61"/>
      <c r="P13" s="61"/>
      <c r="Q13" s="29"/>
      <c r="R13" s="61"/>
      <c r="S13" s="61"/>
      <c r="T13" s="61"/>
      <c r="U13" s="61"/>
      <c r="V13" s="61"/>
    </row>
    <row r="14" spans="1:22">
      <c r="A14" s="240" t="s">
        <v>261</v>
      </c>
      <c r="B14" s="242">
        <v>-6.5553712099999988</v>
      </c>
      <c r="C14" s="242">
        <v>-9.81346235</v>
      </c>
      <c r="D14" s="243">
        <v>-22.625955999999999</v>
      </c>
      <c r="E14" s="74"/>
      <c r="F14" s="244" t="s">
        <v>261</v>
      </c>
      <c r="G14" s="242">
        <v>2.0270916299999997</v>
      </c>
      <c r="H14" s="242">
        <v>-3.7595676200000003</v>
      </c>
      <c r="I14" s="243">
        <v>-9.6149450000000005</v>
      </c>
      <c r="J14" s="74"/>
      <c r="K14" s="244" t="s">
        <v>261</v>
      </c>
      <c r="L14" s="242">
        <v>-3.7131559899999997</v>
      </c>
      <c r="M14" s="242">
        <v>-1.58491476</v>
      </c>
      <c r="N14" s="243">
        <v>-4.9043390000000002</v>
      </c>
      <c r="O14" s="61"/>
      <c r="P14" s="61"/>
      <c r="Q14" s="29"/>
      <c r="R14" s="61"/>
      <c r="S14" s="61"/>
      <c r="T14" s="61"/>
      <c r="U14" s="61"/>
      <c r="V14" s="61"/>
    </row>
    <row r="15" spans="1:22">
      <c r="A15" s="240" t="s">
        <v>262</v>
      </c>
      <c r="B15" s="242">
        <v>-1.6748838700000002</v>
      </c>
      <c r="C15" s="242">
        <v>-0.71141330000000003</v>
      </c>
      <c r="D15" s="243">
        <v>-1.5538529999999999</v>
      </c>
      <c r="E15" s="74"/>
      <c r="F15" s="244" t="s">
        <v>262</v>
      </c>
      <c r="G15" s="242">
        <v>-2.0756239999999999</v>
      </c>
      <c r="H15" s="242">
        <v>-0.40341965000000002</v>
      </c>
      <c r="I15" s="243">
        <v>-1.0074749999999999</v>
      </c>
      <c r="J15" s="74"/>
      <c r="K15" s="244" t="s">
        <v>262</v>
      </c>
      <c r="L15" s="242">
        <v>-1.9037862799999998</v>
      </c>
      <c r="M15" s="242">
        <v>-0.24756120000000001</v>
      </c>
      <c r="N15" s="243">
        <v>-0.73205699999999996</v>
      </c>
      <c r="O15" s="61"/>
      <c r="P15" s="61"/>
      <c r="Q15" s="29"/>
      <c r="R15" s="61"/>
      <c r="S15" s="61"/>
      <c r="T15" s="61"/>
      <c r="U15" s="61"/>
      <c r="V15" s="61"/>
    </row>
    <row r="16" spans="1:22">
      <c r="A16" s="240" t="s">
        <v>263</v>
      </c>
      <c r="B16" s="242">
        <v>-3.1343043099999996</v>
      </c>
      <c r="C16" s="242">
        <v>-0.78807509000000009</v>
      </c>
      <c r="D16" s="243">
        <v>-1.8198049999999999</v>
      </c>
      <c r="E16" s="74"/>
      <c r="F16" s="244" t="s">
        <v>263</v>
      </c>
      <c r="G16" s="242">
        <v>-4.7126931299999999</v>
      </c>
      <c r="H16" s="242">
        <v>-0.29334549999999998</v>
      </c>
      <c r="I16" s="243">
        <v>-0.75063899999999995</v>
      </c>
      <c r="J16" s="74"/>
      <c r="K16" s="244" t="s">
        <v>263</v>
      </c>
      <c r="L16" s="242">
        <v>-6.46700987</v>
      </c>
      <c r="M16" s="242">
        <v>-0.12580011999999999</v>
      </c>
      <c r="N16" s="243">
        <v>-0.38918900000000001</v>
      </c>
      <c r="O16" s="61"/>
      <c r="P16" s="61"/>
      <c r="Q16" s="29"/>
      <c r="R16" s="61"/>
      <c r="S16" s="61"/>
      <c r="T16" s="61"/>
      <c r="U16" s="61"/>
      <c r="V16" s="61"/>
    </row>
    <row r="17" spans="1:22">
      <c r="A17" s="240" t="s">
        <v>314</v>
      </c>
      <c r="B17" s="242">
        <v>-4.0015195299999995</v>
      </c>
      <c r="C17" s="242">
        <v>-4.2544417799999996</v>
      </c>
      <c r="D17" s="243">
        <v>-9.8320640000000008</v>
      </c>
      <c r="E17" s="74"/>
      <c r="F17" s="244" t="s">
        <v>314</v>
      </c>
      <c r="G17" s="242">
        <v>-2.11396184</v>
      </c>
      <c r="H17" s="242">
        <v>-1.59432649</v>
      </c>
      <c r="I17" s="243">
        <v>-4.0798449999999997</v>
      </c>
      <c r="J17" s="74"/>
      <c r="K17" s="244" t="s">
        <v>314</v>
      </c>
      <c r="L17" s="242">
        <v>-4.1308360100000003</v>
      </c>
      <c r="M17" s="242">
        <v>-0.68836730000000002</v>
      </c>
      <c r="N17" s="243">
        <v>-2.1299290000000002</v>
      </c>
      <c r="O17" s="61"/>
      <c r="P17" s="61"/>
      <c r="Q17" s="29"/>
      <c r="R17" s="61"/>
      <c r="S17" s="61"/>
      <c r="T17" s="61"/>
      <c r="U17" s="61"/>
      <c r="V17" s="61"/>
    </row>
    <row r="18" spans="1:22">
      <c r="A18" s="240" t="s">
        <v>264</v>
      </c>
      <c r="B18" s="242">
        <v>-5.6784339000000008</v>
      </c>
      <c r="C18" s="242">
        <v>-5.1627397899999998</v>
      </c>
      <c r="D18" s="243">
        <v>-11.897012999999999</v>
      </c>
      <c r="E18" s="74"/>
      <c r="F18" s="244" t="s">
        <v>264</v>
      </c>
      <c r="G18" s="242">
        <v>-6.9312739500000005</v>
      </c>
      <c r="H18" s="242">
        <v>-1.97029864</v>
      </c>
      <c r="I18" s="243">
        <v>-5.0381390000000001</v>
      </c>
      <c r="J18" s="74"/>
      <c r="K18" s="244" t="s">
        <v>264</v>
      </c>
      <c r="L18" s="242">
        <v>-6.3333475000000004</v>
      </c>
      <c r="M18" s="242">
        <v>-0.82692980000000005</v>
      </c>
      <c r="N18" s="243">
        <v>-2.558954</v>
      </c>
      <c r="O18" s="61"/>
      <c r="P18" s="61"/>
      <c r="Q18" s="29"/>
      <c r="R18" s="61"/>
      <c r="S18" s="61"/>
      <c r="T18" s="61"/>
      <c r="U18" s="61"/>
      <c r="V18" s="61"/>
    </row>
    <row r="19" spans="1:22">
      <c r="A19" s="240" t="s">
        <v>315</v>
      </c>
      <c r="B19" s="242">
        <v>-5.9249974999999999</v>
      </c>
      <c r="C19" s="242">
        <v>-2.7833608499999998</v>
      </c>
      <c r="D19" s="243">
        <v>-6.4200790000000003</v>
      </c>
      <c r="E19" s="74"/>
      <c r="F19" s="244" t="s">
        <v>315</v>
      </c>
      <c r="G19" s="242">
        <v>-10.16214445</v>
      </c>
      <c r="H19" s="242">
        <v>-1.0781497799999999</v>
      </c>
      <c r="I19" s="243">
        <v>-2.7578480000000001</v>
      </c>
      <c r="J19" s="74"/>
      <c r="K19" s="244" t="s">
        <v>315</v>
      </c>
      <c r="L19" s="242">
        <v>-12.70345084</v>
      </c>
      <c r="M19" s="242">
        <v>-0.45517990999999997</v>
      </c>
      <c r="N19" s="243">
        <v>-1.4084159999999999</v>
      </c>
      <c r="O19" s="61"/>
      <c r="P19" s="61"/>
      <c r="Q19" s="29"/>
      <c r="R19" s="61"/>
      <c r="S19" s="61"/>
      <c r="T19" s="61"/>
      <c r="U19" s="61"/>
      <c r="V19" s="61"/>
    </row>
    <row r="20" spans="1:22">
      <c r="A20" s="240" t="s">
        <v>266</v>
      </c>
      <c r="B20" s="242">
        <v>-0.28329337999999998</v>
      </c>
      <c r="C20" s="242">
        <v>-0.16975616999999998</v>
      </c>
      <c r="D20" s="243">
        <v>-0.39181199999999999</v>
      </c>
      <c r="E20" s="74"/>
      <c r="F20" s="244" t="s">
        <v>266</v>
      </c>
      <c r="G20" s="242">
        <v>-6.7682800000000043E-2</v>
      </c>
      <c r="H20" s="242">
        <v>-6.389642999999999E-2</v>
      </c>
      <c r="I20" s="243">
        <v>-0.163464</v>
      </c>
      <c r="J20" s="74"/>
      <c r="K20" s="244" t="s">
        <v>266</v>
      </c>
      <c r="L20" s="242">
        <v>-0.33371278999999998</v>
      </c>
      <c r="M20" s="242">
        <v>-2.7169300000000004E-2</v>
      </c>
      <c r="N20" s="243">
        <v>-8.4053000000000003E-2</v>
      </c>
      <c r="O20" s="61"/>
      <c r="P20" s="61"/>
      <c r="Q20" s="29"/>
      <c r="R20" s="61"/>
      <c r="S20" s="61"/>
      <c r="T20" s="61"/>
      <c r="U20" s="61"/>
      <c r="V20" s="61"/>
    </row>
    <row r="21" spans="1:22">
      <c r="A21" s="240" t="s">
        <v>267</v>
      </c>
      <c r="B21" s="242">
        <v>-0.23778834000000015</v>
      </c>
      <c r="C21" s="242">
        <v>-0.31064331000000001</v>
      </c>
      <c r="D21" s="243">
        <v>-0.71737899999999999</v>
      </c>
      <c r="E21" s="74"/>
      <c r="F21" s="244" t="s">
        <v>267</v>
      </c>
      <c r="G21" s="242">
        <v>-0.23934343999999999</v>
      </c>
      <c r="H21" s="242">
        <v>-0.11541683999999998</v>
      </c>
      <c r="I21" s="243">
        <v>-0.29528100000000002</v>
      </c>
      <c r="J21" s="74"/>
      <c r="K21" s="244" t="s">
        <v>267</v>
      </c>
      <c r="L21" s="242">
        <v>-0.73615741999999995</v>
      </c>
      <c r="M21" s="242">
        <v>-4.9744829999999997E-2</v>
      </c>
      <c r="N21" s="243">
        <v>-0.15392900000000001</v>
      </c>
      <c r="O21" s="61"/>
      <c r="P21" s="61"/>
      <c r="Q21" s="29"/>
      <c r="R21" s="61"/>
      <c r="S21" s="61"/>
      <c r="T21" s="61"/>
      <c r="U21" s="61"/>
      <c r="V21" s="61"/>
    </row>
    <row r="22" spans="1:22">
      <c r="A22" s="240" t="s">
        <v>268</v>
      </c>
      <c r="B22" s="242">
        <v>-1.6904539300000001</v>
      </c>
      <c r="C22" s="242">
        <v>-0.37072721999999997</v>
      </c>
      <c r="D22" s="243">
        <v>-0.85558699999999999</v>
      </c>
      <c r="E22" s="74"/>
      <c r="F22" s="244" t="s">
        <v>268</v>
      </c>
      <c r="G22" s="242">
        <v>-1.4576876699999999</v>
      </c>
      <c r="H22" s="242">
        <v>-0.14251963000000001</v>
      </c>
      <c r="I22" s="243">
        <v>-0.36457699999999998</v>
      </c>
      <c r="J22" s="74"/>
      <c r="K22" s="244" t="s">
        <v>268</v>
      </c>
      <c r="L22" s="242">
        <v>-1.5539511600000002</v>
      </c>
      <c r="M22" s="242">
        <v>-6.0905800000000003E-2</v>
      </c>
      <c r="N22" s="243">
        <v>-0.188476</v>
      </c>
      <c r="O22" s="61"/>
      <c r="P22" s="61"/>
      <c r="Q22" s="29"/>
      <c r="R22" s="61"/>
      <c r="S22" s="61"/>
      <c r="T22" s="61"/>
      <c r="U22" s="61"/>
      <c r="V22" s="61"/>
    </row>
    <row r="23" spans="1:22">
      <c r="A23" s="240" t="s">
        <v>269</v>
      </c>
      <c r="B23" s="242">
        <v>-6.3127275700000007</v>
      </c>
      <c r="C23" s="242">
        <v>-9.6425991300000007</v>
      </c>
      <c r="D23" s="243">
        <v>-13.539115000000001</v>
      </c>
      <c r="E23" s="74"/>
      <c r="F23" s="244" t="s">
        <v>269</v>
      </c>
      <c r="G23" s="242">
        <v>-7.2791439599999999</v>
      </c>
      <c r="H23" s="242">
        <v>-5.6091893900000009</v>
      </c>
      <c r="I23" s="243">
        <v>-9.007593</v>
      </c>
      <c r="J23" s="74"/>
      <c r="K23" s="244" t="s">
        <v>269</v>
      </c>
      <c r="L23" s="242">
        <v>-6.0921317400000001</v>
      </c>
      <c r="M23" s="242">
        <v>-3.4329529600000002</v>
      </c>
      <c r="N23" s="243">
        <v>-6.5249170000000003</v>
      </c>
      <c r="O23" s="61"/>
      <c r="P23" s="61"/>
      <c r="Q23" s="29"/>
      <c r="R23" s="61"/>
      <c r="S23" s="61"/>
      <c r="T23" s="61"/>
      <c r="U23" s="61"/>
      <c r="V23" s="61"/>
    </row>
    <row r="24" spans="1:22">
      <c r="A24" s="240" t="s">
        <v>270</v>
      </c>
      <c r="B24" s="242">
        <v>-1.6406010200000003</v>
      </c>
      <c r="C24" s="242">
        <v>-5.76924641</v>
      </c>
      <c r="D24" s="243">
        <v>-12.599069999999999</v>
      </c>
      <c r="E24" s="74"/>
      <c r="F24" s="244" t="s">
        <v>270</v>
      </c>
      <c r="G24" s="242">
        <v>-0.47412749000000004</v>
      </c>
      <c r="H24" s="242">
        <v>-3.3189051699999998</v>
      </c>
      <c r="I24" s="243">
        <v>-8.2890499999999996</v>
      </c>
      <c r="J24" s="74"/>
      <c r="K24" s="244" t="s">
        <v>270</v>
      </c>
      <c r="L24" s="242">
        <v>0.78315727000000002</v>
      </c>
      <c r="M24" s="242">
        <v>-2.0283529200000001</v>
      </c>
      <c r="N24" s="243">
        <v>-5.9975420000000002</v>
      </c>
      <c r="O24" s="61"/>
      <c r="P24" s="61"/>
      <c r="Q24" s="29"/>
      <c r="R24" s="61"/>
      <c r="S24" s="61"/>
      <c r="T24" s="61"/>
      <c r="U24" s="61"/>
      <c r="V24" s="61"/>
    </row>
    <row r="25" spans="1:22">
      <c r="A25" s="240" t="s">
        <v>271</v>
      </c>
      <c r="B25" s="242">
        <v>0.74619892999999993</v>
      </c>
      <c r="C25" s="242">
        <v>-1.1958241999999999</v>
      </c>
      <c r="D25" s="243">
        <v>-2.7568350000000001</v>
      </c>
      <c r="E25" s="74"/>
      <c r="F25" s="244" t="s">
        <v>271</v>
      </c>
      <c r="G25" s="242">
        <v>-1.8691603800000001</v>
      </c>
      <c r="H25" s="242">
        <v>-0.44862103000000003</v>
      </c>
      <c r="I25" s="243">
        <v>-1.1473880000000001</v>
      </c>
      <c r="J25" s="74"/>
      <c r="K25" s="244" t="s">
        <v>271</v>
      </c>
      <c r="L25" s="242">
        <v>-2.697578</v>
      </c>
      <c r="M25" s="242">
        <v>-0.18829394999999999</v>
      </c>
      <c r="N25" s="243">
        <v>-0.58247199999999999</v>
      </c>
      <c r="O25" s="61"/>
      <c r="P25" s="61"/>
      <c r="Q25" s="29"/>
      <c r="R25" s="61"/>
      <c r="S25" s="61"/>
      <c r="T25" s="61"/>
      <c r="U25" s="61"/>
      <c r="V25" s="61"/>
    </row>
    <row r="26" spans="1:22">
      <c r="A26" s="240" t="s">
        <v>272</v>
      </c>
      <c r="B26" s="242">
        <v>-0.82964230999999977</v>
      </c>
      <c r="C26" s="242">
        <v>-1.4656859600000003</v>
      </c>
      <c r="D26" s="243">
        <v>-3.1992289999999999</v>
      </c>
      <c r="E26" s="74"/>
      <c r="F26" s="244" t="s">
        <v>272</v>
      </c>
      <c r="G26" s="242">
        <v>-0.16616353000000003</v>
      </c>
      <c r="H26" s="242">
        <v>-0.86693710000000013</v>
      </c>
      <c r="I26" s="243">
        <v>-2.164844</v>
      </c>
      <c r="J26" s="74"/>
      <c r="K26" s="244" t="s">
        <v>272</v>
      </c>
      <c r="L26" s="242">
        <v>-0.29637102999999998</v>
      </c>
      <c r="M26" s="242">
        <v>-0.52746229999999994</v>
      </c>
      <c r="N26" s="243">
        <v>-1.55979</v>
      </c>
      <c r="O26" s="61"/>
      <c r="P26" s="61"/>
      <c r="Q26" s="29"/>
      <c r="R26" s="61"/>
      <c r="S26" s="61"/>
      <c r="T26" s="61"/>
      <c r="U26" s="61"/>
      <c r="V26" s="61"/>
    </row>
    <row r="27" spans="1:22">
      <c r="A27" s="240" t="s">
        <v>273</v>
      </c>
      <c r="B27" s="242">
        <v>-2.1040407499999998</v>
      </c>
      <c r="C27" s="242">
        <v>-0.64963073999999998</v>
      </c>
      <c r="D27" s="243">
        <v>-1.4964770000000001</v>
      </c>
      <c r="E27" s="74"/>
      <c r="F27" s="244" t="s">
        <v>273</v>
      </c>
      <c r="G27" s="242">
        <v>-3.5902113</v>
      </c>
      <c r="H27" s="242">
        <v>-0.25481060999999999</v>
      </c>
      <c r="I27" s="243">
        <v>-0.65161000000000002</v>
      </c>
      <c r="J27" s="74"/>
      <c r="K27" s="244" t="s">
        <v>273</v>
      </c>
      <c r="L27" s="242">
        <v>-4.8023187099999998</v>
      </c>
      <c r="M27" s="242">
        <v>-0.10660682</v>
      </c>
      <c r="N27" s="243">
        <v>-0.32989099999999999</v>
      </c>
      <c r="O27" s="61"/>
      <c r="P27" s="61"/>
      <c r="Q27" s="29"/>
      <c r="R27" s="61"/>
      <c r="S27" s="61"/>
      <c r="T27" s="61"/>
      <c r="U27" s="61"/>
      <c r="V27" s="61"/>
    </row>
    <row r="28" spans="1:22">
      <c r="A28" s="240" t="s">
        <v>274</v>
      </c>
      <c r="B28" s="242">
        <v>-3.0458669600000001</v>
      </c>
      <c r="C28" s="242">
        <v>-2.3805812699999995</v>
      </c>
      <c r="D28" s="243">
        <v>-5.4902179999999996</v>
      </c>
      <c r="E28" s="74"/>
      <c r="F28" s="244" t="s">
        <v>274</v>
      </c>
      <c r="G28" s="242">
        <v>-1.3480243399999998</v>
      </c>
      <c r="H28" s="242">
        <v>-0.90658351000000004</v>
      </c>
      <c r="I28" s="243">
        <v>-2.3186300000000002</v>
      </c>
      <c r="J28" s="74"/>
      <c r="K28" s="244" t="s">
        <v>274</v>
      </c>
      <c r="L28" s="242">
        <v>-2.6965889000000001</v>
      </c>
      <c r="M28" s="242">
        <v>-0.38295098999999999</v>
      </c>
      <c r="N28" s="243">
        <v>-1.185006</v>
      </c>
      <c r="O28" s="61"/>
      <c r="P28" s="61"/>
      <c r="Q28" s="29"/>
      <c r="R28" s="61"/>
      <c r="S28" s="61"/>
      <c r="T28" s="61"/>
      <c r="U28" s="61"/>
      <c r="V28" s="61"/>
    </row>
    <row r="29" spans="1:22">
      <c r="A29" s="240" t="s">
        <v>275</v>
      </c>
      <c r="B29" s="242">
        <v>3.8054790000000005E-2</v>
      </c>
      <c r="C29" s="242">
        <v>-3.5620159999999998E-2</v>
      </c>
      <c r="D29" s="243">
        <v>-8.2062999999999997E-2</v>
      </c>
      <c r="E29" s="74"/>
      <c r="F29" s="244" t="s">
        <v>275</v>
      </c>
      <c r="G29" s="242">
        <v>0.47511639</v>
      </c>
      <c r="H29" s="242">
        <v>-1.2660400000000002E-2</v>
      </c>
      <c r="I29" s="243">
        <v>-3.2367E-2</v>
      </c>
      <c r="J29" s="74"/>
      <c r="K29" s="244" t="s">
        <v>275</v>
      </c>
      <c r="L29" s="242">
        <v>0.28528252999999998</v>
      </c>
      <c r="M29" s="242">
        <v>-5.1359099999999996E-3</v>
      </c>
      <c r="N29" s="243">
        <v>-1.5878E-2</v>
      </c>
      <c r="O29" s="61"/>
      <c r="P29" s="61"/>
      <c r="Q29" s="29"/>
      <c r="R29" s="61"/>
      <c r="S29" s="61"/>
      <c r="T29" s="61"/>
      <c r="U29" s="61"/>
      <c r="V29" s="61"/>
    </row>
    <row r="30" spans="1:22" ht="17.100000000000001" thickBot="1">
      <c r="A30" s="241" t="s">
        <v>276</v>
      </c>
      <c r="B30" s="245">
        <v>-1.5212688299999999</v>
      </c>
      <c r="C30" s="245">
        <v>-2.5596788099999999</v>
      </c>
      <c r="D30" s="246">
        <v>-5.5888179999999998</v>
      </c>
      <c r="E30" s="74"/>
      <c r="F30" s="247" t="s">
        <v>276</v>
      </c>
      <c r="G30" s="245">
        <v>-1.63306109</v>
      </c>
      <c r="H30" s="245">
        <v>-1.44169569</v>
      </c>
      <c r="I30" s="246">
        <v>-3.600339</v>
      </c>
      <c r="J30" s="74"/>
      <c r="K30" s="247" t="s">
        <v>276</v>
      </c>
      <c r="L30" s="245">
        <v>-1.0945697999999997</v>
      </c>
      <c r="M30" s="245">
        <v>-0.87845232000000006</v>
      </c>
      <c r="N30" s="246">
        <v>-2.597127</v>
      </c>
      <c r="O30" s="61"/>
      <c r="P30" s="61"/>
      <c r="Q30" s="29"/>
      <c r="R30" s="61"/>
      <c r="S30" s="61"/>
      <c r="T30" s="61"/>
      <c r="U30" s="61"/>
      <c r="V30" s="61"/>
    </row>
    <row r="31" spans="1:22" ht="17.100000000000001" thickTop="1">
      <c r="A31" s="237" t="s">
        <v>21</v>
      </c>
      <c r="B31" s="248">
        <v>-61.801990059999987</v>
      </c>
      <c r="C31" s="248">
        <v>-57.103630000000003</v>
      </c>
      <c r="D31" s="249">
        <v>-120.967978</v>
      </c>
      <c r="E31" s="74"/>
      <c r="F31" s="250" t="s">
        <v>21</v>
      </c>
      <c r="G31" s="248">
        <v>-54.945959370000004</v>
      </c>
      <c r="H31" s="248">
        <v>-25.926282</v>
      </c>
      <c r="I31" s="249">
        <v>-60.312150000000003</v>
      </c>
      <c r="J31" s="74"/>
      <c r="K31" s="250" t="s">
        <v>21</v>
      </c>
      <c r="L31" s="248">
        <v>-71.298251759999999</v>
      </c>
      <c r="M31" s="248">
        <v>-13.270531999999999</v>
      </c>
      <c r="N31" s="249">
        <v>-36.274777</v>
      </c>
      <c r="O31" s="61"/>
      <c r="P31" s="236"/>
      <c r="Q31" s="236"/>
      <c r="R31" s="236"/>
      <c r="S31" s="61"/>
      <c r="T31" s="61"/>
      <c r="U31" s="61"/>
      <c r="V31" s="61"/>
    </row>
    <row r="32" spans="1:22">
      <c r="A32" s="69"/>
      <c r="B32" s="58"/>
      <c r="C32" s="58"/>
      <c r="D32" s="58"/>
      <c r="E32" s="60"/>
      <c r="F32" s="60"/>
      <c r="G32" s="61"/>
      <c r="H32" s="61"/>
      <c r="J32" s="60"/>
      <c r="K32" s="61"/>
      <c r="L32" s="57"/>
      <c r="M32" s="61"/>
      <c r="N32" s="61"/>
      <c r="P32" s="61"/>
      <c r="Q32" s="61"/>
      <c r="R32" s="61"/>
      <c r="S32" s="61"/>
      <c r="T32" s="61"/>
      <c r="U32" s="61"/>
      <c r="V32" s="61"/>
    </row>
    <row r="33" spans="2:20">
      <c r="B33" s="148"/>
      <c r="C33" s="148"/>
      <c r="D33" s="148"/>
      <c r="E33" s="61"/>
      <c r="F33" s="61"/>
      <c r="G33" s="61"/>
      <c r="H33" s="61"/>
      <c r="J33" s="61"/>
      <c r="K33" s="61"/>
      <c r="L33" s="57"/>
      <c r="M33" s="61"/>
      <c r="N33" s="61"/>
      <c r="P33" s="61"/>
      <c r="Q33" s="61"/>
      <c r="R33" s="61"/>
      <c r="S33" s="61"/>
      <c r="T33" s="61"/>
    </row>
    <row r="34" spans="2:20">
      <c r="B34" s="57"/>
      <c r="C34" s="57"/>
      <c r="D34" s="57"/>
      <c r="E34" s="57"/>
      <c r="F34" s="57"/>
      <c r="G34" s="57"/>
      <c r="H34" s="57"/>
      <c r="I34" s="69"/>
      <c r="J34" s="57"/>
      <c r="K34" s="61"/>
      <c r="L34" s="57"/>
      <c r="M34" s="57"/>
      <c r="N34" s="57"/>
      <c r="O34" s="69"/>
      <c r="P34" s="57"/>
      <c r="Q34" s="57"/>
      <c r="R34" s="57"/>
      <c r="S34" s="57"/>
      <c r="T34" s="57"/>
    </row>
    <row r="35" spans="2:20">
      <c r="B35" s="57"/>
      <c r="C35" s="57"/>
      <c r="D35" s="57"/>
      <c r="E35" s="61"/>
      <c r="F35" s="61"/>
      <c r="G35" s="61"/>
      <c r="H35" s="61"/>
      <c r="J35" s="61"/>
      <c r="K35" s="61"/>
      <c r="L35" s="57"/>
      <c r="M35" s="57"/>
      <c r="N35" s="61"/>
      <c r="P35" s="61"/>
      <c r="Q35" s="61"/>
      <c r="R35" s="61"/>
      <c r="S35" s="61"/>
      <c r="T35" s="61"/>
    </row>
    <row r="51" spans="1:13">
      <c r="B51" s="57"/>
      <c r="C51" s="57"/>
      <c r="D51" s="57"/>
      <c r="E51" s="61"/>
      <c r="F51" s="61"/>
      <c r="G51" s="61"/>
      <c r="H51" s="61"/>
      <c r="J51" s="61"/>
      <c r="K51" s="61"/>
      <c r="L51" s="61"/>
      <c r="M51" s="61"/>
    </row>
    <row r="52" spans="1:13">
      <c r="B52" s="57"/>
      <c r="C52" s="57"/>
      <c r="D52" s="57"/>
      <c r="E52" s="61"/>
      <c r="F52" s="61"/>
      <c r="G52" s="61"/>
      <c r="H52" s="61"/>
      <c r="J52" s="61"/>
      <c r="K52" s="61"/>
      <c r="L52" s="61"/>
      <c r="M52" s="61"/>
    </row>
    <row r="53" spans="1:13">
      <c r="B53" s="57"/>
      <c r="C53" s="57"/>
      <c r="D53" s="57"/>
      <c r="E53" s="61"/>
      <c r="F53" s="61"/>
      <c r="G53" s="61"/>
      <c r="H53" s="61"/>
      <c r="J53" s="61"/>
      <c r="K53" s="61"/>
      <c r="L53" s="61"/>
      <c r="M53" s="61"/>
    </row>
    <row r="54" spans="1:13">
      <c r="B54" s="57"/>
      <c r="C54" s="57"/>
      <c r="D54" s="57"/>
      <c r="E54" s="61"/>
      <c r="F54" s="61"/>
      <c r="G54" s="61"/>
      <c r="H54" s="61"/>
      <c r="J54" s="61"/>
      <c r="K54" s="61"/>
      <c r="L54" s="61"/>
      <c r="M54" s="61"/>
    </row>
    <row r="55" spans="1:13">
      <c r="B55" s="57"/>
      <c r="C55" s="57"/>
      <c r="D55" s="57"/>
      <c r="E55" s="61"/>
      <c r="F55" s="61"/>
      <c r="G55" s="61"/>
      <c r="H55" s="61"/>
      <c r="J55" s="61"/>
      <c r="K55" s="61"/>
      <c r="L55" s="61"/>
      <c r="M55" s="57"/>
    </row>
    <row r="56" spans="1:13">
      <c r="B56" s="57"/>
      <c r="C56" s="57"/>
      <c r="D56" s="57"/>
      <c r="E56" s="61"/>
      <c r="F56" s="61"/>
      <c r="G56" s="61"/>
      <c r="H56" s="61"/>
      <c r="J56" s="61"/>
      <c r="K56" s="61"/>
      <c r="L56" s="61"/>
      <c r="M56" s="57"/>
    </row>
    <row r="57" spans="1:13">
      <c r="B57" s="57"/>
      <c r="C57" s="57"/>
      <c r="D57" s="57"/>
      <c r="E57" s="61"/>
      <c r="F57" s="61"/>
      <c r="G57" s="61"/>
      <c r="H57" s="61"/>
      <c r="J57" s="61"/>
      <c r="K57" s="61"/>
      <c r="L57" s="61"/>
      <c r="M57" s="57"/>
    </row>
    <row r="58" spans="1:13">
      <c r="B58" s="57"/>
      <c r="C58" s="57"/>
      <c r="D58" s="57"/>
      <c r="E58" s="61"/>
      <c r="F58" s="61"/>
      <c r="G58" s="61"/>
      <c r="H58" s="61"/>
      <c r="J58" s="61"/>
      <c r="K58" s="61"/>
      <c r="L58" s="61"/>
      <c r="M58" s="57"/>
    </row>
    <row r="59" spans="1:13">
      <c r="A59" s="69"/>
      <c r="B59" s="148"/>
      <c r="C59" s="148"/>
      <c r="D59" s="148"/>
      <c r="E59" s="61"/>
      <c r="F59" s="61"/>
      <c r="G59" s="61"/>
      <c r="H59" s="61"/>
      <c r="J59" s="61"/>
      <c r="K59" s="61"/>
      <c r="L59" s="61"/>
      <c r="M59" s="57"/>
    </row>
    <row r="60" spans="1:13">
      <c r="A60" s="69"/>
      <c r="B60" s="148"/>
      <c r="C60" s="148"/>
      <c r="D60" s="148"/>
      <c r="E60" s="61"/>
      <c r="F60" s="61"/>
      <c r="G60" s="61"/>
      <c r="H60" s="61"/>
      <c r="J60" s="61"/>
      <c r="K60" s="61"/>
      <c r="L60" s="61"/>
      <c r="M60" s="57"/>
    </row>
    <row r="61" spans="1:13">
      <c r="A61" s="69"/>
      <c r="B61" s="148"/>
      <c r="C61" s="148"/>
      <c r="D61" s="148"/>
      <c r="E61" s="61"/>
      <c r="F61" s="61"/>
      <c r="G61" s="61"/>
      <c r="H61" s="61"/>
      <c r="J61" s="61"/>
      <c r="K61" s="61"/>
      <c r="L61" s="61"/>
      <c r="M61" s="57"/>
    </row>
    <row r="62" spans="1:13">
      <c r="A62" s="69"/>
      <c r="B62" s="148"/>
      <c r="C62" s="148"/>
      <c r="D62" s="148"/>
      <c r="E62" s="61"/>
      <c r="F62" s="61"/>
      <c r="G62" s="61"/>
      <c r="H62" s="61"/>
      <c r="J62" s="61"/>
      <c r="K62" s="61"/>
      <c r="L62" s="61"/>
      <c r="M62" s="57"/>
    </row>
    <row r="63" spans="1:13">
      <c r="A63" s="69"/>
      <c r="B63" s="148"/>
      <c r="C63" s="148"/>
      <c r="D63" s="148"/>
      <c r="E63" s="61"/>
      <c r="F63" s="61"/>
      <c r="G63" s="61"/>
      <c r="H63" s="61"/>
      <c r="J63" s="61"/>
      <c r="K63" s="61"/>
      <c r="L63" s="61"/>
      <c r="M63" s="61"/>
    </row>
    <row r="64" spans="1:13">
      <c r="A64" s="69"/>
      <c r="B64" s="148"/>
      <c r="C64" s="148"/>
      <c r="D64" s="148"/>
      <c r="E64" s="61"/>
      <c r="F64" s="61"/>
      <c r="G64" s="61"/>
      <c r="H64" s="61"/>
      <c r="J64" s="61"/>
      <c r="K64" s="61"/>
      <c r="L64" s="61"/>
      <c r="M64" s="61"/>
    </row>
    <row r="65" spans="1:20">
      <c r="A65" s="69"/>
      <c r="B65" s="148"/>
      <c r="C65" s="148"/>
      <c r="D65" s="148"/>
      <c r="E65" s="61"/>
      <c r="F65" s="61"/>
      <c r="G65" s="61"/>
      <c r="H65" s="61"/>
      <c r="J65" s="61"/>
      <c r="K65" s="61"/>
      <c r="L65" s="61"/>
      <c r="M65" s="61"/>
      <c r="N65" s="61"/>
      <c r="P65" s="61"/>
      <c r="Q65" s="61"/>
      <c r="R65" s="61"/>
      <c r="S65" s="61"/>
      <c r="T65" s="61"/>
    </row>
    <row r="66" spans="1:20">
      <c r="A66" s="69"/>
      <c r="B66" s="148"/>
      <c r="C66" s="148"/>
      <c r="D66" s="148"/>
      <c r="E66" s="61"/>
      <c r="F66" s="61"/>
      <c r="G66" s="61"/>
      <c r="H66" s="61"/>
      <c r="J66" s="61"/>
      <c r="K66" s="61"/>
      <c r="L66" s="61"/>
      <c r="M66" s="61"/>
      <c r="N66" s="61"/>
      <c r="P66" s="61"/>
      <c r="Q66" s="61"/>
      <c r="R66" s="61"/>
      <c r="S66" s="61"/>
      <c r="T66" s="61"/>
    </row>
    <row r="67" spans="1:20">
      <c r="A67" s="69"/>
      <c r="B67" s="148"/>
      <c r="C67" s="148"/>
      <c r="D67" s="148"/>
      <c r="E67" s="61"/>
      <c r="F67" s="61"/>
      <c r="G67" s="61"/>
      <c r="H67" s="61"/>
      <c r="J67" s="61"/>
      <c r="K67" s="61"/>
      <c r="L67" s="61"/>
      <c r="M67" s="61"/>
      <c r="N67" s="61"/>
      <c r="P67" s="61"/>
      <c r="Q67" s="61"/>
      <c r="R67" s="61"/>
      <c r="S67" s="61"/>
      <c r="T67" s="61"/>
    </row>
    <row r="68" spans="1:20">
      <c r="A68" s="69"/>
      <c r="B68" s="148"/>
      <c r="C68" s="148"/>
      <c r="D68" s="148"/>
      <c r="E68" s="61"/>
      <c r="F68" s="61"/>
      <c r="G68" s="61"/>
      <c r="H68" s="61"/>
      <c r="J68" s="61"/>
      <c r="K68" s="61"/>
      <c r="L68" s="61"/>
      <c r="M68" s="61"/>
      <c r="N68" s="61"/>
      <c r="P68" s="61"/>
      <c r="Q68" s="61"/>
      <c r="R68" s="61"/>
      <c r="S68" s="61"/>
      <c r="T68" s="61"/>
    </row>
    <row r="69" spans="1:20">
      <c r="A69" s="69"/>
      <c r="B69" s="148"/>
      <c r="C69" s="148"/>
      <c r="D69" s="148"/>
      <c r="E69" s="61"/>
      <c r="F69" s="61"/>
      <c r="G69" s="61"/>
      <c r="H69" s="61"/>
      <c r="J69" s="61"/>
      <c r="K69" s="61"/>
      <c r="L69" s="61"/>
      <c r="M69" s="61"/>
      <c r="N69" s="61"/>
      <c r="P69" s="61"/>
      <c r="Q69" s="61"/>
      <c r="R69" s="61"/>
      <c r="S69" s="61"/>
      <c r="T69" s="61"/>
    </row>
    <row r="70" spans="1:20" s="55" customFormat="1">
      <c r="A70" s="69"/>
      <c r="B70" s="148"/>
      <c r="C70" s="148"/>
      <c r="D70" s="148"/>
      <c r="E70" s="61"/>
      <c r="F70" s="61"/>
      <c r="G70" s="61"/>
      <c r="H70" s="61"/>
      <c r="I70" s="6"/>
      <c r="J70" s="61"/>
      <c r="K70" s="61"/>
      <c r="L70" s="61"/>
      <c r="M70" s="61"/>
      <c r="N70" s="61"/>
      <c r="O70" s="6"/>
      <c r="P70" s="61"/>
      <c r="Q70" s="61"/>
      <c r="R70" s="61"/>
      <c r="S70" s="61"/>
      <c r="T70" s="61"/>
    </row>
    <row r="71" spans="1:20" s="55" customFormat="1">
      <c r="A71" s="69"/>
      <c r="B71" s="148"/>
      <c r="C71" s="148"/>
      <c r="D71" s="148"/>
      <c r="E71" s="61"/>
      <c r="F71" s="61"/>
      <c r="G71" s="61"/>
      <c r="H71" s="61"/>
      <c r="I71" s="6"/>
      <c r="J71" s="61"/>
      <c r="K71" s="61"/>
      <c r="L71" s="61"/>
      <c r="M71" s="61"/>
      <c r="N71" s="61"/>
      <c r="O71" s="6"/>
      <c r="P71" s="61"/>
      <c r="Q71" s="61"/>
      <c r="R71" s="61"/>
      <c r="S71" s="61"/>
      <c r="T71" s="61"/>
    </row>
    <row r="72" spans="1:20" s="55" customFormat="1">
      <c r="A72" s="69"/>
      <c r="B72" s="148"/>
      <c r="C72" s="148"/>
      <c r="D72" s="148"/>
      <c r="E72" s="61"/>
      <c r="F72" s="61"/>
      <c r="G72" s="61"/>
      <c r="H72" s="61"/>
      <c r="I72" s="6"/>
      <c r="J72" s="61"/>
      <c r="K72" s="61"/>
      <c r="L72" s="61"/>
      <c r="M72" s="61"/>
      <c r="N72" s="61"/>
      <c r="O72" s="6"/>
      <c r="P72" s="61"/>
      <c r="Q72" s="61"/>
      <c r="R72" s="61"/>
      <c r="S72" s="61"/>
      <c r="T72" s="61"/>
    </row>
    <row r="73" spans="1:20" s="55" customFormat="1">
      <c r="A73" s="69"/>
      <c r="B73" s="148"/>
      <c r="C73" s="148"/>
      <c r="D73" s="148"/>
      <c r="E73" s="61"/>
      <c r="F73" s="61"/>
      <c r="G73" s="61"/>
      <c r="H73" s="61"/>
      <c r="I73" s="6"/>
      <c r="J73" s="61"/>
      <c r="K73" s="61"/>
      <c r="L73" s="61"/>
      <c r="M73" s="61"/>
      <c r="N73" s="61"/>
      <c r="O73" s="6"/>
      <c r="P73" s="61"/>
      <c r="Q73" s="61"/>
      <c r="R73" s="61"/>
      <c r="S73" s="61"/>
      <c r="T73" s="61"/>
    </row>
    <row r="74" spans="1:20" s="55" customFormat="1">
      <c r="A74" s="69"/>
      <c r="B74" s="148"/>
      <c r="C74" s="148"/>
      <c r="D74" s="148"/>
      <c r="E74" s="61"/>
      <c r="F74" s="61"/>
      <c r="G74" s="61"/>
      <c r="H74" s="61"/>
      <c r="I74" s="6"/>
      <c r="J74" s="61"/>
      <c r="K74" s="61"/>
      <c r="L74" s="61"/>
      <c r="M74" s="61"/>
      <c r="N74" s="61"/>
      <c r="O74" s="6"/>
      <c r="P74" s="61"/>
      <c r="Q74" s="61"/>
      <c r="R74" s="61"/>
      <c r="S74" s="61"/>
      <c r="T74" s="61"/>
    </row>
    <row r="75" spans="1:20" s="55" customFormat="1">
      <c r="A75" s="69"/>
      <c r="B75" s="148"/>
      <c r="C75" s="148"/>
      <c r="D75" s="148"/>
      <c r="E75" s="61"/>
      <c r="F75" s="61"/>
      <c r="G75" s="61"/>
      <c r="H75" s="61"/>
      <c r="I75" s="6"/>
      <c r="J75" s="61"/>
      <c r="K75" s="61"/>
      <c r="L75" s="61"/>
      <c r="M75" s="61"/>
      <c r="N75" s="61"/>
      <c r="O75" s="6"/>
      <c r="P75" s="61"/>
      <c r="Q75" s="61"/>
      <c r="R75" s="61"/>
      <c r="S75" s="61"/>
      <c r="T75" s="61"/>
    </row>
    <row r="76" spans="1:20" s="55" customFormat="1">
      <c r="A76" s="69"/>
      <c r="B76" s="148"/>
      <c r="C76" s="148"/>
      <c r="D76" s="148"/>
      <c r="E76" s="61"/>
      <c r="F76" s="61"/>
      <c r="G76" s="61"/>
      <c r="H76" s="61"/>
      <c r="I76" s="6"/>
      <c r="J76" s="61"/>
      <c r="K76" s="61"/>
      <c r="L76" s="61"/>
      <c r="M76" s="61"/>
      <c r="N76" s="61"/>
      <c r="O76" s="6"/>
      <c r="P76" s="61"/>
      <c r="Q76" s="61"/>
      <c r="R76" s="61"/>
      <c r="S76" s="61"/>
      <c r="T76" s="61"/>
    </row>
    <row r="77" spans="1:20" s="55" customFormat="1">
      <c r="A77" s="69"/>
      <c r="B77" s="148"/>
      <c r="C77" s="148"/>
      <c r="D77" s="148"/>
      <c r="E77" s="61"/>
      <c r="F77" s="61"/>
      <c r="G77" s="61"/>
      <c r="H77" s="61"/>
      <c r="I77" s="6"/>
      <c r="J77" s="61"/>
      <c r="K77" s="61"/>
      <c r="L77" s="61"/>
      <c r="M77" s="61"/>
      <c r="N77" s="61"/>
      <c r="O77" s="6"/>
      <c r="P77" s="61"/>
      <c r="Q77" s="61"/>
      <c r="R77" s="61"/>
      <c r="S77" s="61"/>
      <c r="T77" s="61"/>
    </row>
    <row r="78" spans="1:20" s="55" customFormat="1">
      <c r="A78" s="69"/>
      <c r="B78" s="148"/>
      <c r="C78" s="148"/>
      <c r="D78" s="148"/>
      <c r="E78" s="61"/>
      <c r="F78" s="61"/>
      <c r="G78" s="61"/>
      <c r="H78" s="61"/>
      <c r="I78" s="6"/>
      <c r="J78" s="61"/>
      <c r="K78" s="61"/>
      <c r="L78" s="61"/>
      <c r="M78" s="61"/>
      <c r="N78" s="61"/>
      <c r="O78" s="6"/>
      <c r="P78" s="61"/>
      <c r="Q78" s="61"/>
      <c r="R78" s="61"/>
      <c r="S78" s="61"/>
      <c r="T78" s="61"/>
    </row>
    <row r="79" spans="1:20" s="55" customFormat="1">
      <c r="A79" s="69"/>
      <c r="B79" s="148"/>
      <c r="C79" s="148"/>
      <c r="D79" s="148"/>
      <c r="E79" s="61"/>
      <c r="F79" s="61"/>
      <c r="G79" s="61"/>
      <c r="H79" s="61"/>
      <c r="I79" s="6"/>
      <c r="J79" s="61"/>
      <c r="K79" s="61"/>
      <c r="L79" s="61"/>
      <c r="M79" s="61"/>
      <c r="N79" s="61"/>
      <c r="O79" s="6"/>
      <c r="P79" s="61"/>
      <c r="Q79" s="61"/>
      <c r="R79" s="61"/>
      <c r="S79" s="61"/>
      <c r="T79" s="61"/>
    </row>
    <row r="80" spans="1:20" s="55" customFormat="1">
      <c r="A80" s="69"/>
      <c r="B80" s="148"/>
      <c r="C80" s="148"/>
      <c r="D80" s="148"/>
      <c r="E80" s="61"/>
      <c r="F80" s="61"/>
      <c r="G80" s="61"/>
      <c r="H80" s="61"/>
      <c r="I80" s="6"/>
      <c r="J80" s="61"/>
      <c r="K80" s="61"/>
      <c r="L80" s="61"/>
      <c r="M80" s="61"/>
      <c r="N80" s="61"/>
      <c r="O80" s="6"/>
      <c r="P80" s="61"/>
      <c r="Q80" s="61"/>
      <c r="R80" s="61"/>
      <c r="S80" s="61"/>
      <c r="T80" s="61"/>
    </row>
    <row r="103" spans="12:12">
      <c r="L103" s="57"/>
    </row>
    <row r="104" spans="12:12">
      <c r="L104" s="57"/>
    </row>
    <row r="105" spans="12:12">
      <c r="L105" s="57"/>
    </row>
    <row r="106" spans="12:12">
      <c r="L106" s="57"/>
    </row>
    <row r="107" spans="12:12">
      <c r="L107" s="57"/>
    </row>
    <row r="108" spans="12:12">
      <c r="L108" s="57"/>
    </row>
    <row r="109" spans="12:12">
      <c r="L109" s="57"/>
    </row>
    <row r="110" spans="12:12">
      <c r="L110" s="57"/>
    </row>
    <row r="111" spans="12:12">
      <c r="L111" s="57"/>
    </row>
    <row r="112" spans="12:12">
      <c r="L112" s="57"/>
    </row>
    <row r="113" spans="12:12">
      <c r="L113" s="57"/>
    </row>
    <row r="114" spans="12:12">
      <c r="L114" s="57"/>
    </row>
    <row r="115" spans="12:12">
      <c r="L115" s="57"/>
    </row>
    <row r="116" spans="12:12">
      <c r="L116" s="57"/>
    </row>
    <row r="117" spans="12:12">
      <c r="L117" s="57"/>
    </row>
    <row r="118" spans="12:12">
      <c r="L118" s="57"/>
    </row>
    <row r="119" spans="12:12">
      <c r="L119" s="57"/>
    </row>
    <row r="120" spans="12:12">
      <c r="L120" s="57"/>
    </row>
    <row r="121" spans="12:12">
      <c r="L121" s="57"/>
    </row>
    <row r="122" spans="12:12">
      <c r="L122" s="57"/>
    </row>
    <row r="123" spans="12:12">
      <c r="L123" s="57"/>
    </row>
    <row r="124" spans="12:12">
      <c r="L124" s="57"/>
    </row>
    <row r="147" spans="2:13">
      <c r="B147" s="57"/>
      <c r="C147" s="57"/>
      <c r="D147" s="57"/>
      <c r="E147" s="61"/>
      <c r="F147" s="61"/>
      <c r="G147" s="61"/>
      <c r="H147" s="61"/>
      <c r="J147" s="61"/>
      <c r="K147" s="61"/>
      <c r="L147" s="61"/>
      <c r="M147" s="61"/>
    </row>
    <row r="148" spans="2:13">
      <c r="B148" s="57"/>
      <c r="C148" s="57"/>
      <c r="D148" s="57"/>
      <c r="E148" s="61"/>
      <c r="F148" s="61"/>
      <c r="G148" s="61"/>
      <c r="H148" s="61"/>
      <c r="J148" s="61"/>
      <c r="K148" s="61"/>
      <c r="L148" s="61"/>
      <c r="M148" s="61"/>
    </row>
    <row r="149" spans="2:13">
      <c r="B149" s="57"/>
      <c r="C149" s="57"/>
      <c r="D149" s="57"/>
      <c r="E149" s="61"/>
      <c r="F149" s="61"/>
      <c r="G149" s="61"/>
      <c r="H149" s="61"/>
      <c r="J149" s="61"/>
      <c r="K149" s="61"/>
      <c r="L149" s="61"/>
      <c r="M149" s="61"/>
    </row>
    <row r="150" spans="2:13">
      <c r="B150" s="57"/>
      <c r="C150" s="57"/>
      <c r="D150" s="57"/>
      <c r="E150" s="61"/>
      <c r="F150" s="61"/>
      <c r="G150" s="61"/>
      <c r="H150" s="61"/>
      <c r="J150" s="61"/>
      <c r="K150" s="61"/>
      <c r="L150" s="61"/>
      <c r="M150" s="61"/>
    </row>
    <row r="151" spans="2:13">
      <c r="B151" s="57"/>
      <c r="C151" s="57"/>
      <c r="D151" s="57"/>
      <c r="E151" s="61"/>
      <c r="F151" s="61"/>
      <c r="G151" s="61"/>
      <c r="H151" s="61"/>
      <c r="J151" s="61"/>
      <c r="K151" s="61"/>
      <c r="L151" s="61"/>
      <c r="M151" s="57"/>
    </row>
    <row r="152" spans="2:13">
      <c r="B152" s="57"/>
      <c r="C152" s="57"/>
      <c r="D152" s="57"/>
      <c r="E152" s="61"/>
      <c r="F152" s="61"/>
      <c r="G152" s="61"/>
      <c r="H152" s="61"/>
      <c r="J152" s="61"/>
      <c r="K152" s="61"/>
      <c r="L152" s="61"/>
      <c r="M152" s="57"/>
    </row>
    <row r="153" spans="2:13">
      <c r="B153" s="57"/>
      <c r="C153" s="57"/>
      <c r="D153" s="57"/>
      <c r="E153" s="61"/>
      <c r="F153" s="61"/>
      <c r="G153" s="61"/>
      <c r="H153" s="61"/>
      <c r="J153" s="61"/>
      <c r="K153" s="61"/>
      <c r="L153" s="61"/>
      <c r="M153" s="57"/>
    </row>
    <row r="154" spans="2:13">
      <c r="B154" s="57"/>
      <c r="C154" s="57"/>
      <c r="D154" s="57"/>
      <c r="E154" s="61"/>
      <c r="F154" s="61"/>
      <c r="G154" s="61"/>
      <c r="H154" s="61"/>
      <c r="J154" s="61"/>
      <c r="K154" s="61"/>
      <c r="L154" s="61"/>
      <c r="M154" s="57"/>
    </row>
    <row r="155" spans="2:13">
      <c r="B155" s="57"/>
      <c r="C155" s="57"/>
      <c r="D155" s="57"/>
      <c r="E155" s="61"/>
      <c r="F155" s="61"/>
      <c r="G155" s="61"/>
      <c r="H155" s="61"/>
      <c r="J155" s="61"/>
      <c r="K155" s="61"/>
      <c r="L155" s="61"/>
      <c r="M155" s="57"/>
    </row>
    <row r="156" spans="2:13">
      <c r="B156" s="57"/>
      <c r="C156" s="57"/>
      <c r="D156" s="57"/>
      <c r="E156" s="61"/>
      <c r="F156" s="61"/>
      <c r="G156" s="61"/>
      <c r="H156" s="61"/>
      <c r="J156" s="61"/>
      <c r="K156" s="61"/>
      <c r="L156" s="61"/>
      <c r="M156" s="57"/>
    </row>
    <row r="157" spans="2:13">
      <c r="B157" s="57"/>
      <c r="C157" s="57"/>
      <c r="D157" s="57"/>
      <c r="E157" s="61"/>
      <c r="F157" s="61"/>
      <c r="G157" s="61"/>
      <c r="H157" s="61"/>
      <c r="J157" s="61"/>
      <c r="K157" s="61"/>
      <c r="L157" s="61"/>
      <c r="M157" s="57"/>
    </row>
    <row r="158" spans="2:13">
      <c r="B158" s="57"/>
      <c r="C158" s="57"/>
      <c r="D158" s="57"/>
      <c r="E158" s="61"/>
      <c r="F158" s="61"/>
      <c r="G158" s="61"/>
      <c r="H158" s="61"/>
      <c r="J158" s="61"/>
      <c r="K158" s="61"/>
      <c r="L158" s="61"/>
      <c r="M158" s="57"/>
    </row>
    <row r="159" spans="2:13">
      <c r="B159" s="57"/>
      <c r="C159" s="57"/>
      <c r="D159" s="57"/>
      <c r="E159" s="61"/>
      <c r="F159" s="61"/>
      <c r="G159" s="61"/>
      <c r="H159" s="61"/>
      <c r="J159" s="61"/>
      <c r="K159" s="61"/>
      <c r="L159" s="61"/>
      <c r="M159" s="57"/>
    </row>
    <row r="160" spans="2:13">
      <c r="B160" s="57"/>
      <c r="C160" s="57"/>
      <c r="D160" s="57"/>
      <c r="E160" s="61"/>
      <c r="F160" s="61"/>
      <c r="G160" s="61"/>
      <c r="H160" s="61"/>
      <c r="J160" s="61"/>
      <c r="K160" s="61"/>
      <c r="L160" s="61"/>
      <c r="M160" s="57"/>
    </row>
    <row r="161" spans="2:13">
      <c r="B161" s="57"/>
      <c r="C161" s="57"/>
      <c r="D161" s="57"/>
      <c r="E161" s="61"/>
      <c r="F161" s="61"/>
      <c r="G161" s="61"/>
      <c r="H161" s="61"/>
      <c r="J161" s="61"/>
      <c r="K161" s="61"/>
      <c r="L161" s="61"/>
      <c r="M161" s="57"/>
    </row>
    <row r="162" spans="2:13">
      <c r="B162" s="57"/>
      <c r="C162" s="57"/>
      <c r="D162" s="57"/>
      <c r="E162" s="61"/>
      <c r="F162" s="61"/>
      <c r="G162" s="61"/>
      <c r="H162" s="61"/>
      <c r="J162" s="61"/>
      <c r="K162" s="61"/>
      <c r="L162" s="61"/>
      <c r="M162" s="57"/>
    </row>
    <row r="163" spans="2:13">
      <c r="B163" s="57"/>
      <c r="C163" s="57"/>
      <c r="D163" s="57"/>
      <c r="E163" s="61"/>
      <c r="F163" s="61"/>
      <c r="G163" s="61"/>
      <c r="H163" s="61"/>
      <c r="J163" s="61"/>
      <c r="K163" s="61"/>
      <c r="L163" s="61"/>
      <c r="M163" s="57"/>
    </row>
    <row r="164" spans="2:13">
      <c r="B164" s="57"/>
      <c r="C164" s="57"/>
      <c r="D164" s="57"/>
      <c r="E164" s="61"/>
      <c r="F164" s="61"/>
      <c r="G164" s="61"/>
      <c r="H164" s="61"/>
      <c r="J164" s="61"/>
      <c r="K164" s="61"/>
      <c r="L164" s="61"/>
      <c r="M164" s="57"/>
    </row>
    <row r="165" spans="2:13">
      <c r="B165" s="57"/>
      <c r="C165" s="57"/>
      <c r="D165" s="57"/>
      <c r="E165" s="61"/>
      <c r="F165" s="61"/>
      <c r="G165" s="61"/>
      <c r="H165" s="61"/>
      <c r="J165" s="61"/>
      <c r="K165" s="61"/>
      <c r="L165" s="61"/>
      <c r="M165" s="57"/>
    </row>
    <row r="166" spans="2:13">
      <c r="B166" s="57"/>
      <c r="C166" s="57"/>
      <c r="D166" s="57"/>
      <c r="E166" s="61"/>
      <c r="F166" s="61"/>
      <c r="G166" s="61"/>
      <c r="H166" s="61"/>
      <c r="J166" s="61"/>
      <c r="K166" s="61"/>
      <c r="L166" s="61"/>
      <c r="M166" s="57"/>
    </row>
    <row r="167" spans="2:13">
      <c r="B167" s="57"/>
      <c r="C167" s="57"/>
      <c r="D167" s="57"/>
      <c r="E167" s="61"/>
      <c r="F167" s="61"/>
      <c r="G167" s="61"/>
      <c r="H167" s="61"/>
      <c r="J167" s="61"/>
      <c r="K167" s="61"/>
      <c r="L167" s="61"/>
      <c r="M167" s="57"/>
    </row>
    <row r="168" spans="2:13">
      <c r="B168" s="57"/>
      <c r="C168" s="57"/>
      <c r="D168" s="57"/>
      <c r="E168" s="61"/>
      <c r="F168" s="61"/>
      <c r="G168" s="61"/>
      <c r="H168" s="61"/>
      <c r="J168" s="61"/>
      <c r="K168" s="61"/>
      <c r="L168" s="61"/>
      <c r="M168" s="57"/>
    </row>
    <row r="169" spans="2:13">
      <c r="B169" s="57"/>
      <c r="C169" s="57"/>
      <c r="D169" s="57"/>
      <c r="E169" s="61"/>
      <c r="F169" s="61"/>
      <c r="G169" s="61"/>
      <c r="H169" s="61"/>
      <c r="J169" s="61"/>
      <c r="K169" s="61"/>
      <c r="L169" s="61"/>
      <c r="M169" s="57"/>
    </row>
    <row r="170" spans="2:13">
      <c r="B170" s="57"/>
      <c r="C170" s="57"/>
      <c r="D170" s="57"/>
      <c r="E170" s="61"/>
      <c r="F170" s="61"/>
      <c r="G170" s="61"/>
      <c r="H170" s="61"/>
      <c r="J170" s="61"/>
      <c r="K170" s="61"/>
      <c r="L170" s="61"/>
      <c r="M170" s="57"/>
    </row>
    <row r="171" spans="2:13">
      <c r="B171" s="57"/>
      <c r="C171" s="57"/>
      <c r="D171" s="57"/>
      <c r="E171" s="61"/>
      <c r="F171" s="61"/>
      <c r="G171" s="61"/>
      <c r="H171" s="61"/>
      <c r="J171" s="61"/>
      <c r="K171" s="61"/>
      <c r="L171" s="61"/>
      <c r="M171" s="57"/>
    </row>
    <row r="172" spans="2:13">
      <c r="B172" s="57"/>
      <c r="C172" s="57"/>
      <c r="D172" s="57"/>
      <c r="E172" s="61"/>
      <c r="F172" s="61"/>
      <c r="G172" s="61"/>
      <c r="H172" s="61"/>
      <c r="J172" s="61"/>
      <c r="K172" s="61"/>
      <c r="L172" s="61"/>
      <c r="M172" s="57"/>
    </row>
    <row r="173" spans="2:13">
      <c r="B173" s="57"/>
      <c r="C173" s="57"/>
      <c r="D173" s="57"/>
      <c r="E173" s="61"/>
      <c r="F173" s="61"/>
      <c r="G173" s="61"/>
      <c r="H173" s="61"/>
      <c r="J173" s="61"/>
      <c r="K173" s="61"/>
      <c r="L173" s="61"/>
      <c r="M173" s="57"/>
    </row>
    <row r="174" spans="2:13">
      <c r="B174" s="57"/>
      <c r="C174" s="57"/>
      <c r="D174" s="57"/>
      <c r="E174" s="61"/>
      <c r="F174" s="61"/>
      <c r="G174" s="61"/>
      <c r="H174" s="61"/>
      <c r="J174" s="61"/>
      <c r="K174" s="61"/>
      <c r="L174" s="61"/>
      <c r="M174" s="57"/>
    </row>
    <row r="175" spans="2:13">
      <c r="B175" s="57"/>
      <c r="C175" s="57"/>
      <c r="D175" s="57"/>
      <c r="E175" s="61"/>
      <c r="F175" s="61"/>
      <c r="G175" s="61"/>
      <c r="H175" s="61"/>
      <c r="J175" s="61"/>
      <c r="K175" s="61"/>
      <c r="L175" s="61"/>
      <c r="M175" s="57"/>
    </row>
    <row r="176" spans="2:13">
      <c r="B176" s="57"/>
      <c r="C176" s="57"/>
      <c r="D176" s="57"/>
      <c r="E176" s="61"/>
      <c r="F176" s="61"/>
      <c r="G176" s="61"/>
      <c r="H176" s="61"/>
      <c r="J176" s="61"/>
      <c r="K176" s="61"/>
      <c r="L176" s="61"/>
      <c r="M176" s="57"/>
    </row>
    <row r="177" spans="2:13">
      <c r="B177" s="57"/>
      <c r="C177" s="57"/>
      <c r="D177" s="57"/>
      <c r="E177" s="61"/>
      <c r="F177" s="61"/>
      <c r="G177" s="61"/>
      <c r="H177" s="61"/>
      <c r="J177" s="61"/>
      <c r="K177" s="61"/>
      <c r="L177" s="61"/>
      <c r="M177" s="57"/>
    </row>
    <row r="178" spans="2:13">
      <c r="B178" s="57"/>
      <c r="C178" s="57"/>
      <c r="D178" s="57"/>
      <c r="E178" s="61"/>
      <c r="F178" s="61"/>
      <c r="G178" s="61"/>
      <c r="H178" s="61"/>
      <c r="J178" s="61"/>
      <c r="K178" s="61"/>
      <c r="L178" s="61"/>
      <c r="M178" s="57"/>
    </row>
    <row r="179" spans="2:13">
      <c r="B179" s="148"/>
      <c r="C179" s="148"/>
      <c r="D179" s="148"/>
      <c r="E179" s="61"/>
      <c r="F179" s="61"/>
      <c r="G179" s="61"/>
      <c r="H179" s="61"/>
      <c r="J179" s="61"/>
      <c r="K179" s="61"/>
      <c r="L179" s="61"/>
      <c r="M179" s="57"/>
    </row>
    <row r="180" spans="2:13">
      <c r="B180" s="148"/>
      <c r="C180" s="148"/>
      <c r="D180" s="148"/>
      <c r="E180" s="61"/>
      <c r="F180" s="61"/>
      <c r="G180" s="61"/>
      <c r="H180" s="61"/>
      <c r="J180" s="61"/>
      <c r="K180" s="61"/>
      <c r="L180" s="61"/>
      <c r="M180" s="57"/>
    </row>
    <row r="181" spans="2:13">
      <c r="B181" s="148"/>
      <c r="C181" s="148"/>
      <c r="D181" s="148"/>
      <c r="E181" s="61"/>
      <c r="F181" s="61"/>
      <c r="G181" s="61"/>
      <c r="H181" s="61"/>
      <c r="J181" s="61"/>
      <c r="K181" s="61"/>
      <c r="L181" s="61"/>
      <c r="M181" s="57"/>
    </row>
    <row r="182" spans="2:13">
      <c r="B182" s="148"/>
      <c r="C182" s="148"/>
      <c r="D182" s="148"/>
      <c r="E182" s="61"/>
      <c r="F182" s="61"/>
      <c r="G182" s="61"/>
      <c r="H182" s="61"/>
      <c r="J182" s="61"/>
      <c r="K182" s="61"/>
      <c r="L182" s="61"/>
      <c r="M182" s="57"/>
    </row>
  </sheetData>
  <mergeCells count="3">
    <mergeCell ref="G7:I7"/>
    <mergeCell ref="L7:N7"/>
    <mergeCell ref="B7:D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332EF-A340-9949-9BF9-7133E4BCB77B}">
  <sheetPr>
    <tabColor theme="5" tint="-0.249977111117893"/>
  </sheetPr>
  <dimension ref="A1"/>
  <sheetViews>
    <sheetView workbookViewId="0">
      <selection activeCell="K33" sqref="K33"/>
    </sheetView>
  </sheetViews>
  <sheetFormatPr defaultColWidth="11" defaultRowHeight="15.9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A51A4-77FB-B643-B2E2-5063B48EB9D1}">
  <sheetPr>
    <tabColor theme="5" tint="0.39997558519241921"/>
  </sheetPr>
  <dimension ref="A1:AR469"/>
  <sheetViews>
    <sheetView topLeftCell="A27" zoomScale="109" workbookViewId="0">
      <selection activeCell="K56" sqref="K56"/>
    </sheetView>
  </sheetViews>
  <sheetFormatPr defaultColWidth="11" defaultRowHeight="15.95"/>
  <cols>
    <col min="1" max="1" width="27.375" customWidth="1"/>
    <col min="2" max="22" width="13" bestFit="1" customWidth="1"/>
    <col min="23" max="23" width="17.875" customWidth="1"/>
    <col min="24" max="25" width="13" bestFit="1" customWidth="1"/>
    <col min="26" max="26" width="14.375" bestFit="1" customWidth="1"/>
    <col min="27" max="27" width="12.375" bestFit="1" customWidth="1"/>
    <col min="33" max="33" width="14.875" bestFit="1" customWidth="1"/>
    <col min="34" max="34" width="14.125" bestFit="1" customWidth="1"/>
    <col min="35" max="35" width="14.875" bestFit="1" customWidth="1"/>
    <col min="36" max="36" width="14.125" bestFit="1" customWidth="1"/>
    <col min="37" max="37" width="15.875" bestFit="1" customWidth="1"/>
    <col min="38" max="39" width="14.875" bestFit="1" customWidth="1"/>
  </cols>
  <sheetData>
    <row r="1" spans="1:28" s="56" customFormat="1">
      <c r="A1" s="80" t="s">
        <v>316</v>
      </c>
      <c r="B1" s="61"/>
      <c r="C1" s="61" t="s">
        <v>292</v>
      </c>
      <c r="D1" s="61" t="s">
        <v>293</v>
      </c>
      <c r="E1" s="61" t="s">
        <v>294</v>
      </c>
      <c r="F1" s="61" t="s">
        <v>295</v>
      </c>
      <c r="G1" s="94" t="s">
        <v>296</v>
      </c>
      <c r="H1" s="94" t="s">
        <v>297</v>
      </c>
      <c r="I1" s="94" t="s">
        <v>27</v>
      </c>
      <c r="J1" s="94" t="s">
        <v>28</v>
      </c>
      <c r="K1" s="61"/>
      <c r="L1" s="80" t="s">
        <v>316</v>
      </c>
      <c r="M1" s="61"/>
      <c r="N1" s="61" t="s">
        <v>317</v>
      </c>
      <c r="O1" s="47" t="s">
        <v>318</v>
      </c>
      <c r="P1" s="47" t="s">
        <v>319</v>
      </c>
      <c r="Q1" s="61"/>
      <c r="R1" s="80" t="s">
        <v>316</v>
      </c>
      <c r="S1" s="61"/>
      <c r="T1" s="61" t="s">
        <v>317</v>
      </c>
      <c r="U1" s="47" t="s">
        <v>318</v>
      </c>
      <c r="V1" s="47" t="s">
        <v>319</v>
      </c>
      <c r="W1" s="61"/>
      <c r="X1" s="47" t="s">
        <v>320</v>
      </c>
      <c r="Y1" s="47" t="s">
        <v>321</v>
      </c>
      <c r="Z1" s="47" t="s">
        <v>322</v>
      </c>
      <c r="AA1" s="47" t="s">
        <v>323</v>
      </c>
      <c r="AB1" s="47" t="s">
        <v>324</v>
      </c>
    </row>
    <row r="2" spans="1:28" s="56" customFormat="1">
      <c r="A2" s="97" t="s">
        <v>257</v>
      </c>
      <c r="B2" s="61" t="str">
        <f>VLOOKUP(A2, 'Industry Crosswalk'!$C:$D, 2, FALSE)</f>
        <v>Leisure &amp; Hospitality</v>
      </c>
      <c r="C2" s="61">
        <f>VLOOKUP($B2, $A$30:$I$41, COLUMN(B1), FALSE)</f>
        <v>184300</v>
      </c>
      <c r="D2" s="61">
        <f t="shared" ref="D2:J2" si="0">VLOOKUP($B2, $A$30:$I$41, COLUMN(C1), FALSE)</f>
        <v>199500</v>
      </c>
      <c r="E2" s="61">
        <f t="shared" si="0"/>
        <v>193900</v>
      </c>
      <c r="F2" s="61">
        <f t="shared" si="0"/>
        <v>192000</v>
      </c>
      <c r="G2" s="61">
        <f t="shared" si="0"/>
        <v>182500</v>
      </c>
      <c r="H2" s="61">
        <f t="shared" si="0"/>
        <v>115699.99999999999</v>
      </c>
      <c r="I2" s="61">
        <f t="shared" si="0"/>
        <v>135200</v>
      </c>
      <c r="J2" s="61">
        <f t="shared" si="0"/>
        <v>120100</v>
      </c>
      <c r="K2" s="61"/>
      <c r="L2" s="97" t="s">
        <v>257</v>
      </c>
      <c r="M2" s="61" t="str">
        <f>VLOOKUP(L2, 'Industry Crosswalk'!$C:$D, 2, FALSE)</f>
        <v>Leisure &amp; Hospitality</v>
      </c>
      <c r="N2" s="30">
        <f>H2-D2</f>
        <v>-83800.000000000015</v>
      </c>
      <c r="O2" s="30">
        <f>I2-E2</f>
        <v>-58700</v>
      </c>
      <c r="P2" s="30">
        <f>J2-F2</f>
        <v>-71900</v>
      </c>
      <c r="Q2" s="61"/>
      <c r="R2" s="97" t="s">
        <v>257</v>
      </c>
      <c r="S2" s="61" t="str">
        <f>VLOOKUP(R2, 'Industry Crosswalk'!$C:$D, 2, FALSE)</f>
        <v>Leisure &amp; Hospitality</v>
      </c>
      <c r="T2" s="29">
        <f>N2/D2</f>
        <v>-0.42005012531328328</v>
      </c>
      <c r="U2" s="29">
        <f>O2/E2</f>
        <v>-0.30273336771531717</v>
      </c>
      <c r="V2" s="29">
        <f t="shared" ref="V2" si="1">P2/F2</f>
        <v>-0.37447916666666664</v>
      </c>
      <c r="W2" s="61"/>
      <c r="X2" s="61">
        <f>J2</f>
        <v>120100</v>
      </c>
      <c r="Y2" s="61">
        <f>G2</f>
        <v>182500</v>
      </c>
      <c r="Z2" s="61">
        <f>Y2-X2</f>
        <v>62400</v>
      </c>
      <c r="AA2" s="29">
        <f>Z2/X2</f>
        <v>0.51956702747710237</v>
      </c>
      <c r="AB2" s="29">
        <f t="shared" ref="AB2:AB23" si="2">(J2-I2)/I2</f>
        <v>-0.11168639053254438</v>
      </c>
    </row>
    <row r="3" spans="1:28" s="56" customFormat="1">
      <c r="A3" s="97" t="s">
        <v>258</v>
      </c>
      <c r="B3" s="61" t="str">
        <f>VLOOKUP(A3, 'Industry Crosswalk'!$C:$D, 2, FALSE)</f>
        <v>Financial activities</v>
      </c>
      <c r="C3" s="61">
        <f t="shared" ref="C3:J23" si="3">VLOOKUP($B3, $A$30:$I$41, COLUMN(B2), FALSE)</f>
        <v>143300</v>
      </c>
      <c r="D3" s="61">
        <f t="shared" si="3"/>
        <v>145500</v>
      </c>
      <c r="E3" s="61">
        <f t="shared" si="3"/>
        <v>144300</v>
      </c>
      <c r="F3" s="61">
        <f t="shared" si="3"/>
        <v>145899.99999999997</v>
      </c>
      <c r="G3" s="61">
        <f t="shared" si="3"/>
        <v>146000</v>
      </c>
      <c r="H3" s="61">
        <f t="shared" si="3"/>
        <v>141900</v>
      </c>
      <c r="I3" s="61">
        <f t="shared" si="3"/>
        <v>143300</v>
      </c>
      <c r="J3" s="61">
        <f t="shared" si="3"/>
        <v>143800</v>
      </c>
      <c r="K3" s="61"/>
      <c r="L3" s="97" t="s">
        <v>258</v>
      </c>
      <c r="M3" s="61" t="str">
        <f>VLOOKUP(L3, 'Industry Crosswalk'!$C:$D, 2, FALSE)</f>
        <v>Financial activities</v>
      </c>
      <c r="N3" s="30">
        <f t="shared" ref="N3:N23" si="4">H3-D3</f>
        <v>-3600</v>
      </c>
      <c r="O3" s="30">
        <f t="shared" ref="O3:O23" si="5">I3-E3</f>
        <v>-1000</v>
      </c>
      <c r="P3" s="30">
        <f t="shared" ref="P3:P23" si="6">J3-F3</f>
        <v>-2099.9999999999709</v>
      </c>
      <c r="Q3" s="61"/>
      <c r="R3" s="97" t="s">
        <v>258</v>
      </c>
      <c r="S3" s="61" t="str">
        <f>VLOOKUP(R3, 'Industry Crosswalk'!$C:$D, 2, FALSE)</f>
        <v>Financial activities</v>
      </c>
      <c r="T3" s="29">
        <f t="shared" ref="T3:T23" si="7">N3/D3</f>
        <v>-2.4742268041237112E-2</v>
      </c>
      <c r="U3" s="29">
        <f t="shared" ref="U3:U23" si="8">O3/E3</f>
        <v>-6.9300069300069298E-3</v>
      </c>
      <c r="V3" s="29">
        <f t="shared" ref="V3:V23" si="9">P3/F3</f>
        <v>-1.4393420150788015E-2</v>
      </c>
      <c r="W3" s="61"/>
      <c r="X3" s="61">
        <f t="shared" ref="X3:X23" si="10">J3</f>
        <v>143800</v>
      </c>
      <c r="Y3" s="61">
        <f t="shared" ref="Y3:Y23" si="11">G3</f>
        <v>146000</v>
      </c>
      <c r="Z3" s="61">
        <f t="shared" ref="Z3:Z23" si="12">Y3-X3</f>
        <v>2200</v>
      </c>
      <c r="AA3" s="29">
        <f t="shared" ref="AA3:AA23" si="13">Z3/X3</f>
        <v>1.5299026425591099E-2</v>
      </c>
      <c r="AB3" s="29">
        <f t="shared" si="2"/>
        <v>3.4891835310537334E-3</v>
      </c>
    </row>
    <row r="4" spans="1:28" s="56" customFormat="1">
      <c r="A4" s="97" t="s">
        <v>259</v>
      </c>
      <c r="B4" s="61" t="str">
        <f>VLOOKUP(A4, 'Industry Crosswalk'!$C:$D, 2, FALSE)</f>
        <v>Mining, Logging, &amp; Construction</v>
      </c>
      <c r="C4" s="61">
        <f t="shared" si="3"/>
        <v>75800</v>
      </c>
      <c r="D4" s="61">
        <f t="shared" si="3"/>
        <v>81500</v>
      </c>
      <c r="E4" s="61">
        <f t="shared" si="3"/>
        <v>82200</v>
      </c>
      <c r="F4" s="61">
        <f t="shared" si="3"/>
        <v>77200</v>
      </c>
      <c r="G4" s="61">
        <f t="shared" si="3"/>
        <v>74100</v>
      </c>
      <c r="H4" s="61">
        <f t="shared" si="3"/>
        <v>68300</v>
      </c>
      <c r="I4" s="61">
        <f t="shared" si="3"/>
        <v>68900</v>
      </c>
      <c r="J4" s="61">
        <f t="shared" si="3"/>
        <v>68300</v>
      </c>
      <c r="K4" s="61"/>
      <c r="L4" s="97" t="s">
        <v>259</v>
      </c>
      <c r="M4" s="61" t="str">
        <f>VLOOKUP(L4, 'Industry Crosswalk'!$C:$D, 2, FALSE)</f>
        <v>Mining, Logging, &amp; Construction</v>
      </c>
      <c r="N4" s="30">
        <f t="shared" si="4"/>
        <v>-13200</v>
      </c>
      <c r="O4" s="30">
        <f t="shared" si="5"/>
        <v>-13300</v>
      </c>
      <c r="P4" s="30">
        <f t="shared" si="6"/>
        <v>-8900</v>
      </c>
      <c r="Q4" s="61"/>
      <c r="R4" s="97" t="s">
        <v>259</v>
      </c>
      <c r="S4" s="61" t="str">
        <f>VLOOKUP(R4, 'Industry Crosswalk'!$C:$D, 2, FALSE)</f>
        <v>Mining, Logging, &amp; Construction</v>
      </c>
      <c r="T4" s="29">
        <f t="shared" si="7"/>
        <v>-0.16196319018404909</v>
      </c>
      <c r="U4" s="29">
        <f t="shared" si="8"/>
        <v>-0.16180048661800486</v>
      </c>
      <c r="V4" s="29">
        <f t="shared" si="9"/>
        <v>-0.11528497409326424</v>
      </c>
      <c r="W4" s="61"/>
      <c r="X4" s="61">
        <f t="shared" si="10"/>
        <v>68300</v>
      </c>
      <c r="Y4" s="61">
        <f t="shared" si="11"/>
        <v>74100</v>
      </c>
      <c r="Z4" s="61">
        <f t="shared" si="12"/>
        <v>5800</v>
      </c>
      <c r="AA4" s="29">
        <f t="shared" si="13"/>
        <v>8.4919472913616401E-2</v>
      </c>
      <c r="AB4" s="29">
        <f t="shared" si="2"/>
        <v>-8.708272859216255E-3</v>
      </c>
    </row>
    <row r="5" spans="1:28" s="56" customFormat="1">
      <c r="A5" s="97" t="s">
        <v>260</v>
      </c>
      <c r="B5" s="61" t="str">
        <f>VLOOKUP(A5, 'Industry Crosswalk'!$C:$D, 2, FALSE)</f>
        <v>Educational &amp; Health Services</v>
      </c>
      <c r="C5" s="61">
        <f t="shared" si="3"/>
        <v>508600</v>
      </c>
      <c r="D5" s="61">
        <f t="shared" si="3"/>
        <v>492700</v>
      </c>
      <c r="E5" s="61">
        <f t="shared" si="3"/>
        <v>506300</v>
      </c>
      <c r="F5" s="61">
        <f t="shared" si="3"/>
        <v>513500</v>
      </c>
      <c r="G5" s="61">
        <f t="shared" si="3"/>
        <v>514700.00000000006</v>
      </c>
      <c r="H5" s="61">
        <f t="shared" si="3"/>
        <v>470299.99999999994</v>
      </c>
      <c r="I5" s="61">
        <f t="shared" si="3"/>
        <v>490200</v>
      </c>
      <c r="J5" s="61">
        <f t="shared" si="3"/>
        <v>493600</v>
      </c>
      <c r="K5" s="61"/>
      <c r="L5" s="97" t="s">
        <v>260</v>
      </c>
      <c r="M5" s="61" t="str">
        <f>VLOOKUP(L5, 'Industry Crosswalk'!$C:$D, 2, FALSE)</f>
        <v>Educational &amp; Health Services</v>
      </c>
      <c r="N5" s="30">
        <f t="shared" si="4"/>
        <v>-22400.000000000058</v>
      </c>
      <c r="O5" s="30">
        <f t="shared" si="5"/>
        <v>-16100</v>
      </c>
      <c r="P5" s="30">
        <f t="shared" si="6"/>
        <v>-19900</v>
      </c>
      <c r="Q5" s="61"/>
      <c r="R5" s="97" t="s">
        <v>260</v>
      </c>
      <c r="S5" s="61" t="str">
        <f>VLOOKUP(R5, 'Industry Crosswalk'!$C:$D, 2, FALSE)</f>
        <v>Educational &amp; Health Services</v>
      </c>
      <c r="T5" s="29">
        <f t="shared" si="7"/>
        <v>-4.546377105743872E-2</v>
      </c>
      <c r="U5" s="29">
        <f t="shared" si="8"/>
        <v>-3.1799328461386528E-2</v>
      </c>
      <c r="V5" s="29">
        <f t="shared" si="9"/>
        <v>-3.875365141187926E-2</v>
      </c>
      <c r="W5" s="61"/>
      <c r="X5" s="61">
        <f t="shared" si="10"/>
        <v>493600</v>
      </c>
      <c r="Y5" s="61">
        <f t="shared" si="11"/>
        <v>514700.00000000006</v>
      </c>
      <c r="Z5" s="61">
        <f t="shared" si="12"/>
        <v>21100.000000000058</v>
      </c>
      <c r="AA5" s="29">
        <f t="shared" si="13"/>
        <v>4.2747163695299954E-2</v>
      </c>
      <c r="AB5" s="29">
        <f t="shared" si="2"/>
        <v>6.9359445124439001E-3</v>
      </c>
    </row>
    <row r="6" spans="1:28" s="56" customFormat="1">
      <c r="A6" s="97" t="s">
        <v>48</v>
      </c>
      <c r="B6" s="61" t="str">
        <f>VLOOKUP(A6, 'Industry Crosswalk'!$C:$D, 2, FALSE)</f>
        <v>Government</v>
      </c>
      <c r="C6" s="61">
        <f t="shared" si="3"/>
        <v>214600</v>
      </c>
      <c r="D6" s="61">
        <f t="shared" si="3"/>
        <v>211200</v>
      </c>
      <c r="E6" s="61">
        <f t="shared" si="3"/>
        <v>215000</v>
      </c>
      <c r="F6" s="61">
        <f t="shared" si="3"/>
        <v>216799.99999999997</v>
      </c>
      <c r="G6" s="61">
        <f t="shared" si="3"/>
        <v>217000</v>
      </c>
      <c r="H6" s="61">
        <f t="shared" si="3"/>
        <v>210100</v>
      </c>
      <c r="I6" s="61">
        <f t="shared" si="3"/>
        <v>214100.00000000003</v>
      </c>
      <c r="J6" s="61">
        <f t="shared" si="3"/>
        <v>214000</v>
      </c>
      <c r="K6" s="61"/>
      <c r="L6" s="97" t="s">
        <v>48</v>
      </c>
      <c r="M6" s="61" t="str">
        <f>VLOOKUP(L6, 'Industry Crosswalk'!$C:$D, 2, FALSE)</f>
        <v>Government</v>
      </c>
      <c r="N6" s="30">
        <f t="shared" si="4"/>
        <v>-1100</v>
      </c>
      <c r="O6" s="30">
        <f t="shared" si="5"/>
        <v>-899.9999999999709</v>
      </c>
      <c r="P6" s="30">
        <f t="shared" si="6"/>
        <v>-2799.9999999999709</v>
      </c>
      <c r="Q6" s="61"/>
      <c r="R6" s="97" t="s">
        <v>48</v>
      </c>
      <c r="S6" s="61" t="str">
        <f>VLOOKUP(R6, 'Industry Crosswalk'!$C:$D, 2, FALSE)</f>
        <v>Government</v>
      </c>
      <c r="T6" s="29">
        <f t="shared" si="7"/>
        <v>-5.208333333333333E-3</v>
      </c>
      <c r="U6" s="29">
        <f t="shared" si="8"/>
        <v>-4.186046511627772E-3</v>
      </c>
      <c r="V6" s="29">
        <f t="shared" si="9"/>
        <v>-1.291512915129138E-2</v>
      </c>
      <c r="W6" s="61"/>
      <c r="X6" s="61">
        <f t="shared" si="10"/>
        <v>214000</v>
      </c>
      <c r="Y6" s="61">
        <f t="shared" si="11"/>
        <v>217000</v>
      </c>
      <c r="Z6" s="61">
        <f t="shared" si="12"/>
        <v>3000</v>
      </c>
      <c r="AA6" s="29">
        <f t="shared" si="13"/>
        <v>1.4018691588785047E-2</v>
      </c>
      <c r="AB6" s="29">
        <f t="shared" si="2"/>
        <v>-4.6707146193381173E-4</v>
      </c>
    </row>
    <row r="7" spans="1:28" s="56" customFormat="1">
      <c r="A7" s="97" t="s">
        <v>261</v>
      </c>
      <c r="B7" s="61" t="str">
        <f>VLOOKUP(A7, 'Industry Crosswalk'!$C:$D, 2, FALSE)</f>
        <v>Educational &amp; Health Services</v>
      </c>
      <c r="C7" s="61">
        <f t="shared" si="3"/>
        <v>508600</v>
      </c>
      <c r="D7" s="61">
        <f t="shared" si="3"/>
        <v>492700</v>
      </c>
      <c r="E7" s="61">
        <f t="shared" si="3"/>
        <v>506300</v>
      </c>
      <c r="F7" s="61">
        <f t="shared" si="3"/>
        <v>513500</v>
      </c>
      <c r="G7" s="61">
        <f t="shared" si="3"/>
        <v>514700.00000000006</v>
      </c>
      <c r="H7" s="61">
        <f t="shared" si="3"/>
        <v>470299.99999999994</v>
      </c>
      <c r="I7" s="61">
        <f t="shared" si="3"/>
        <v>490200</v>
      </c>
      <c r="J7" s="61">
        <f t="shared" si="3"/>
        <v>493600</v>
      </c>
      <c r="K7" s="61"/>
      <c r="L7" s="97" t="s">
        <v>261</v>
      </c>
      <c r="M7" s="61" t="str">
        <f>VLOOKUP(L7, 'Industry Crosswalk'!$C:$D, 2, FALSE)</f>
        <v>Educational &amp; Health Services</v>
      </c>
      <c r="N7" s="30">
        <f t="shared" si="4"/>
        <v>-22400.000000000058</v>
      </c>
      <c r="O7" s="30">
        <f t="shared" si="5"/>
        <v>-16100</v>
      </c>
      <c r="P7" s="30">
        <f t="shared" si="6"/>
        <v>-19900</v>
      </c>
      <c r="Q7" s="61"/>
      <c r="R7" s="97" t="s">
        <v>261</v>
      </c>
      <c r="S7" s="61" t="str">
        <f>VLOOKUP(R7, 'Industry Crosswalk'!$C:$D, 2, FALSE)</f>
        <v>Educational &amp; Health Services</v>
      </c>
      <c r="T7" s="29">
        <f t="shared" si="7"/>
        <v>-4.546377105743872E-2</v>
      </c>
      <c r="U7" s="29">
        <f t="shared" si="8"/>
        <v>-3.1799328461386528E-2</v>
      </c>
      <c r="V7" s="29">
        <f t="shared" si="9"/>
        <v>-3.875365141187926E-2</v>
      </c>
      <c r="W7" s="61"/>
      <c r="X7" s="61">
        <f t="shared" si="10"/>
        <v>493600</v>
      </c>
      <c r="Y7" s="61">
        <f t="shared" si="11"/>
        <v>514700.00000000006</v>
      </c>
      <c r="Z7" s="61">
        <f t="shared" si="12"/>
        <v>21100.000000000058</v>
      </c>
      <c r="AA7" s="29">
        <f t="shared" si="13"/>
        <v>4.2747163695299954E-2</v>
      </c>
      <c r="AB7" s="29">
        <f t="shared" si="2"/>
        <v>6.9359445124439001E-3</v>
      </c>
    </row>
    <row r="8" spans="1:28" s="56" customFormat="1">
      <c r="A8" s="97" t="s">
        <v>262</v>
      </c>
      <c r="B8" s="61" t="str">
        <f>VLOOKUP(A8, 'Industry Crosswalk'!$C:$D, 2, FALSE)</f>
        <v>Leisure &amp; Hospitality</v>
      </c>
      <c r="C8" s="61">
        <f t="shared" si="3"/>
        <v>184300</v>
      </c>
      <c r="D8" s="61">
        <f t="shared" si="3"/>
        <v>199500</v>
      </c>
      <c r="E8" s="61">
        <f t="shared" si="3"/>
        <v>193900</v>
      </c>
      <c r="F8" s="61">
        <f t="shared" si="3"/>
        <v>192000</v>
      </c>
      <c r="G8" s="61">
        <f t="shared" si="3"/>
        <v>182500</v>
      </c>
      <c r="H8" s="61">
        <f t="shared" si="3"/>
        <v>115699.99999999999</v>
      </c>
      <c r="I8" s="61">
        <f t="shared" si="3"/>
        <v>135200</v>
      </c>
      <c r="J8" s="61">
        <f t="shared" si="3"/>
        <v>120100</v>
      </c>
      <c r="K8" s="61"/>
      <c r="L8" s="97" t="s">
        <v>262</v>
      </c>
      <c r="M8" s="61" t="str">
        <f>VLOOKUP(L8, 'Industry Crosswalk'!$C:$D, 2, FALSE)</f>
        <v>Leisure &amp; Hospitality</v>
      </c>
      <c r="N8" s="30">
        <f t="shared" si="4"/>
        <v>-83800.000000000015</v>
      </c>
      <c r="O8" s="30">
        <f t="shared" si="5"/>
        <v>-58700</v>
      </c>
      <c r="P8" s="30">
        <f t="shared" si="6"/>
        <v>-71900</v>
      </c>
      <c r="Q8" s="61"/>
      <c r="R8" s="97" t="s">
        <v>262</v>
      </c>
      <c r="S8" s="61" t="str">
        <f>VLOOKUP(R8, 'Industry Crosswalk'!$C:$D, 2, FALSE)</f>
        <v>Leisure &amp; Hospitality</v>
      </c>
      <c r="T8" s="29">
        <f t="shared" si="7"/>
        <v>-0.42005012531328328</v>
      </c>
      <c r="U8" s="29">
        <f t="shared" si="8"/>
        <v>-0.30273336771531717</v>
      </c>
      <c r="V8" s="29">
        <f t="shared" si="9"/>
        <v>-0.37447916666666664</v>
      </c>
      <c r="W8" s="61"/>
      <c r="X8" s="61">
        <f t="shared" si="10"/>
        <v>120100</v>
      </c>
      <c r="Y8" s="61">
        <f t="shared" si="11"/>
        <v>182500</v>
      </c>
      <c r="Z8" s="61">
        <f t="shared" si="12"/>
        <v>62400</v>
      </c>
      <c r="AA8" s="29">
        <f t="shared" si="13"/>
        <v>0.51956702747710237</v>
      </c>
      <c r="AB8" s="29">
        <f t="shared" si="2"/>
        <v>-0.11168639053254438</v>
      </c>
    </row>
    <row r="9" spans="1:28" s="56" customFormat="1">
      <c r="A9" s="97" t="s">
        <v>263</v>
      </c>
      <c r="B9" s="61" t="str">
        <f>VLOOKUP(A9, 'Industry Crosswalk'!$C:$D, 2, FALSE)</f>
        <v>Financial activities</v>
      </c>
      <c r="C9" s="61">
        <f t="shared" si="3"/>
        <v>143300</v>
      </c>
      <c r="D9" s="61">
        <f t="shared" si="3"/>
        <v>145500</v>
      </c>
      <c r="E9" s="61">
        <f t="shared" si="3"/>
        <v>144300</v>
      </c>
      <c r="F9" s="61">
        <f t="shared" si="3"/>
        <v>145899.99999999997</v>
      </c>
      <c r="G9" s="61">
        <f t="shared" si="3"/>
        <v>146000</v>
      </c>
      <c r="H9" s="61">
        <f t="shared" si="3"/>
        <v>141900</v>
      </c>
      <c r="I9" s="61">
        <f t="shared" si="3"/>
        <v>143300</v>
      </c>
      <c r="J9" s="61">
        <f t="shared" si="3"/>
        <v>143800</v>
      </c>
      <c r="K9" s="61"/>
      <c r="L9" s="97" t="s">
        <v>263</v>
      </c>
      <c r="M9" s="61" t="str">
        <f>VLOOKUP(L9, 'Industry Crosswalk'!$C:$D, 2, FALSE)</f>
        <v>Financial activities</v>
      </c>
      <c r="N9" s="30">
        <f t="shared" si="4"/>
        <v>-3600</v>
      </c>
      <c r="O9" s="30">
        <f t="shared" si="5"/>
        <v>-1000</v>
      </c>
      <c r="P9" s="30">
        <f t="shared" si="6"/>
        <v>-2099.9999999999709</v>
      </c>
      <c r="Q9" s="61"/>
      <c r="R9" s="97" t="s">
        <v>263</v>
      </c>
      <c r="S9" s="61" t="str">
        <f>VLOOKUP(R9, 'Industry Crosswalk'!$C:$D, 2, FALSE)</f>
        <v>Financial activities</v>
      </c>
      <c r="T9" s="29">
        <f t="shared" si="7"/>
        <v>-2.4742268041237112E-2</v>
      </c>
      <c r="U9" s="29">
        <f t="shared" si="8"/>
        <v>-6.9300069300069298E-3</v>
      </c>
      <c r="V9" s="29">
        <f t="shared" si="9"/>
        <v>-1.4393420150788015E-2</v>
      </c>
      <c r="W9" s="61"/>
      <c r="X9" s="61">
        <f t="shared" si="10"/>
        <v>143800</v>
      </c>
      <c r="Y9" s="61">
        <f t="shared" si="11"/>
        <v>146000</v>
      </c>
      <c r="Z9" s="61">
        <f t="shared" si="12"/>
        <v>2200</v>
      </c>
      <c r="AA9" s="29">
        <f t="shared" si="13"/>
        <v>1.5299026425591099E-2</v>
      </c>
      <c r="AB9" s="29">
        <f t="shared" si="2"/>
        <v>3.4891835310537334E-3</v>
      </c>
    </row>
    <row r="10" spans="1:28" s="56" customFormat="1">
      <c r="A10" s="97" t="s">
        <v>54</v>
      </c>
      <c r="B10" s="61" t="str">
        <f>VLOOKUP(A10, 'Industry Crosswalk'!$C:$D, 2, FALSE)</f>
        <v>Manufacturing</v>
      </c>
      <c r="C10" s="61">
        <f t="shared" si="3"/>
        <v>125300.00000000001</v>
      </c>
      <c r="D10" s="61">
        <f t="shared" si="3"/>
        <v>126800</v>
      </c>
      <c r="E10" s="61">
        <f t="shared" si="3"/>
        <v>124699.99999999999</v>
      </c>
      <c r="F10" s="61">
        <f t="shared" si="3"/>
        <v>125000</v>
      </c>
      <c r="G10" s="61">
        <f t="shared" si="3"/>
        <v>123700</v>
      </c>
      <c r="H10" s="61">
        <f t="shared" si="3"/>
        <v>119600</v>
      </c>
      <c r="I10" s="61">
        <f t="shared" si="3"/>
        <v>117600</v>
      </c>
      <c r="J10" s="61">
        <f t="shared" si="3"/>
        <v>118500</v>
      </c>
      <c r="K10" s="61"/>
      <c r="L10" s="97" t="s">
        <v>54</v>
      </c>
      <c r="M10" s="61" t="str">
        <f>VLOOKUP(L10, 'Industry Crosswalk'!$C:$D, 2, FALSE)</f>
        <v>Manufacturing</v>
      </c>
      <c r="N10" s="30">
        <f t="shared" si="4"/>
        <v>-7200</v>
      </c>
      <c r="O10" s="30">
        <f t="shared" si="5"/>
        <v>-7099.9999999999854</v>
      </c>
      <c r="P10" s="30">
        <f t="shared" si="6"/>
        <v>-6500</v>
      </c>
      <c r="Q10" s="61"/>
      <c r="R10" s="97" t="s">
        <v>54</v>
      </c>
      <c r="S10" s="61" t="str">
        <f>VLOOKUP(R10, 'Industry Crosswalk'!$C:$D, 2, FALSE)</f>
        <v>Manufacturing</v>
      </c>
      <c r="T10" s="29">
        <f t="shared" si="7"/>
        <v>-5.6782334384858045E-2</v>
      </c>
      <c r="U10" s="29">
        <f t="shared" si="8"/>
        <v>-5.693664795509211E-2</v>
      </c>
      <c r="V10" s="29">
        <f t="shared" si="9"/>
        <v>-5.1999999999999998E-2</v>
      </c>
      <c r="W10" s="61"/>
      <c r="X10" s="61">
        <f t="shared" si="10"/>
        <v>118500</v>
      </c>
      <c r="Y10" s="61">
        <f t="shared" si="11"/>
        <v>123700</v>
      </c>
      <c r="Z10" s="61">
        <f t="shared" si="12"/>
        <v>5200</v>
      </c>
      <c r="AA10" s="29">
        <f t="shared" si="13"/>
        <v>4.3881856540084391E-2</v>
      </c>
      <c r="AB10" s="29">
        <f t="shared" si="2"/>
        <v>7.6530612244897957E-3</v>
      </c>
    </row>
    <row r="11" spans="1:28" s="56" customFormat="1">
      <c r="A11" s="97" t="s">
        <v>264</v>
      </c>
      <c r="B11" s="61" t="str">
        <f>VLOOKUP(A11, 'Industry Crosswalk'!$C:$D, 2, FALSE)</f>
        <v>Other services</v>
      </c>
      <c r="C11" s="61">
        <f t="shared" si="3"/>
        <v>88300.000000000015</v>
      </c>
      <c r="D11" s="61">
        <f t="shared" si="3"/>
        <v>90700</v>
      </c>
      <c r="E11" s="61">
        <f t="shared" si="3"/>
        <v>89500</v>
      </c>
      <c r="F11" s="61">
        <f t="shared" si="3"/>
        <v>88400</v>
      </c>
      <c r="G11" s="61">
        <f t="shared" si="3"/>
        <v>87500</v>
      </c>
      <c r="H11" s="61">
        <f t="shared" si="3"/>
        <v>69600</v>
      </c>
      <c r="I11" s="61">
        <f t="shared" si="3"/>
        <v>76199.999999999985</v>
      </c>
      <c r="J11" s="61">
        <f t="shared" si="3"/>
        <v>75500</v>
      </c>
      <c r="K11" s="61"/>
      <c r="L11" s="97" t="s">
        <v>264</v>
      </c>
      <c r="M11" s="61" t="str">
        <f>VLOOKUP(L11, 'Industry Crosswalk'!$C:$D, 2, FALSE)</f>
        <v>Other services</v>
      </c>
      <c r="N11" s="30">
        <f t="shared" si="4"/>
        <v>-21100</v>
      </c>
      <c r="O11" s="30">
        <f t="shared" si="5"/>
        <v>-13300.000000000015</v>
      </c>
      <c r="P11" s="30">
        <f t="shared" si="6"/>
        <v>-12900</v>
      </c>
      <c r="Q11" s="61"/>
      <c r="R11" s="97" t="s">
        <v>264</v>
      </c>
      <c r="S11" s="61" t="str">
        <f>VLOOKUP(R11, 'Industry Crosswalk'!$C:$D, 2, FALSE)</f>
        <v>Other services</v>
      </c>
      <c r="T11" s="29">
        <f t="shared" si="7"/>
        <v>-0.23263506063947079</v>
      </c>
      <c r="U11" s="29">
        <f t="shared" si="8"/>
        <v>-0.14860335195530744</v>
      </c>
      <c r="V11" s="29">
        <f t="shared" si="9"/>
        <v>-0.14592760180995476</v>
      </c>
      <c r="W11" s="61"/>
      <c r="X11" s="61">
        <f t="shared" si="10"/>
        <v>75500</v>
      </c>
      <c r="Y11" s="61">
        <f t="shared" si="11"/>
        <v>87500</v>
      </c>
      <c r="Z11" s="61">
        <f t="shared" si="12"/>
        <v>12000</v>
      </c>
      <c r="AA11" s="29">
        <f t="shared" si="13"/>
        <v>0.15894039735099338</v>
      </c>
      <c r="AB11" s="29">
        <f t="shared" si="2"/>
        <v>-9.1863517060365562E-3</v>
      </c>
    </row>
    <row r="12" spans="1:28" s="56" customFormat="1">
      <c r="A12" s="97" t="s">
        <v>265</v>
      </c>
      <c r="B12" s="61" t="str">
        <f>VLOOKUP(A12, 'Industry Crosswalk'!$C:$D, 2, FALSE)</f>
        <v>Professional &amp; Business Services</v>
      </c>
      <c r="C12" s="61">
        <f t="shared" si="3"/>
        <v>337600</v>
      </c>
      <c r="D12" s="61">
        <f t="shared" si="3"/>
        <v>345700</v>
      </c>
      <c r="E12" s="61">
        <f t="shared" si="3"/>
        <v>346799.99999999994</v>
      </c>
      <c r="F12" s="61">
        <f t="shared" si="3"/>
        <v>343300</v>
      </c>
      <c r="G12" s="61">
        <f t="shared" si="3"/>
        <v>342600</v>
      </c>
      <c r="H12" s="61">
        <f t="shared" si="3"/>
        <v>329100</v>
      </c>
      <c r="I12" s="61">
        <f t="shared" si="3"/>
        <v>329400</v>
      </c>
      <c r="J12" s="61">
        <f t="shared" si="3"/>
        <v>332799.99999999994</v>
      </c>
      <c r="K12" s="61"/>
      <c r="L12" s="97" t="s">
        <v>265</v>
      </c>
      <c r="M12" s="61" t="str">
        <f>VLOOKUP(L12, 'Industry Crosswalk'!$C:$D, 2, FALSE)</f>
        <v>Professional &amp; Business Services</v>
      </c>
      <c r="N12" s="30">
        <f t="shared" si="4"/>
        <v>-16600</v>
      </c>
      <c r="O12" s="30">
        <f t="shared" si="5"/>
        <v>-17399.999999999942</v>
      </c>
      <c r="P12" s="30">
        <f t="shared" si="6"/>
        <v>-10500.000000000058</v>
      </c>
      <c r="Q12" s="61"/>
      <c r="R12" s="97" t="s">
        <v>265</v>
      </c>
      <c r="S12" s="61" t="str">
        <f>VLOOKUP(R12, 'Industry Crosswalk'!$C:$D, 2, FALSE)</f>
        <v>Professional &amp; Business Services</v>
      </c>
      <c r="T12" s="29">
        <f t="shared" si="7"/>
        <v>-4.8018513161700895E-2</v>
      </c>
      <c r="U12" s="29">
        <f t="shared" si="8"/>
        <v>-5.0173010380622676E-2</v>
      </c>
      <c r="V12" s="29">
        <f t="shared" si="9"/>
        <v>-3.0585493737256213E-2</v>
      </c>
      <c r="W12" s="61"/>
      <c r="X12" s="61">
        <f t="shared" si="10"/>
        <v>332799.99999999994</v>
      </c>
      <c r="Y12" s="61">
        <f t="shared" si="11"/>
        <v>342600</v>
      </c>
      <c r="Z12" s="61">
        <f t="shared" si="12"/>
        <v>9800.0000000000582</v>
      </c>
      <c r="AA12" s="29">
        <f t="shared" si="13"/>
        <v>2.9447115384615564E-2</v>
      </c>
      <c r="AB12" s="29">
        <f t="shared" si="2"/>
        <v>1.0321797207042932E-2</v>
      </c>
    </row>
    <row r="13" spans="1:28" s="56" customFormat="1">
      <c r="A13" s="97" t="s">
        <v>266</v>
      </c>
      <c r="B13" s="61" t="str">
        <f>VLOOKUP(A13, 'Industry Crosswalk'!$C:$D, 2, FALSE)</f>
        <v>Trade, Transportation, &amp; Utilities</v>
      </c>
      <c r="C13" s="61">
        <f t="shared" si="3"/>
        <v>332400</v>
      </c>
      <c r="D13" s="61">
        <f t="shared" si="3"/>
        <v>336400</v>
      </c>
      <c r="E13" s="61">
        <f t="shared" si="3"/>
        <v>335000</v>
      </c>
      <c r="F13" s="61">
        <f t="shared" si="3"/>
        <v>346100</v>
      </c>
      <c r="G13" s="61">
        <f t="shared" si="3"/>
        <v>331100</v>
      </c>
      <c r="H13" s="61">
        <f t="shared" si="3"/>
        <v>301600</v>
      </c>
      <c r="I13" s="61">
        <f t="shared" si="3"/>
        <v>310600</v>
      </c>
      <c r="J13" s="61">
        <f t="shared" si="3"/>
        <v>331300</v>
      </c>
      <c r="K13" s="61"/>
      <c r="L13" s="97" t="s">
        <v>266</v>
      </c>
      <c r="M13" s="61" t="str">
        <f>VLOOKUP(L13, 'Industry Crosswalk'!$C:$D, 2, FALSE)</f>
        <v>Trade, Transportation, &amp; Utilities</v>
      </c>
      <c r="N13" s="30">
        <f t="shared" si="4"/>
        <v>-34800</v>
      </c>
      <c r="O13" s="30">
        <f t="shared" si="5"/>
        <v>-24400</v>
      </c>
      <c r="P13" s="30">
        <f t="shared" si="6"/>
        <v>-14800</v>
      </c>
      <c r="Q13" s="61"/>
      <c r="R13" s="97" t="s">
        <v>266</v>
      </c>
      <c r="S13" s="61" t="str">
        <f>VLOOKUP(R13, 'Industry Crosswalk'!$C:$D, 2, FALSE)</f>
        <v>Trade, Transportation, &amp; Utilities</v>
      </c>
      <c r="T13" s="29">
        <f t="shared" si="7"/>
        <v>-0.10344827586206896</v>
      </c>
      <c r="U13" s="29">
        <f t="shared" si="8"/>
        <v>-7.2835820895522388E-2</v>
      </c>
      <c r="V13" s="29">
        <f t="shared" si="9"/>
        <v>-4.2762207454492919E-2</v>
      </c>
      <c r="W13" s="61"/>
      <c r="X13" s="61">
        <f t="shared" si="10"/>
        <v>331300</v>
      </c>
      <c r="Y13" s="61">
        <f t="shared" si="11"/>
        <v>331100</v>
      </c>
      <c r="Z13" s="61">
        <f t="shared" si="12"/>
        <v>-200</v>
      </c>
      <c r="AA13" s="29">
        <f t="shared" si="13"/>
        <v>-6.036824630244491E-4</v>
      </c>
      <c r="AB13" s="29">
        <f t="shared" si="2"/>
        <v>6.6645202833226017E-2</v>
      </c>
    </row>
    <row r="14" spans="1:28" s="56" customFormat="1">
      <c r="A14" s="97" t="s">
        <v>267</v>
      </c>
      <c r="B14" s="61" t="str">
        <f>VLOOKUP(A14, 'Industry Crosswalk'!$C:$D, 2, FALSE)</f>
        <v>Information</v>
      </c>
      <c r="C14" s="61">
        <f t="shared" si="3"/>
        <v>38800</v>
      </c>
      <c r="D14" s="61">
        <f t="shared" si="3"/>
        <v>39900</v>
      </c>
      <c r="E14" s="61">
        <f t="shared" si="3"/>
        <v>39800</v>
      </c>
      <c r="F14" s="61">
        <f t="shared" si="3"/>
        <v>40600</v>
      </c>
      <c r="G14" s="61">
        <f t="shared" si="3"/>
        <v>40100</v>
      </c>
      <c r="H14" s="61">
        <f t="shared" si="3"/>
        <v>38200</v>
      </c>
      <c r="I14" s="61">
        <f t="shared" si="3"/>
        <v>37800</v>
      </c>
      <c r="J14" s="61">
        <f t="shared" si="3"/>
        <v>38000</v>
      </c>
      <c r="K14" s="61"/>
      <c r="L14" s="97" t="s">
        <v>267</v>
      </c>
      <c r="M14" s="61" t="str">
        <f>VLOOKUP(L14, 'Industry Crosswalk'!$C:$D, 2, FALSE)</f>
        <v>Information</v>
      </c>
      <c r="N14" s="30">
        <f t="shared" si="4"/>
        <v>-1700</v>
      </c>
      <c r="O14" s="30">
        <f t="shared" si="5"/>
        <v>-2000</v>
      </c>
      <c r="P14" s="30">
        <f t="shared" si="6"/>
        <v>-2600</v>
      </c>
      <c r="Q14" s="61"/>
      <c r="R14" s="97" t="s">
        <v>267</v>
      </c>
      <c r="S14" s="61" t="str">
        <f>VLOOKUP(R14, 'Industry Crosswalk'!$C:$D, 2, FALSE)</f>
        <v>Information</v>
      </c>
      <c r="T14" s="29">
        <f t="shared" si="7"/>
        <v>-4.2606516290726815E-2</v>
      </c>
      <c r="U14" s="29">
        <f t="shared" si="8"/>
        <v>-5.0251256281407038E-2</v>
      </c>
      <c r="V14" s="29">
        <f t="shared" si="9"/>
        <v>-6.4039408866995079E-2</v>
      </c>
      <c r="W14" s="61"/>
      <c r="X14" s="61">
        <f t="shared" si="10"/>
        <v>38000</v>
      </c>
      <c r="Y14" s="61">
        <f t="shared" si="11"/>
        <v>40100</v>
      </c>
      <c r="Z14" s="61">
        <f t="shared" si="12"/>
        <v>2100</v>
      </c>
      <c r="AA14" s="29">
        <f t="shared" si="13"/>
        <v>5.526315789473684E-2</v>
      </c>
      <c r="AB14" s="29">
        <f t="shared" si="2"/>
        <v>5.2910052910052907E-3</v>
      </c>
    </row>
    <row r="15" spans="1:28" s="56" customFormat="1">
      <c r="A15" s="97" t="s">
        <v>268</v>
      </c>
      <c r="B15" s="61" t="str">
        <f>VLOOKUP(A15, 'Industry Crosswalk'!$C:$D, 2, FALSE)</f>
        <v>Financial activities</v>
      </c>
      <c r="C15" s="61">
        <f t="shared" si="3"/>
        <v>143300</v>
      </c>
      <c r="D15" s="61">
        <f t="shared" si="3"/>
        <v>145500</v>
      </c>
      <c r="E15" s="61">
        <f t="shared" si="3"/>
        <v>144300</v>
      </c>
      <c r="F15" s="61">
        <f t="shared" si="3"/>
        <v>145899.99999999997</v>
      </c>
      <c r="G15" s="61">
        <f t="shared" si="3"/>
        <v>146000</v>
      </c>
      <c r="H15" s="61">
        <f t="shared" si="3"/>
        <v>141900</v>
      </c>
      <c r="I15" s="61">
        <f t="shared" si="3"/>
        <v>143300</v>
      </c>
      <c r="J15" s="61">
        <f t="shared" si="3"/>
        <v>143800</v>
      </c>
      <c r="K15" s="61"/>
      <c r="L15" s="97" t="s">
        <v>268</v>
      </c>
      <c r="M15" s="61" t="str">
        <f>VLOOKUP(L15, 'Industry Crosswalk'!$C:$D, 2, FALSE)</f>
        <v>Financial activities</v>
      </c>
      <c r="N15" s="30">
        <f t="shared" si="4"/>
        <v>-3600</v>
      </c>
      <c r="O15" s="30">
        <f t="shared" si="5"/>
        <v>-1000</v>
      </c>
      <c r="P15" s="30">
        <f t="shared" si="6"/>
        <v>-2099.9999999999709</v>
      </c>
      <c r="Q15" s="61"/>
      <c r="R15" s="97" t="s">
        <v>268</v>
      </c>
      <c r="S15" s="61" t="str">
        <f>VLOOKUP(R15, 'Industry Crosswalk'!$C:$D, 2, FALSE)</f>
        <v>Financial activities</v>
      </c>
      <c r="T15" s="29">
        <f t="shared" si="7"/>
        <v>-2.4742268041237112E-2</v>
      </c>
      <c r="U15" s="29">
        <f t="shared" si="8"/>
        <v>-6.9300069300069298E-3</v>
      </c>
      <c r="V15" s="29">
        <f t="shared" si="9"/>
        <v>-1.4393420150788015E-2</v>
      </c>
      <c r="W15" s="61"/>
      <c r="X15" s="61">
        <f t="shared" si="10"/>
        <v>143800</v>
      </c>
      <c r="Y15" s="61">
        <f t="shared" si="11"/>
        <v>146000</v>
      </c>
      <c r="Z15" s="61">
        <f t="shared" si="12"/>
        <v>2200</v>
      </c>
      <c r="AA15" s="29">
        <f t="shared" si="13"/>
        <v>1.5299026425591099E-2</v>
      </c>
      <c r="AB15" s="29">
        <f t="shared" si="2"/>
        <v>3.4891835310537334E-3</v>
      </c>
    </row>
    <row r="16" spans="1:28" s="56" customFormat="1">
      <c r="A16" s="97" t="s">
        <v>269</v>
      </c>
      <c r="B16" s="61" t="str">
        <f>VLOOKUP(A16, 'Industry Crosswalk'!$C:$D, 2, FALSE)</f>
        <v>Leisure &amp; Hospitality</v>
      </c>
      <c r="C16" s="61">
        <f t="shared" si="3"/>
        <v>184300</v>
      </c>
      <c r="D16" s="61">
        <f t="shared" si="3"/>
        <v>199500</v>
      </c>
      <c r="E16" s="61">
        <f t="shared" si="3"/>
        <v>193900</v>
      </c>
      <c r="F16" s="61">
        <f t="shared" si="3"/>
        <v>192000</v>
      </c>
      <c r="G16" s="61">
        <f t="shared" si="3"/>
        <v>182500</v>
      </c>
      <c r="H16" s="61">
        <f t="shared" si="3"/>
        <v>115699.99999999999</v>
      </c>
      <c r="I16" s="61">
        <f t="shared" si="3"/>
        <v>135200</v>
      </c>
      <c r="J16" s="61">
        <f t="shared" si="3"/>
        <v>120100</v>
      </c>
      <c r="K16" s="61"/>
      <c r="L16" s="97" t="s">
        <v>269</v>
      </c>
      <c r="M16" s="61" t="str">
        <f>VLOOKUP(L16, 'Industry Crosswalk'!$C:$D, 2, FALSE)</f>
        <v>Leisure &amp; Hospitality</v>
      </c>
      <c r="N16" s="30">
        <f t="shared" si="4"/>
        <v>-83800.000000000015</v>
      </c>
      <c r="O16" s="30">
        <f t="shared" si="5"/>
        <v>-58700</v>
      </c>
      <c r="P16" s="30">
        <f t="shared" si="6"/>
        <v>-71900</v>
      </c>
      <c r="Q16" s="61"/>
      <c r="R16" s="97" t="s">
        <v>269</v>
      </c>
      <c r="S16" s="61" t="str">
        <f>VLOOKUP(R16, 'Industry Crosswalk'!$C:$D, 2, FALSE)</f>
        <v>Leisure &amp; Hospitality</v>
      </c>
      <c r="T16" s="29">
        <f t="shared" si="7"/>
        <v>-0.42005012531328328</v>
      </c>
      <c r="U16" s="29">
        <f t="shared" si="8"/>
        <v>-0.30273336771531717</v>
      </c>
      <c r="V16" s="29">
        <f t="shared" si="9"/>
        <v>-0.37447916666666664</v>
      </c>
      <c r="W16" s="61"/>
      <c r="X16" s="61">
        <f t="shared" si="10"/>
        <v>120100</v>
      </c>
      <c r="Y16" s="61">
        <f t="shared" si="11"/>
        <v>182500</v>
      </c>
      <c r="Z16" s="61">
        <f t="shared" si="12"/>
        <v>62400</v>
      </c>
      <c r="AA16" s="29">
        <f t="shared" si="13"/>
        <v>0.51956702747710237</v>
      </c>
      <c r="AB16" s="29">
        <f t="shared" si="2"/>
        <v>-0.11168639053254438</v>
      </c>
    </row>
    <row r="17" spans="1:44" s="56" customFormat="1">
      <c r="A17" s="97" t="s">
        <v>270</v>
      </c>
      <c r="B17" s="61" t="str">
        <f>VLOOKUP(A17, 'Industry Crosswalk'!$C:$D, 2, FALSE)</f>
        <v>Trade, Transportation, &amp; Utilities</v>
      </c>
      <c r="C17" s="61">
        <f t="shared" si="3"/>
        <v>332400</v>
      </c>
      <c r="D17" s="61">
        <f t="shared" si="3"/>
        <v>336400</v>
      </c>
      <c r="E17" s="61">
        <f t="shared" si="3"/>
        <v>335000</v>
      </c>
      <c r="F17" s="61">
        <f t="shared" si="3"/>
        <v>346100</v>
      </c>
      <c r="G17" s="61">
        <f t="shared" si="3"/>
        <v>331100</v>
      </c>
      <c r="H17" s="61">
        <f t="shared" si="3"/>
        <v>301600</v>
      </c>
      <c r="I17" s="61">
        <f t="shared" si="3"/>
        <v>310600</v>
      </c>
      <c r="J17" s="61">
        <f t="shared" si="3"/>
        <v>331300</v>
      </c>
      <c r="K17" s="61"/>
      <c r="L17" s="97" t="s">
        <v>270</v>
      </c>
      <c r="M17" s="61" t="str">
        <f>VLOOKUP(L17, 'Industry Crosswalk'!$C:$D, 2, FALSE)</f>
        <v>Trade, Transportation, &amp; Utilities</v>
      </c>
      <c r="N17" s="30">
        <f t="shared" si="4"/>
        <v>-34800</v>
      </c>
      <c r="O17" s="30">
        <f t="shared" si="5"/>
        <v>-24400</v>
      </c>
      <c r="P17" s="30">
        <f t="shared" si="6"/>
        <v>-14800</v>
      </c>
      <c r="Q17" s="61"/>
      <c r="R17" s="97" t="s">
        <v>270</v>
      </c>
      <c r="S17" s="61" t="str">
        <f>VLOOKUP(R17, 'Industry Crosswalk'!$C:$D, 2, FALSE)</f>
        <v>Trade, Transportation, &amp; Utilities</v>
      </c>
      <c r="T17" s="29">
        <f t="shared" si="7"/>
        <v>-0.10344827586206896</v>
      </c>
      <c r="U17" s="29">
        <f t="shared" si="8"/>
        <v>-7.2835820895522388E-2</v>
      </c>
      <c r="V17" s="29">
        <f t="shared" si="9"/>
        <v>-4.2762207454492919E-2</v>
      </c>
      <c r="W17" s="61"/>
      <c r="X17" s="61">
        <f t="shared" si="10"/>
        <v>331300</v>
      </c>
      <c r="Y17" s="61">
        <f t="shared" si="11"/>
        <v>331100</v>
      </c>
      <c r="Z17" s="61">
        <f t="shared" si="12"/>
        <v>-200</v>
      </c>
      <c r="AA17" s="29">
        <f t="shared" si="13"/>
        <v>-6.036824630244491E-4</v>
      </c>
      <c r="AB17" s="29">
        <f t="shared" si="2"/>
        <v>6.6645202833226017E-2</v>
      </c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</row>
    <row r="18" spans="1:44" s="56" customFormat="1">
      <c r="A18" s="97" t="s">
        <v>271</v>
      </c>
      <c r="B18" s="61" t="str">
        <f>VLOOKUP(A18, 'Industry Crosswalk'!$C:$D, 2, FALSE)</f>
        <v>Financial activities</v>
      </c>
      <c r="C18" s="61">
        <f t="shared" si="3"/>
        <v>143300</v>
      </c>
      <c r="D18" s="61">
        <f t="shared" si="3"/>
        <v>145500</v>
      </c>
      <c r="E18" s="61">
        <f t="shared" si="3"/>
        <v>144300</v>
      </c>
      <c r="F18" s="61">
        <f t="shared" si="3"/>
        <v>145899.99999999997</v>
      </c>
      <c r="G18" s="61">
        <f t="shared" si="3"/>
        <v>146000</v>
      </c>
      <c r="H18" s="61">
        <f t="shared" si="3"/>
        <v>141900</v>
      </c>
      <c r="I18" s="61">
        <f t="shared" si="3"/>
        <v>143300</v>
      </c>
      <c r="J18" s="61">
        <f t="shared" si="3"/>
        <v>143800</v>
      </c>
      <c r="K18" s="61"/>
      <c r="L18" s="97" t="s">
        <v>271</v>
      </c>
      <c r="M18" s="61" t="str">
        <f>VLOOKUP(L18, 'Industry Crosswalk'!$C:$D, 2, FALSE)</f>
        <v>Financial activities</v>
      </c>
      <c r="N18" s="30">
        <f t="shared" si="4"/>
        <v>-3600</v>
      </c>
      <c r="O18" s="30">
        <f t="shared" si="5"/>
        <v>-1000</v>
      </c>
      <c r="P18" s="30">
        <f t="shared" si="6"/>
        <v>-2099.9999999999709</v>
      </c>
      <c r="Q18" s="61"/>
      <c r="R18" s="97" t="s">
        <v>271</v>
      </c>
      <c r="S18" s="61" t="str">
        <f>VLOOKUP(R18, 'Industry Crosswalk'!$C:$D, 2, FALSE)</f>
        <v>Financial activities</v>
      </c>
      <c r="T18" s="29">
        <f t="shared" si="7"/>
        <v>-2.4742268041237112E-2</v>
      </c>
      <c r="U18" s="29">
        <f t="shared" si="8"/>
        <v>-6.9300069300069298E-3</v>
      </c>
      <c r="V18" s="29">
        <f t="shared" si="9"/>
        <v>-1.4393420150788015E-2</v>
      </c>
      <c r="W18" s="61"/>
      <c r="X18" s="61">
        <f t="shared" si="10"/>
        <v>143800</v>
      </c>
      <c r="Y18" s="61">
        <f t="shared" si="11"/>
        <v>146000</v>
      </c>
      <c r="Z18" s="61">
        <f t="shared" si="12"/>
        <v>2200</v>
      </c>
      <c r="AA18" s="29">
        <f t="shared" si="13"/>
        <v>1.5299026425591099E-2</v>
      </c>
      <c r="AB18" s="29">
        <f t="shared" si="2"/>
        <v>3.4891835310537334E-3</v>
      </c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</row>
    <row r="19" spans="1:44" s="56" customFormat="1">
      <c r="A19" s="97" t="s">
        <v>272</v>
      </c>
      <c r="B19" s="61" t="str">
        <f>VLOOKUP(A19, 'Industry Crosswalk'!$C:$D, 2, FALSE)</f>
        <v>Leisure &amp; Hospitality</v>
      </c>
      <c r="C19" s="61">
        <f t="shared" si="3"/>
        <v>184300</v>
      </c>
      <c r="D19" s="61">
        <f t="shared" si="3"/>
        <v>199500</v>
      </c>
      <c r="E19" s="61">
        <f t="shared" si="3"/>
        <v>193900</v>
      </c>
      <c r="F19" s="61">
        <f t="shared" si="3"/>
        <v>192000</v>
      </c>
      <c r="G19" s="61">
        <f t="shared" si="3"/>
        <v>182500</v>
      </c>
      <c r="H19" s="61">
        <f t="shared" si="3"/>
        <v>115699.99999999999</v>
      </c>
      <c r="I19" s="61">
        <f t="shared" si="3"/>
        <v>135200</v>
      </c>
      <c r="J19" s="61">
        <f t="shared" si="3"/>
        <v>120100</v>
      </c>
      <c r="K19" s="61"/>
      <c r="L19" s="97" t="s">
        <v>272</v>
      </c>
      <c r="M19" s="61" t="str">
        <f>VLOOKUP(L19, 'Industry Crosswalk'!$C:$D, 2, FALSE)</f>
        <v>Leisure &amp; Hospitality</v>
      </c>
      <c r="N19" s="30">
        <f t="shared" si="4"/>
        <v>-83800.000000000015</v>
      </c>
      <c r="O19" s="30">
        <f t="shared" si="5"/>
        <v>-58700</v>
      </c>
      <c r="P19" s="30">
        <f t="shared" si="6"/>
        <v>-71900</v>
      </c>
      <c r="Q19" s="61"/>
      <c r="R19" s="97" t="s">
        <v>272</v>
      </c>
      <c r="S19" s="61" t="str">
        <f>VLOOKUP(R19, 'Industry Crosswalk'!$C:$D, 2, FALSE)</f>
        <v>Leisure &amp; Hospitality</v>
      </c>
      <c r="T19" s="29">
        <f t="shared" si="7"/>
        <v>-0.42005012531328328</v>
      </c>
      <c r="U19" s="29">
        <f t="shared" si="8"/>
        <v>-0.30273336771531717</v>
      </c>
      <c r="V19" s="29">
        <f t="shared" si="9"/>
        <v>-0.37447916666666664</v>
      </c>
      <c r="W19" s="61"/>
      <c r="X19" s="61">
        <f t="shared" si="10"/>
        <v>120100</v>
      </c>
      <c r="Y19" s="61">
        <f t="shared" si="11"/>
        <v>182500</v>
      </c>
      <c r="Z19" s="61">
        <f t="shared" si="12"/>
        <v>62400</v>
      </c>
      <c r="AA19" s="29">
        <f t="shared" si="13"/>
        <v>0.51956702747710237</v>
      </c>
      <c r="AB19" s="29">
        <f t="shared" si="2"/>
        <v>-0.11168639053254438</v>
      </c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</row>
    <row r="20" spans="1:44" s="56" customFormat="1">
      <c r="A20" s="97" t="s">
        <v>273</v>
      </c>
      <c r="B20" s="61" t="str">
        <f>VLOOKUP(A20, 'Industry Crosswalk'!$C:$D, 2, FALSE)</f>
        <v>Information</v>
      </c>
      <c r="C20" s="61">
        <f t="shared" si="3"/>
        <v>38800</v>
      </c>
      <c r="D20" s="61">
        <f t="shared" si="3"/>
        <v>39900</v>
      </c>
      <c r="E20" s="61">
        <f t="shared" si="3"/>
        <v>39800</v>
      </c>
      <c r="F20" s="61">
        <f t="shared" si="3"/>
        <v>40600</v>
      </c>
      <c r="G20" s="61">
        <f t="shared" si="3"/>
        <v>40100</v>
      </c>
      <c r="H20" s="61">
        <f t="shared" si="3"/>
        <v>38200</v>
      </c>
      <c r="I20" s="61">
        <f t="shared" si="3"/>
        <v>37800</v>
      </c>
      <c r="J20" s="61">
        <f t="shared" si="3"/>
        <v>38000</v>
      </c>
      <c r="K20" s="61"/>
      <c r="L20" s="97" t="s">
        <v>273</v>
      </c>
      <c r="M20" s="61" t="str">
        <f>VLOOKUP(L20, 'Industry Crosswalk'!$C:$D, 2, FALSE)</f>
        <v>Information</v>
      </c>
      <c r="N20" s="30">
        <f t="shared" si="4"/>
        <v>-1700</v>
      </c>
      <c r="O20" s="30">
        <f t="shared" si="5"/>
        <v>-2000</v>
      </c>
      <c r="P20" s="30">
        <f t="shared" si="6"/>
        <v>-2600</v>
      </c>
      <c r="Q20" s="61"/>
      <c r="R20" s="97" t="s">
        <v>273</v>
      </c>
      <c r="S20" s="61" t="str">
        <f>VLOOKUP(R20, 'Industry Crosswalk'!$C:$D, 2, FALSE)</f>
        <v>Information</v>
      </c>
      <c r="T20" s="29">
        <f t="shared" si="7"/>
        <v>-4.2606516290726815E-2</v>
      </c>
      <c r="U20" s="29">
        <f t="shared" si="8"/>
        <v>-5.0251256281407038E-2</v>
      </c>
      <c r="V20" s="29">
        <f t="shared" si="9"/>
        <v>-6.4039408866995079E-2</v>
      </c>
      <c r="W20" s="61"/>
      <c r="X20" s="61">
        <f t="shared" si="10"/>
        <v>38000</v>
      </c>
      <c r="Y20" s="61">
        <f t="shared" si="11"/>
        <v>40100</v>
      </c>
      <c r="Z20" s="61">
        <f t="shared" si="12"/>
        <v>2100</v>
      </c>
      <c r="AA20" s="29">
        <f t="shared" si="13"/>
        <v>5.526315789473684E-2</v>
      </c>
      <c r="AB20" s="29">
        <f t="shared" si="2"/>
        <v>5.2910052910052907E-3</v>
      </c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</row>
    <row r="21" spans="1:44" s="56" customFormat="1">
      <c r="A21" s="97" t="s">
        <v>274</v>
      </c>
      <c r="B21" s="61" t="str">
        <f>VLOOKUP(A21, 'Industry Crosswalk'!$C:$D, 2, FALSE)</f>
        <v>Trade, Transportation, &amp; Utilities</v>
      </c>
      <c r="C21" s="61">
        <f t="shared" si="3"/>
        <v>332400</v>
      </c>
      <c r="D21" s="61">
        <f t="shared" si="3"/>
        <v>336400</v>
      </c>
      <c r="E21" s="61">
        <f t="shared" si="3"/>
        <v>335000</v>
      </c>
      <c r="F21" s="61">
        <f t="shared" si="3"/>
        <v>346100</v>
      </c>
      <c r="G21" s="61">
        <f t="shared" si="3"/>
        <v>331100</v>
      </c>
      <c r="H21" s="61">
        <f t="shared" si="3"/>
        <v>301600</v>
      </c>
      <c r="I21" s="61">
        <f t="shared" si="3"/>
        <v>310600</v>
      </c>
      <c r="J21" s="61">
        <f t="shared" si="3"/>
        <v>331300</v>
      </c>
      <c r="K21" s="61"/>
      <c r="L21" s="97" t="s">
        <v>274</v>
      </c>
      <c r="M21" s="61" t="str">
        <f>VLOOKUP(L21, 'Industry Crosswalk'!$C:$D, 2, FALSE)</f>
        <v>Trade, Transportation, &amp; Utilities</v>
      </c>
      <c r="N21" s="30">
        <f t="shared" si="4"/>
        <v>-34800</v>
      </c>
      <c r="O21" s="30">
        <f t="shared" si="5"/>
        <v>-24400</v>
      </c>
      <c r="P21" s="30">
        <f t="shared" si="6"/>
        <v>-14800</v>
      </c>
      <c r="Q21" s="61"/>
      <c r="R21" s="97" t="s">
        <v>274</v>
      </c>
      <c r="S21" s="61" t="str">
        <f>VLOOKUP(R21, 'Industry Crosswalk'!$C:$D, 2, FALSE)</f>
        <v>Trade, Transportation, &amp; Utilities</v>
      </c>
      <c r="T21" s="29">
        <f t="shared" si="7"/>
        <v>-0.10344827586206896</v>
      </c>
      <c r="U21" s="29">
        <f t="shared" si="8"/>
        <v>-7.2835820895522388E-2</v>
      </c>
      <c r="V21" s="29">
        <f t="shared" si="9"/>
        <v>-4.2762207454492919E-2</v>
      </c>
      <c r="W21" s="61"/>
      <c r="X21" s="61">
        <f t="shared" si="10"/>
        <v>331300</v>
      </c>
      <c r="Y21" s="61">
        <f t="shared" si="11"/>
        <v>331100</v>
      </c>
      <c r="Z21" s="61">
        <f t="shared" si="12"/>
        <v>-200</v>
      </c>
      <c r="AA21" s="29">
        <f t="shared" si="13"/>
        <v>-6.036824630244491E-4</v>
      </c>
      <c r="AB21" s="29">
        <f t="shared" si="2"/>
        <v>6.6645202833226017E-2</v>
      </c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</row>
    <row r="22" spans="1:44" s="56" customFormat="1">
      <c r="A22" s="97" t="s">
        <v>275</v>
      </c>
      <c r="B22" s="61" t="str">
        <f>VLOOKUP(A22, 'Industry Crosswalk'!$C:$D, 2, FALSE)</f>
        <v>Other services</v>
      </c>
      <c r="C22" s="61">
        <f t="shared" si="3"/>
        <v>88300.000000000015</v>
      </c>
      <c r="D22" s="61">
        <f t="shared" si="3"/>
        <v>90700</v>
      </c>
      <c r="E22" s="61">
        <f t="shared" si="3"/>
        <v>89500</v>
      </c>
      <c r="F22" s="61">
        <f t="shared" si="3"/>
        <v>88400</v>
      </c>
      <c r="G22" s="61">
        <f t="shared" si="3"/>
        <v>87500</v>
      </c>
      <c r="H22" s="61">
        <f t="shared" si="3"/>
        <v>69600</v>
      </c>
      <c r="I22" s="61">
        <f t="shared" si="3"/>
        <v>76199.999999999985</v>
      </c>
      <c r="J22" s="61">
        <f t="shared" si="3"/>
        <v>75500</v>
      </c>
      <c r="K22" s="61"/>
      <c r="L22" s="97" t="s">
        <v>275</v>
      </c>
      <c r="M22" s="61" t="str">
        <f>VLOOKUP(L22, 'Industry Crosswalk'!$C:$D, 2, FALSE)</f>
        <v>Other services</v>
      </c>
      <c r="N22" s="30">
        <f t="shared" si="4"/>
        <v>-21100</v>
      </c>
      <c r="O22" s="30">
        <f t="shared" si="5"/>
        <v>-13300.000000000015</v>
      </c>
      <c r="P22" s="30">
        <f t="shared" si="6"/>
        <v>-12900</v>
      </c>
      <c r="Q22" s="61"/>
      <c r="R22" s="97" t="s">
        <v>275</v>
      </c>
      <c r="S22" s="61" t="str">
        <f>VLOOKUP(R22, 'Industry Crosswalk'!$C:$D, 2, FALSE)</f>
        <v>Other services</v>
      </c>
      <c r="T22" s="29">
        <f t="shared" si="7"/>
        <v>-0.23263506063947079</v>
      </c>
      <c r="U22" s="29">
        <f t="shared" si="8"/>
        <v>-0.14860335195530744</v>
      </c>
      <c r="V22" s="29">
        <f t="shared" si="9"/>
        <v>-0.14592760180995476</v>
      </c>
      <c r="W22" s="61"/>
      <c r="X22" s="61">
        <f t="shared" si="10"/>
        <v>75500</v>
      </c>
      <c r="Y22" s="61">
        <f t="shared" si="11"/>
        <v>87500</v>
      </c>
      <c r="Z22" s="61">
        <f t="shared" si="12"/>
        <v>12000</v>
      </c>
      <c r="AA22" s="29">
        <f t="shared" si="13"/>
        <v>0.15894039735099338</v>
      </c>
      <c r="AB22" s="29">
        <f t="shared" si="2"/>
        <v>-9.1863517060365562E-3</v>
      </c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</row>
    <row r="23" spans="1:44" s="56" customFormat="1">
      <c r="A23" s="97" t="s">
        <v>276</v>
      </c>
      <c r="B23" s="61" t="str">
        <f>VLOOKUP(A23, 'Industry Crosswalk'!$C:$D, 2, FALSE)</f>
        <v>Trade, Transportation, &amp; Utilities</v>
      </c>
      <c r="C23" s="61">
        <f t="shared" si="3"/>
        <v>332400</v>
      </c>
      <c r="D23" s="61">
        <f t="shared" si="3"/>
        <v>336400</v>
      </c>
      <c r="E23" s="61">
        <f t="shared" si="3"/>
        <v>335000</v>
      </c>
      <c r="F23" s="61">
        <f t="shared" si="3"/>
        <v>346100</v>
      </c>
      <c r="G23" s="61">
        <f t="shared" si="3"/>
        <v>331100</v>
      </c>
      <c r="H23" s="61">
        <f t="shared" si="3"/>
        <v>301600</v>
      </c>
      <c r="I23" s="61">
        <f t="shared" si="3"/>
        <v>310600</v>
      </c>
      <c r="J23" s="61">
        <f t="shared" si="3"/>
        <v>331300</v>
      </c>
      <c r="K23" s="61"/>
      <c r="L23" s="97" t="s">
        <v>276</v>
      </c>
      <c r="M23" s="61" t="str">
        <f>VLOOKUP(L23, 'Industry Crosswalk'!$C:$D, 2, FALSE)</f>
        <v>Trade, Transportation, &amp; Utilities</v>
      </c>
      <c r="N23" s="30">
        <f t="shared" si="4"/>
        <v>-34800</v>
      </c>
      <c r="O23" s="30">
        <f t="shared" si="5"/>
        <v>-24400</v>
      </c>
      <c r="P23" s="30">
        <f t="shared" si="6"/>
        <v>-14800</v>
      </c>
      <c r="Q23" s="61"/>
      <c r="R23" s="97" t="s">
        <v>276</v>
      </c>
      <c r="S23" s="61" t="str">
        <f>VLOOKUP(R23, 'Industry Crosswalk'!$C:$D, 2, FALSE)</f>
        <v>Trade, Transportation, &amp; Utilities</v>
      </c>
      <c r="T23" s="29">
        <f t="shared" si="7"/>
        <v>-0.10344827586206896</v>
      </c>
      <c r="U23" s="29">
        <f t="shared" si="8"/>
        <v>-7.2835820895522388E-2</v>
      </c>
      <c r="V23" s="29">
        <f t="shared" si="9"/>
        <v>-4.2762207454492919E-2</v>
      </c>
      <c r="W23" s="61"/>
      <c r="X23" s="61">
        <f t="shared" si="10"/>
        <v>331300</v>
      </c>
      <c r="Y23" s="61">
        <f t="shared" si="11"/>
        <v>331100</v>
      </c>
      <c r="Z23" s="61">
        <f t="shared" si="12"/>
        <v>-200</v>
      </c>
      <c r="AA23" s="29">
        <f t="shared" si="13"/>
        <v>-6.036824630244491E-4</v>
      </c>
      <c r="AB23" s="29">
        <f t="shared" si="2"/>
        <v>6.6645202833226017E-2</v>
      </c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</row>
    <row r="24" spans="1:44" s="56" customFormat="1">
      <c r="A24" s="97" t="s">
        <v>21</v>
      </c>
      <c r="B24" s="61"/>
      <c r="C24" s="37">
        <f>B41</f>
        <v>2049000</v>
      </c>
      <c r="D24" s="37">
        <f t="shared" ref="D24:I24" si="14">C41</f>
        <v>2069900</v>
      </c>
      <c r="E24" s="37">
        <f t="shared" si="14"/>
        <v>2077500</v>
      </c>
      <c r="F24" s="37">
        <f t="shared" si="14"/>
        <v>2088800</v>
      </c>
      <c r="G24" s="37">
        <f>F41</f>
        <v>2059300</v>
      </c>
      <c r="H24" s="37">
        <f t="shared" si="14"/>
        <v>1864400</v>
      </c>
      <c r="I24" s="37">
        <f t="shared" si="14"/>
        <v>1923300</v>
      </c>
      <c r="J24" s="37">
        <f>I41</f>
        <v>1935900</v>
      </c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</row>
    <row r="25" spans="1:44" s="56" customFormat="1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</row>
    <row r="26" spans="1:44" s="56" customFormat="1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</row>
    <row r="27" spans="1:44" s="56" customFormat="1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</row>
    <row r="28" spans="1:44" s="56" customFormat="1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</row>
    <row r="29" spans="1:44" s="56" customFormat="1">
      <c r="A29" s="61" t="s">
        <v>325</v>
      </c>
      <c r="B29" s="61"/>
      <c r="C29" s="61"/>
      <c r="D29" s="61"/>
      <c r="E29" s="61"/>
      <c r="F29" s="61"/>
      <c r="G29" s="61"/>
      <c r="H29" s="61"/>
      <c r="I29" s="61"/>
      <c r="J29" s="61"/>
      <c r="K29" s="61" t="s">
        <v>326</v>
      </c>
      <c r="L29" s="61"/>
      <c r="M29" s="61"/>
      <c r="N29" s="61"/>
      <c r="O29" s="61"/>
      <c r="P29" s="61"/>
      <c r="Q29" s="61"/>
      <c r="R29" s="61"/>
      <c r="S29" s="61"/>
      <c r="T29" s="61"/>
      <c r="U29" s="61" t="s">
        <v>326</v>
      </c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</row>
    <row r="30" spans="1:44" s="56" customFormat="1">
      <c r="A30" s="61" t="s">
        <v>17</v>
      </c>
      <c r="B30" s="61" t="s">
        <v>292</v>
      </c>
      <c r="C30" s="61" t="s">
        <v>293</v>
      </c>
      <c r="D30" s="61" t="s">
        <v>294</v>
      </c>
      <c r="E30" s="61" t="s">
        <v>295</v>
      </c>
      <c r="F30" s="94" t="s">
        <v>296</v>
      </c>
      <c r="G30" s="94" t="s">
        <v>297</v>
      </c>
      <c r="H30" s="94" t="s">
        <v>27</v>
      </c>
      <c r="I30" s="94" t="s">
        <v>28</v>
      </c>
      <c r="J30" s="61"/>
      <c r="K30" s="61" t="s">
        <v>17</v>
      </c>
      <c r="L30" s="61"/>
      <c r="M30" s="61" t="s">
        <v>293</v>
      </c>
      <c r="N30" s="61" t="s">
        <v>294</v>
      </c>
      <c r="O30" s="61" t="s">
        <v>295</v>
      </c>
      <c r="P30" s="61" t="s">
        <v>296</v>
      </c>
      <c r="Q30" s="61" t="s">
        <v>297</v>
      </c>
      <c r="R30" s="61" t="s">
        <v>27</v>
      </c>
      <c r="S30" s="61" t="s">
        <v>28</v>
      </c>
      <c r="T30" s="61"/>
      <c r="U30" s="61" t="s">
        <v>17</v>
      </c>
      <c r="V30" s="61"/>
      <c r="W30" s="61" t="s">
        <v>293</v>
      </c>
      <c r="X30" s="61" t="s">
        <v>294</v>
      </c>
      <c r="Y30" s="61" t="s">
        <v>295</v>
      </c>
      <c r="Z30" s="61" t="s">
        <v>296</v>
      </c>
      <c r="AA30" s="61" t="s">
        <v>297</v>
      </c>
      <c r="AB30" s="61" t="s">
        <v>27</v>
      </c>
      <c r="AC30" s="61" t="s">
        <v>28</v>
      </c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96"/>
      <c r="AO30" s="96"/>
      <c r="AP30" s="61"/>
      <c r="AQ30" s="30"/>
      <c r="AR30" s="30"/>
    </row>
    <row r="31" spans="1:44" s="56" customFormat="1">
      <c r="A31" s="61" t="s">
        <v>43</v>
      </c>
      <c r="B31" s="30">
        <f>D45</f>
        <v>508600</v>
      </c>
      <c r="C31" s="30">
        <f>G45</f>
        <v>492700</v>
      </c>
      <c r="D31" s="30">
        <f>J45</f>
        <v>506300</v>
      </c>
      <c r="E31" s="30">
        <f>M45</f>
        <v>513500</v>
      </c>
      <c r="F31" s="95">
        <f>P45</f>
        <v>514700.00000000006</v>
      </c>
      <c r="G31" s="95">
        <f>S45</f>
        <v>470299.99999999994</v>
      </c>
      <c r="H31" s="95">
        <f>V45</f>
        <v>490200</v>
      </c>
      <c r="I31" s="95">
        <f>Y45</f>
        <v>493600</v>
      </c>
      <c r="J31" s="61"/>
      <c r="K31" s="61" t="s">
        <v>43</v>
      </c>
      <c r="L31" s="61"/>
      <c r="M31" s="29">
        <f>(C31-B31)/B31</f>
        <v>-3.1262288635469919E-2</v>
      </c>
      <c r="N31" s="29">
        <f t="shared" ref="N31:S41" si="15">(D31-C31)/C31</f>
        <v>2.7603003856302009E-2</v>
      </c>
      <c r="O31" s="29">
        <f t="shared" si="15"/>
        <v>1.4220817697017579E-2</v>
      </c>
      <c r="P31" s="29">
        <f t="shared" si="15"/>
        <v>2.3369036027265011E-3</v>
      </c>
      <c r="Q31" s="29">
        <f t="shared" si="15"/>
        <v>-8.6263843015348965E-2</v>
      </c>
      <c r="R31" s="29">
        <f t="shared" si="15"/>
        <v>4.2313416967892967E-2</v>
      </c>
      <c r="S31" s="29">
        <f t="shared" si="15"/>
        <v>6.9359445124439001E-3</v>
      </c>
      <c r="T31" s="61"/>
      <c r="U31" s="61" t="s">
        <v>43</v>
      </c>
      <c r="V31" s="61"/>
      <c r="W31" s="37">
        <f>C31-B31</f>
        <v>-15900</v>
      </c>
      <c r="X31" s="37">
        <f t="shared" ref="X31:AC41" si="16">D31-C31</f>
        <v>13600</v>
      </c>
      <c r="Y31" s="37">
        <f t="shared" si="16"/>
        <v>7200</v>
      </c>
      <c r="Z31" s="37">
        <f t="shared" si="16"/>
        <v>1200.0000000000582</v>
      </c>
      <c r="AA31" s="37">
        <f t="shared" si="16"/>
        <v>-44400.000000000116</v>
      </c>
      <c r="AB31" s="37">
        <f t="shared" si="16"/>
        <v>19900.000000000058</v>
      </c>
      <c r="AC31" s="37">
        <f t="shared" si="16"/>
        <v>3400</v>
      </c>
      <c r="AD31" s="61"/>
      <c r="AE31" s="61"/>
      <c r="AF31" s="72"/>
      <c r="AG31" s="75"/>
      <c r="AH31" s="75"/>
      <c r="AI31" s="75"/>
      <c r="AJ31" s="75"/>
      <c r="AK31" s="75"/>
      <c r="AL31" s="75"/>
      <c r="AM31" s="75"/>
      <c r="AN31" s="96"/>
      <c r="AO31" s="96"/>
      <c r="AP31" s="61"/>
      <c r="AQ31" s="30"/>
      <c r="AR31" s="30"/>
    </row>
    <row r="32" spans="1:44" s="56" customFormat="1">
      <c r="A32" s="61" t="s">
        <v>45</v>
      </c>
      <c r="B32" s="30">
        <f t="shared" ref="B32:B40" si="17">D46</f>
        <v>143300</v>
      </c>
      <c r="C32" s="30">
        <f t="shared" ref="C32:C40" si="18">G46</f>
        <v>145500</v>
      </c>
      <c r="D32" s="30">
        <f t="shared" ref="D32:D40" si="19">J46</f>
        <v>144300</v>
      </c>
      <c r="E32" s="30">
        <f t="shared" ref="E32:E40" si="20">M46</f>
        <v>145899.99999999997</v>
      </c>
      <c r="F32" s="95">
        <f t="shared" ref="F32:F40" si="21">P46</f>
        <v>146000</v>
      </c>
      <c r="G32" s="95">
        <f t="shared" ref="G32:G40" si="22">S46</f>
        <v>141900</v>
      </c>
      <c r="H32" s="95">
        <f t="shared" ref="H32:H40" si="23">V46</f>
        <v>143300</v>
      </c>
      <c r="I32" s="95">
        <f t="shared" ref="I32:I40" si="24">Y46</f>
        <v>143800</v>
      </c>
      <c r="J32" s="61"/>
      <c r="K32" s="61" t="s">
        <v>45</v>
      </c>
      <c r="L32" s="61"/>
      <c r="M32" s="29">
        <f t="shared" ref="M32:M41" si="25">(C32-B32)/B32</f>
        <v>1.5352407536636426E-2</v>
      </c>
      <c r="N32" s="29">
        <f t="shared" si="15"/>
        <v>-8.2474226804123713E-3</v>
      </c>
      <c r="O32" s="29">
        <f t="shared" si="15"/>
        <v>1.1088011088010887E-2</v>
      </c>
      <c r="P32" s="29">
        <f t="shared" si="15"/>
        <v>6.8540095956154303E-4</v>
      </c>
      <c r="Q32" s="29">
        <f t="shared" si="15"/>
        <v>-2.8082191780821917E-2</v>
      </c>
      <c r="R32" s="29">
        <f t="shared" si="15"/>
        <v>9.8661028893587029E-3</v>
      </c>
      <c r="S32" s="29">
        <f t="shared" si="15"/>
        <v>3.4891835310537334E-3</v>
      </c>
      <c r="T32" s="61"/>
      <c r="U32" s="61" t="s">
        <v>45</v>
      </c>
      <c r="V32" s="61"/>
      <c r="W32" s="37">
        <f t="shared" ref="W32:W41" si="26">C32-B32</f>
        <v>2200</v>
      </c>
      <c r="X32" s="37">
        <f t="shared" si="16"/>
        <v>-1200</v>
      </c>
      <c r="Y32" s="37">
        <f t="shared" si="16"/>
        <v>1599.9999999999709</v>
      </c>
      <c r="Z32" s="37">
        <f t="shared" si="16"/>
        <v>100.0000000000291</v>
      </c>
      <c r="AA32" s="37">
        <f t="shared" si="16"/>
        <v>-4100</v>
      </c>
      <c r="AB32" s="37">
        <f t="shared" si="16"/>
        <v>1400</v>
      </c>
      <c r="AC32" s="37">
        <f t="shared" si="16"/>
        <v>500</v>
      </c>
      <c r="AD32" s="61"/>
      <c r="AE32" s="61"/>
      <c r="AF32" s="72"/>
      <c r="AG32" s="75"/>
      <c r="AH32" s="75"/>
      <c r="AI32" s="75"/>
      <c r="AJ32" s="75"/>
      <c r="AK32" s="75"/>
      <c r="AL32" s="75"/>
      <c r="AM32" s="75"/>
      <c r="AN32" s="96"/>
      <c r="AO32" s="96"/>
      <c r="AP32" s="61"/>
      <c r="AQ32" s="30"/>
      <c r="AR32" s="30"/>
    </row>
    <row r="33" spans="1:44" s="56" customFormat="1">
      <c r="A33" s="61" t="s">
        <v>48</v>
      </c>
      <c r="B33" s="30">
        <f t="shared" si="17"/>
        <v>214600</v>
      </c>
      <c r="C33" s="30">
        <f t="shared" si="18"/>
        <v>211200</v>
      </c>
      <c r="D33" s="30">
        <f t="shared" si="19"/>
        <v>215000</v>
      </c>
      <c r="E33" s="30">
        <f t="shared" si="20"/>
        <v>216799.99999999997</v>
      </c>
      <c r="F33" s="95">
        <f t="shared" si="21"/>
        <v>217000</v>
      </c>
      <c r="G33" s="95">
        <f t="shared" si="22"/>
        <v>210100</v>
      </c>
      <c r="H33" s="95">
        <f t="shared" si="23"/>
        <v>214100.00000000003</v>
      </c>
      <c r="I33" s="95">
        <f t="shared" si="24"/>
        <v>214000</v>
      </c>
      <c r="J33" s="61"/>
      <c r="K33" s="61" t="s">
        <v>48</v>
      </c>
      <c r="L33" s="61"/>
      <c r="M33" s="29">
        <f t="shared" si="25"/>
        <v>-1.5843429636533086E-2</v>
      </c>
      <c r="N33" s="29">
        <f t="shared" si="15"/>
        <v>1.7992424242424244E-2</v>
      </c>
      <c r="O33" s="29">
        <f t="shared" si="15"/>
        <v>8.3720930232556792E-3</v>
      </c>
      <c r="P33" s="29">
        <f t="shared" si="15"/>
        <v>9.2250922509238534E-4</v>
      </c>
      <c r="Q33" s="29">
        <f t="shared" si="15"/>
        <v>-3.1797235023041472E-2</v>
      </c>
      <c r="R33" s="29">
        <f t="shared" si="15"/>
        <v>1.903855306996682E-2</v>
      </c>
      <c r="S33" s="29">
        <f t="shared" si="15"/>
        <v>-4.6707146193381173E-4</v>
      </c>
      <c r="T33" s="61"/>
      <c r="U33" s="61" t="s">
        <v>48</v>
      </c>
      <c r="V33" s="61"/>
      <c r="W33" s="37">
        <f t="shared" si="26"/>
        <v>-3400</v>
      </c>
      <c r="X33" s="37">
        <f t="shared" si="16"/>
        <v>3800</v>
      </c>
      <c r="Y33" s="37">
        <f t="shared" si="16"/>
        <v>1799.9999999999709</v>
      </c>
      <c r="Z33" s="37">
        <f t="shared" si="16"/>
        <v>200.0000000000291</v>
      </c>
      <c r="AA33" s="37">
        <f t="shared" si="16"/>
        <v>-6900</v>
      </c>
      <c r="AB33" s="37">
        <f t="shared" si="16"/>
        <v>4000.0000000000291</v>
      </c>
      <c r="AC33" s="37">
        <f t="shared" si="16"/>
        <v>-100.0000000000291</v>
      </c>
      <c r="AD33" s="61"/>
      <c r="AE33" s="61"/>
      <c r="AF33" s="72"/>
      <c r="AG33" s="75"/>
      <c r="AH33" s="75"/>
      <c r="AI33" s="75"/>
      <c r="AJ33" s="75"/>
      <c r="AK33" s="75"/>
      <c r="AL33" s="75"/>
      <c r="AM33" s="75"/>
      <c r="AN33" s="96"/>
      <c r="AO33" s="96"/>
      <c r="AP33" s="61"/>
      <c r="AQ33" s="30"/>
      <c r="AR33" s="30"/>
    </row>
    <row r="34" spans="1:44" s="56" customFormat="1">
      <c r="A34" s="61" t="s">
        <v>49</v>
      </c>
      <c r="B34" s="30">
        <f t="shared" si="17"/>
        <v>38800</v>
      </c>
      <c r="C34" s="30">
        <f t="shared" si="18"/>
        <v>39900</v>
      </c>
      <c r="D34" s="30">
        <f t="shared" si="19"/>
        <v>39800</v>
      </c>
      <c r="E34" s="30">
        <f t="shared" si="20"/>
        <v>40600</v>
      </c>
      <c r="F34" s="95">
        <f t="shared" si="21"/>
        <v>40100</v>
      </c>
      <c r="G34" s="95">
        <f t="shared" si="22"/>
        <v>38200</v>
      </c>
      <c r="H34" s="95">
        <f t="shared" si="23"/>
        <v>37800</v>
      </c>
      <c r="I34" s="95">
        <f t="shared" si="24"/>
        <v>38000</v>
      </c>
      <c r="J34" s="61"/>
      <c r="K34" s="61" t="s">
        <v>49</v>
      </c>
      <c r="L34" s="61"/>
      <c r="M34" s="29">
        <f t="shared" si="25"/>
        <v>2.8350515463917526E-2</v>
      </c>
      <c r="N34" s="29">
        <f t="shared" si="15"/>
        <v>-2.5062656641604009E-3</v>
      </c>
      <c r="O34" s="29">
        <f t="shared" si="15"/>
        <v>2.0100502512562814E-2</v>
      </c>
      <c r="P34" s="29">
        <f t="shared" si="15"/>
        <v>-1.2315270935960592E-2</v>
      </c>
      <c r="Q34" s="29">
        <f t="shared" si="15"/>
        <v>-4.738154613466334E-2</v>
      </c>
      <c r="R34" s="29">
        <f t="shared" si="15"/>
        <v>-1.0471204188481676E-2</v>
      </c>
      <c r="S34" s="29">
        <f t="shared" si="15"/>
        <v>5.2910052910052907E-3</v>
      </c>
      <c r="T34" s="61"/>
      <c r="U34" s="61" t="s">
        <v>49</v>
      </c>
      <c r="V34" s="61"/>
      <c r="W34" s="37">
        <f t="shared" si="26"/>
        <v>1100</v>
      </c>
      <c r="X34" s="37">
        <f t="shared" si="16"/>
        <v>-100</v>
      </c>
      <c r="Y34" s="37">
        <f t="shared" si="16"/>
        <v>800</v>
      </c>
      <c r="Z34" s="37">
        <f t="shared" si="16"/>
        <v>-500</v>
      </c>
      <c r="AA34" s="37">
        <f t="shared" si="16"/>
        <v>-1900</v>
      </c>
      <c r="AB34" s="37">
        <f t="shared" si="16"/>
        <v>-400</v>
      </c>
      <c r="AC34" s="37">
        <f t="shared" si="16"/>
        <v>200</v>
      </c>
      <c r="AD34" s="61"/>
      <c r="AE34" s="61"/>
      <c r="AF34" s="72"/>
      <c r="AG34" s="75"/>
      <c r="AH34" s="75"/>
      <c r="AI34" s="75"/>
      <c r="AJ34" s="75"/>
      <c r="AK34" s="75"/>
      <c r="AL34" s="75"/>
      <c r="AM34" s="75"/>
      <c r="AN34" s="96"/>
      <c r="AO34" s="96"/>
      <c r="AP34" s="61"/>
      <c r="AQ34" s="30"/>
      <c r="AR34" s="30"/>
    </row>
    <row r="35" spans="1:44" s="56" customFormat="1">
      <c r="A35" s="61" t="s">
        <v>52</v>
      </c>
      <c r="B35" s="30">
        <f t="shared" si="17"/>
        <v>184300</v>
      </c>
      <c r="C35" s="30">
        <f t="shared" si="18"/>
        <v>199500</v>
      </c>
      <c r="D35" s="30">
        <f t="shared" si="19"/>
        <v>193900</v>
      </c>
      <c r="E35" s="30">
        <f t="shared" si="20"/>
        <v>192000</v>
      </c>
      <c r="F35" s="95">
        <f t="shared" si="21"/>
        <v>182500</v>
      </c>
      <c r="G35" s="95">
        <f t="shared" si="22"/>
        <v>115699.99999999999</v>
      </c>
      <c r="H35" s="95">
        <f t="shared" si="23"/>
        <v>135200</v>
      </c>
      <c r="I35" s="95">
        <f t="shared" si="24"/>
        <v>120100</v>
      </c>
      <c r="J35" s="61"/>
      <c r="K35" s="61" t="s">
        <v>52</v>
      </c>
      <c r="L35" s="61"/>
      <c r="M35" s="29">
        <f t="shared" si="25"/>
        <v>8.247422680412371E-2</v>
      </c>
      <c r="N35" s="29">
        <f t="shared" si="15"/>
        <v>-2.8070175438596492E-2</v>
      </c>
      <c r="O35" s="29">
        <f t="shared" si="15"/>
        <v>-9.7988653945332641E-3</v>
      </c>
      <c r="P35" s="29">
        <f t="shared" si="15"/>
        <v>-4.9479166666666664E-2</v>
      </c>
      <c r="Q35" s="29">
        <f t="shared" si="15"/>
        <v>-0.36602739726027406</v>
      </c>
      <c r="R35" s="29">
        <f t="shared" si="15"/>
        <v>0.16853932584269676</v>
      </c>
      <c r="S35" s="29">
        <f t="shared" si="15"/>
        <v>-0.11168639053254438</v>
      </c>
      <c r="T35" s="61"/>
      <c r="U35" s="61" t="s">
        <v>52</v>
      </c>
      <c r="V35" s="61"/>
      <c r="W35" s="37">
        <f t="shared" si="26"/>
        <v>15200</v>
      </c>
      <c r="X35" s="37">
        <f t="shared" si="16"/>
        <v>-5600</v>
      </c>
      <c r="Y35" s="37">
        <f t="shared" si="16"/>
        <v>-1900</v>
      </c>
      <c r="Z35" s="37">
        <f t="shared" si="16"/>
        <v>-9500</v>
      </c>
      <c r="AA35" s="37">
        <f t="shared" si="16"/>
        <v>-66800.000000000015</v>
      </c>
      <c r="AB35" s="37">
        <f t="shared" si="16"/>
        <v>19500.000000000015</v>
      </c>
      <c r="AC35" s="37">
        <f t="shared" si="16"/>
        <v>-15100</v>
      </c>
      <c r="AD35" s="61"/>
      <c r="AE35" s="61"/>
      <c r="AF35" s="72"/>
      <c r="AG35" s="75"/>
      <c r="AH35" s="75"/>
      <c r="AI35" s="75"/>
      <c r="AJ35" s="75"/>
      <c r="AK35" s="75"/>
      <c r="AL35" s="75"/>
      <c r="AM35" s="75"/>
      <c r="AN35" s="96"/>
      <c r="AO35" s="96"/>
      <c r="AP35" s="61"/>
      <c r="AQ35" s="30"/>
      <c r="AR35" s="30"/>
    </row>
    <row r="36" spans="1:44" s="56" customFormat="1">
      <c r="A36" s="61" t="s">
        <v>54</v>
      </c>
      <c r="B36" s="30">
        <f t="shared" si="17"/>
        <v>125300.00000000001</v>
      </c>
      <c r="C36" s="30">
        <f t="shared" si="18"/>
        <v>126800</v>
      </c>
      <c r="D36" s="30">
        <f t="shared" si="19"/>
        <v>124699.99999999999</v>
      </c>
      <c r="E36" s="30">
        <f t="shared" si="20"/>
        <v>125000</v>
      </c>
      <c r="F36" s="95">
        <f t="shared" si="21"/>
        <v>123700</v>
      </c>
      <c r="G36" s="95">
        <f t="shared" si="22"/>
        <v>119600</v>
      </c>
      <c r="H36" s="95">
        <f t="shared" si="23"/>
        <v>117600</v>
      </c>
      <c r="I36" s="95">
        <f t="shared" si="24"/>
        <v>118500</v>
      </c>
      <c r="J36" s="61"/>
      <c r="K36" s="61" t="s">
        <v>54</v>
      </c>
      <c r="L36" s="61"/>
      <c r="M36" s="29">
        <f t="shared" si="25"/>
        <v>1.1971268954509061E-2</v>
      </c>
      <c r="N36" s="29">
        <f t="shared" si="15"/>
        <v>-1.6561514195583712E-2</v>
      </c>
      <c r="O36" s="29">
        <f t="shared" si="15"/>
        <v>2.4057738572575349E-3</v>
      </c>
      <c r="P36" s="29">
        <f t="shared" si="15"/>
        <v>-1.04E-2</v>
      </c>
      <c r="Q36" s="29">
        <f t="shared" si="15"/>
        <v>-3.3144704931285365E-2</v>
      </c>
      <c r="R36" s="29">
        <f t="shared" si="15"/>
        <v>-1.6722408026755852E-2</v>
      </c>
      <c r="S36" s="29">
        <f t="shared" si="15"/>
        <v>7.6530612244897957E-3</v>
      </c>
      <c r="T36" s="61"/>
      <c r="U36" s="61" t="s">
        <v>54</v>
      </c>
      <c r="V36" s="61"/>
      <c r="W36" s="37">
        <f t="shared" si="26"/>
        <v>1499.9999999999854</v>
      </c>
      <c r="X36" s="37">
        <f t="shared" si="16"/>
        <v>-2100.0000000000146</v>
      </c>
      <c r="Y36" s="37">
        <f t="shared" si="16"/>
        <v>300.00000000001455</v>
      </c>
      <c r="Z36" s="37">
        <f t="shared" si="16"/>
        <v>-1300</v>
      </c>
      <c r="AA36" s="37">
        <f t="shared" si="16"/>
        <v>-4100</v>
      </c>
      <c r="AB36" s="37">
        <f t="shared" si="16"/>
        <v>-2000</v>
      </c>
      <c r="AC36" s="37">
        <f t="shared" si="16"/>
        <v>900</v>
      </c>
      <c r="AD36" s="61"/>
      <c r="AE36" s="61"/>
      <c r="AF36" s="72"/>
      <c r="AG36" s="75"/>
      <c r="AH36" s="75"/>
      <c r="AI36" s="75"/>
      <c r="AJ36" s="75"/>
      <c r="AK36" s="75"/>
      <c r="AL36" s="75"/>
      <c r="AM36" s="75"/>
      <c r="AN36" s="96"/>
      <c r="AO36" s="96"/>
      <c r="AP36" s="61"/>
      <c r="AQ36" s="30"/>
      <c r="AR36" s="30"/>
    </row>
    <row r="37" spans="1:44" s="56" customFormat="1">
      <c r="A37" s="61" t="s">
        <v>56</v>
      </c>
      <c r="B37" s="30">
        <f t="shared" si="17"/>
        <v>75800</v>
      </c>
      <c r="C37" s="30">
        <f t="shared" si="18"/>
        <v>81500</v>
      </c>
      <c r="D37" s="30">
        <f t="shared" si="19"/>
        <v>82200</v>
      </c>
      <c r="E37" s="30">
        <f t="shared" si="20"/>
        <v>77200</v>
      </c>
      <c r="F37" s="95">
        <f t="shared" si="21"/>
        <v>74100</v>
      </c>
      <c r="G37" s="95">
        <f t="shared" si="22"/>
        <v>68300</v>
      </c>
      <c r="H37" s="95">
        <f t="shared" si="23"/>
        <v>68900</v>
      </c>
      <c r="I37" s="95">
        <f t="shared" si="24"/>
        <v>68300</v>
      </c>
      <c r="J37" s="61"/>
      <c r="K37" s="61" t="s">
        <v>56</v>
      </c>
      <c r="L37" s="61"/>
      <c r="M37" s="29">
        <f t="shared" si="25"/>
        <v>7.5197889182058053E-2</v>
      </c>
      <c r="N37" s="29">
        <f t="shared" si="15"/>
        <v>8.5889570552147246E-3</v>
      </c>
      <c r="O37" s="29">
        <f t="shared" si="15"/>
        <v>-6.0827250608272508E-2</v>
      </c>
      <c r="P37" s="29">
        <f t="shared" si="15"/>
        <v>-4.0155440414507769E-2</v>
      </c>
      <c r="Q37" s="29">
        <f t="shared" si="15"/>
        <v>-7.8272604588394065E-2</v>
      </c>
      <c r="R37" s="29">
        <f t="shared" si="15"/>
        <v>8.7847730600292828E-3</v>
      </c>
      <c r="S37" s="29">
        <f t="shared" si="15"/>
        <v>-8.708272859216255E-3</v>
      </c>
      <c r="T37" s="61"/>
      <c r="U37" s="61" t="s">
        <v>56</v>
      </c>
      <c r="V37" s="61"/>
      <c r="W37" s="37">
        <f t="shared" si="26"/>
        <v>5700</v>
      </c>
      <c r="X37" s="37">
        <f t="shared" si="16"/>
        <v>700</v>
      </c>
      <c r="Y37" s="37">
        <f t="shared" si="16"/>
        <v>-5000</v>
      </c>
      <c r="Z37" s="37">
        <f t="shared" si="16"/>
        <v>-3100</v>
      </c>
      <c r="AA37" s="37">
        <f t="shared" si="16"/>
        <v>-5800</v>
      </c>
      <c r="AB37" s="37">
        <f t="shared" si="16"/>
        <v>600</v>
      </c>
      <c r="AC37" s="37">
        <f t="shared" si="16"/>
        <v>-600</v>
      </c>
      <c r="AD37" s="61"/>
      <c r="AE37" s="61"/>
      <c r="AF37" s="72"/>
      <c r="AG37" s="75"/>
      <c r="AH37" s="75"/>
      <c r="AI37" s="75"/>
      <c r="AJ37" s="75"/>
      <c r="AK37" s="75"/>
      <c r="AL37" s="75"/>
      <c r="AM37" s="75"/>
      <c r="AN37" s="96"/>
      <c r="AO37" s="96"/>
      <c r="AP37" s="61"/>
      <c r="AQ37" s="30"/>
      <c r="AR37" s="30"/>
    </row>
    <row r="38" spans="1:44" s="56" customFormat="1">
      <c r="A38" s="61" t="s">
        <v>58</v>
      </c>
      <c r="B38" s="30">
        <f t="shared" si="17"/>
        <v>88300.000000000015</v>
      </c>
      <c r="C38" s="30">
        <f t="shared" si="18"/>
        <v>90700</v>
      </c>
      <c r="D38" s="30">
        <f t="shared" si="19"/>
        <v>89500</v>
      </c>
      <c r="E38" s="30">
        <f t="shared" si="20"/>
        <v>88400</v>
      </c>
      <c r="F38" s="95">
        <f t="shared" si="21"/>
        <v>87500</v>
      </c>
      <c r="G38" s="95">
        <f t="shared" si="22"/>
        <v>69600</v>
      </c>
      <c r="H38" s="95">
        <f t="shared" si="23"/>
        <v>76199.999999999985</v>
      </c>
      <c r="I38" s="95">
        <f t="shared" si="24"/>
        <v>75500</v>
      </c>
      <c r="J38" s="61"/>
      <c r="K38" s="61" t="s">
        <v>59</v>
      </c>
      <c r="L38" s="61"/>
      <c r="M38" s="29">
        <f t="shared" si="25"/>
        <v>2.7180067950169706E-2</v>
      </c>
      <c r="N38" s="29">
        <f t="shared" si="15"/>
        <v>-1.3230429988974642E-2</v>
      </c>
      <c r="O38" s="29">
        <f t="shared" si="15"/>
        <v>-1.2290502793296089E-2</v>
      </c>
      <c r="P38" s="29">
        <f t="shared" si="15"/>
        <v>-1.0180995475113122E-2</v>
      </c>
      <c r="Q38" s="29">
        <f t="shared" si="15"/>
        <v>-0.20457142857142857</v>
      </c>
      <c r="R38" s="29">
        <f t="shared" si="15"/>
        <v>9.4827586206896339E-2</v>
      </c>
      <c r="S38" s="29">
        <f t="shared" si="15"/>
        <v>-9.1863517060365562E-3</v>
      </c>
      <c r="T38" s="61"/>
      <c r="U38" s="61" t="s">
        <v>59</v>
      </c>
      <c r="V38" s="61"/>
      <c r="W38" s="37">
        <f t="shared" si="26"/>
        <v>2399.9999999999854</v>
      </c>
      <c r="X38" s="37">
        <f t="shared" si="16"/>
        <v>-1200</v>
      </c>
      <c r="Y38" s="37">
        <f t="shared" si="16"/>
        <v>-1100</v>
      </c>
      <c r="Z38" s="37">
        <f t="shared" si="16"/>
        <v>-900</v>
      </c>
      <c r="AA38" s="37">
        <f t="shared" si="16"/>
        <v>-17900</v>
      </c>
      <c r="AB38" s="37">
        <f t="shared" si="16"/>
        <v>6599.9999999999854</v>
      </c>
      <c r="AC38" s="37">
        <f t="shared" si="16"/>
        <v>-699.99999999998545</v>
      </c>
      <c r="AD38" s="61"/>
      <c r="AE38" s="61"/>
      <c r="AF38" s="72"/>
      <c r="AG38" s="75"/>
      <c r="AH38" s="75"/>
      <c r="AI38" s="75"/>
      <c r="AJ38" s="75"/>
      <c r="AK38" s="75"/>
      <c r="AL38" s="75"/>
      <c r="AM38" s="75"/>
      <c r="AN38" s="96"/>
      <c r="AO38" s="96"/>
      <c r="AP38" s="61"/>
      <c r="AQ38" s="30"/>
      <c r="AR38" s="30"/>
    </row>
    <row r="39" spans="1:44" s="56" customFormat="1">
      <c r="A39" s="61" t="s">
        <v>61</v>
      </c>
      <c r="B39" s="30">
        <f t="shared" si="17"/>
        <v>337600</v>
      </c>
      <c r="C39" s="30">
        <f t="shared" si="18"/>
        <v>345700</v>
      </c>
      <c r="D39" s="30">
        <f t="shared" si="19"/>
        <v>346799.99999999994</v>
      </c>
      <c r="E39" s="30">
        <f t="shared" si="20"/>
        <v>343300</v>
      </c>
      <c r="F39" s="95">
        <f t="shared" si="21"/>
        <v>342600</v>
      </c>
      <c r="G39" s="95">
        <f t="shared" si="22"/>
        <v>329100</v>
      </c>
      <c r="H39" s="95">
        <f t="shared" si="23"/>
        <v>329400</v>
      </c>
      <c r="I39" s="95">
        <f t="shared" si="24"/>
        <v>332799.99999999994</v>
      </c>
      <c r="J39" s="61"/>
      <c r="K39" s="61" t="s">
        <v>61</v>
      </c>
      <c r="L39" s="61"/>
      <c r="M39" s="29">
        <f t="shared" si="25"/>
        <v>2.3992890995260665E-2</v>
      </c>
      <c r="N39" s="29">
        <f t="shared" si="15"/>
        <v>3.1819496673414572E-3</v>
      </c>
      <c r="O39" s="29">
        <f t="shared" si="15"/>
        <v>-1.009227220299868E-2</v>
      </c>
      <c r="P39" s="29">
        <f t="shared" si="15"/>
        <v>-2.0390329158170698E-3</v>
      </c>
      <c r="Q39" s="29">
        <f t="shared" si="15"/>
        <v>-3.9404553415061293E-2</v>
      </c>
      <c r="R39" s="29">
        <f t="shared" si="15"/>
        <v>9.1157702825888785E-4</v>
      </c>
      <c r="S39" s="29">
        <f t="shared" si="15"/>
        <v>1.0321797207042932E-2</v>
      </c>
      <c r="T39" s="61"/>
      <c r="U39" s="61" t="s">
        <v>61</v>
      </c>
      <c r="V39" s="61"/>
      <c r="W39" s="37">
        <f t="shared" si="26"/>
        <v>8100</v>
      </c>
      <c r="X39" s="37">
        <f t="shared" si="16"/>
        <v>1099.9999999999418</v>
      </c>
      <c r="Y39" s="37">
        <f t="shared" si="16"/>
        <v>-3499.9999999999418</v>
      </c>
      <c r="Z39" s="37">
        <f t="shared" si="16"/>
        <v>-700</v>
      </c>
      <c r="AA39" s="37">
        <f t="shared" si="16"/>
        <v>-13500</v>
      </c>
      <c r="AB39" s="37">
        <f t="shared" si="16"/>
        <v>300</v>
      </c>
      <c r="AC39" s="37">
        <f t="shared" si="16"/>
        <v>3399.9999999999418</v>
      </c>
      <c r="AD39" s="61"/>
      <c r="AE39" s="61"/>
      <c r="AF39" s="72"/>
      <c r="AG39" s="75"/>
      <c r="AH39" s="75"/>
      <c r="AI39" s="75"/>
      <c r="AJ39" s="75"/>
      <c r="AK39" s="75"/>
      <c r="AL39" s="75"/>
      <c r="AM39" s="75"/>
      <c r="AN39" s="96"/>
      <c r="AO39" s="96"/>
      <c r="AP39" s="61"/>
      <c r="AQ39" s="30"/>
      <c r="AR39" s="30"/>
    </row>
    <row r="40" spans="1:44" s="56" customFormat="1">
      <c r="A40" s="61" t="s">
        <v>62</v>
      </c>
      <c r="B40" s="30">
        <f t="shared" si="17"/>
        <v>332400</v>
      </c>
      <c r="C40" s="30">
        <f t="shared" si="18"/>
        <v>336400</v>
      </c>
      <c r="D40" s="30">
        <f t="shared" si="19"/>
        <v>335000</v>
      </c>
      <c r="E40" s="30">
        <f t="shared" si="20"/>
        <v>346100</v>
      </c>
      <c r="F40" s="95">
        <f t="shared" si="21"/>
        <v>331100</v>
      </c>
      <c r="G40" s="95">
        <f t="shared" si="22"/>
        <v>301600</v>
      </c>
      <c r="H40" s="95">
        <f t="shared" si="23"/>
        <v>310600</v>
      </c>
      <c r="I40" s="95">
        <f t="shared" si="24"/>
        <v>331300</v>
      </c>
      <c r="J40" s="61"/>
      <c r="K40" s="61" t="s">
        <v>62</v>
      </c>
      <c r="L40" s="61"/>
      <c r="M40" s="29">
        <f t="shared" si="25"/>
        <v>1.2033694344163659E-2</v>
      </c>
      <c r="N40" s="29">
        <f t="shared" si="15"/>
        <v>-4.1617122473246136E-3</v>
      </c>
      <c r="O40" s="29">
        <f t="shared" si="15"/>
        <v>3.3134328358208953E-2</v>
      </c>
      <c r="P40" s="29">
        <f t="shared" si="15"/>
        <v>-4.3340075122796883E-2</v>
      </c>
      <c r="Q40" s="29">
        <f t="shared" si="15"/>
        <v>-8.9096949562065847E-2</v>
      </c>
      <c r="R40" s="29">
        <f t="shared" si="15"/>
        <v>2.9840848806366047E-2</v>
      </c>
      <c r="S40" s="29">
        <f t="shared" si="15"/>
        <v>6.6645202833226017E-2</v>
      </c>
      <c r="T40" s="61"/>
      <c r="U40" s="61" t="s">
        <v>62</v>
      </c>
      <c r="V40" s="61"/>
      <c r="W40" s="37">
        <f t="shared" si="26"/>
        <v>4000</v>
      </c>
      <c r="X40" s="37">
        <f t="shared" si="16"/>
        <v>-1400</v>
      </c>
      <c r="Y40" s="37">
        <f t="shared" si="16"/>
        <v>11100</v>
      </c>
      <c r="Z40" s="37">
        <f t="shared" si="16"/>
        <v>-15000</v>
      </c>
      <c r="AA40" s="37">
        <f t="shared" si="16"/>
        <v>-29500</v>
      </c>
      <c r="AB40" s="37">
        <f t="shared" si="16"/>
        <v>9000</v>
      </c>
      <c r="AC40" s="37">
        <f t="shared" si="16"/>
        <v>20700</v>
      </c>
      <c r="AD40" s="61"/>
      <c r="AE40" s="61"/>
      <c r="AF40" s="72"/>
      <c r="AG40" s="75"/>
      <c r="AH40" s="75"/>
      <c r="AI40" s="75"/>
      <c r="AJ40" s="75"/>
      <c r="AK40" s="75"/>
      <c r="AL40" s="75"/>
      <c r="AM40" s="75"/>
      <c r="AN40" s="96"/>
      <c r="AO40" s="96"/>
      <c r="AP40" s="61"/>
      <c r="AQ40" s="30"/>
      <c r="AR40" s="30"/>
    </row>
    <row r="41" spans="1:44" s="56" customFormat="1">
      <c r="A41" s="61" t="s">
        <v>21</v>
      </c>
      <c r="B41" s="30">
        <f>SUM(B31:B40)</f>
        <v>2049000</v>
      </c>
      <c r="C41" s="30">
        <f t="shared" ref="C41:I41" si="27">SUM(C31:C40)</f>
        <v>2069900</v>
      </c>
      <c r="D41" s="30">
        <f t="shared" si="27"/>
        <v>2077500</v>
      </c>
      <c r="E41" s="30">
        <f t="shared" si="27"/>
        <v>2088800</v>
      </c>
      <c r="F41" s="30">
        <f t="shared" si="27"/>
        <v>2059300</v>
      </c>
      <c r="G41" s="30">
        <f t="shared" si="27"/>
        <v>1864400</v>
      </c>
      <c r="H41" s="30">
        <f t="shared" si="27"/>
        <v>1923300</v>
      </c>
      <c r="I41" s="30">
        <f t="shared" si="27"/>
        <v>1935900</v>
      </c>
      <c r="J41" s="61"/>
      <c r="K41" s="61" t="s">
        <v>21</v>
      </c>
      <c r="L41" s="61"/>
      <c r="M41" s="29">
        <f t="shared" si="25"/>
        <v>1.0200097608589555E-2</v>
      </c>
      <c r="N41" s="29">
        <f t="shared" si="15"/>
        <v>3.6716749601430022E-3</v>
      </c>
      <c r="O41" s="29">
        <f t="shared" si="15"/>
        <v>5.4392298435619732E-3</v>
      </c>
      <c r="P41" s="29">
        <f t="shared" si="15"/>
        <v>-1.4122941401761777E-2</v>
      </c>
      <c r="Q41" s="29">
        <f t="shared" si="15"/>
        <v>-9.4643811003739128E-2</v>
      </c>
      <c r="R41" s="29">
        <f t="shared" si="15"/>
        <v>3.1591933061574769E-2</v>
      </c>
      <c r="S41" s="29">
        <f t="shared" si="15"/>
        <v>6.5512400561534862E-3</v>
      </c>
      <c r="T41" s="61"/>
      <c r="U41" s="61" t="s">
        <v>21</v>
      </c>
      <c r="V41" s="61"/>
      <c r="W41" s="37">
        <f t="shared" si="26"/>
        <v>20900</v>
      </c>
      <c r="X41" s="37">
        <f t="shared" si="16"/>
        <v>7600</v>
      </c>
      <c r="Y41" s="37">
        <f t="shared" si="16"/>
        <v>11300</v>
      </c>
      <c r="Z41" s="37">
        <f t="shared" si="16"/>
        <v>-29500</v>
      </c>
      <c r="AA41" s="37">
        <f t="shared" si="16"/>
        <v>-194900</v>
      </c>
      <c r="AB41" s="37">
        <f t="shared" si="16"/>
        <v>58900</v>
      </c>
      <c r="AC41" s="37">
        <f t="shared" si="16"/>
        <v>12600</v>
      </c>
      <c r="AD41" s="61"/>
      <c r="AE41" s="61"/>
      <c r="AF41" s="72"/>
      <c r="AG41" s="75"/>
      <c r="AH41" s="75"/>
      <c r="AI41" s="75"/>
      <c r="AJ41" s="75"/>
      <c r="AK41" s="75"/>
      <c r="AL41" s="75"/>
      <c r="AM41" s="75"/>
      <c r="AN41" s="61"/>
      <c r="AO41" s="61"/>
      <c r="AP41" s="61"/>
      <c r="AQ41" s="61"/>
      <c r="AR41" s="61"/>
    </row>
    <row r="42" spans="1:44" s="56" customFormat="1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</row>
    <row r="43" spans="1:44" s="56" customFormat="1">
      <c r="A43" s="61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</row>
    <row r="44" spans="1:44">
      <c r="A44" s="61" t="s">
        <v>17</v>
      </c>
      <c r="B44" s="61" t="s">
        <v>327</v>
      </c>
      <c r="C44" s="61" t="s">
        <v>328</v>
      </c>
      <c r="D44" s="61" t="s">
        <v>329</v>
      </c>
      <c r="E44" s="61" t="s">
        <v>330</v>
      </c>
      <c r="F44" s="61" t="s">
        <v>331</v>
      </c>
      <c r="G44" s="61" t="s">
        <v>332</v>
      </c>
      <c r="H44" s="61" t="s">
        <v>333</v>
      </c>
      <c r="I44" s="61" t="s">
        <v>334</v>
      </c>
      <c r="J44" s="61" t="s">
        <v>335</v>
      </c>
      <c r="K44" s="61" t="s">
        <v>336</v>
      </c>
      <c r="L44" s="61" t="s">
        <v>337</v>
      </c>
      <c r="M44" s="61" t="s">
        <v>338</v>
      </c>
      <c r="N44" s="61" t="s">
        <v>339</v>
      </c>
      <c r="O44" s="61" t="s">
        <v>340</v>
      </c>
      <c r="P44" s="61" t="s">
        <v>341</v>
      </c>
      <c r="Q44" s="61" t="s">
        <v>342</v>
      </c>
      <c r="R44" s="61" t="s">
        <v>343</v>
      </c>
      <c r="S44" s="61" t="s">
        <v>344</v>
      </c>
      <c r="T44" s="61" t="s">
        <v>345</v>
      </c>
      <c r="U44" s="61" t="s">
        <v>346</v>
      </c>
      <c r="V44" s="61" t="s">
        <v>347</v>
      </c>
      <c r="W44" s="61" t="s">
        <v>348</v>
      </c>
      <c r="X44" s="61" t="s">
        <v>349</v>
      </c>
      <c r="Y44" s="61" t="s">
        <v>350</v>
      </c>
      <c r="Z44" s="61" t="s">
        <v>351</v>
      </c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</row>
    <row r="45" spans="1:44">
      <c r="A45" s="61" t="s">
        <v>43</v>
      </c>
      <c r="B45" s="61">
        <f t="shared" ref="B45:M45" si="28">(B196+Q196)*1000</f>
        <v>496200.00000000006</v>
      </c>
      <c r="C45" s="61">
        <f t="shared" si="28"/>
        <v>507000</v>
      </c>
      <c r="D45" s="61">
        <f t="shared" si="28"/>
        <v>508600</v>
      </c>
      <c r="E45" s="61">
        <f>(E196+T196)*1000</f>
        <v>511599.99999999994</v>
      </c>
      <c r="F45" s="61">
        <f t="shared" si="28"/>
        <v>505200.00000000006</v>
      </c>
      <c r="G45" s="61">
        <f t="shared" si="28"/>
        <v>492700</v>
      </c>
      <c r="H45" s="61">
        <f t="shared" si="28"/>
        <v>487900.00000000006</v>
      </c>
      <c r="I45" s="61">
        <f t="shared" si="28"/>
        <v>488100</v>
      </c>
      <c r="J45" s="61">
        <f t="shared" si="28"/>
        <v>506300</v>
      </c>
      <c r="K45" s="61">
        <f t="shared" si="28"/>
        <v>514299.99999999994</v>
      </c>
      <c r="L45" s="61">
        <f t="shared" si="28"/>
        <v>516700.00000000006</v>
      </c>
      <c r="M45" s="61">
        <f t="shared" si="28"/>
        <v>513500</v>
      </c>
      <c r="N45" s="61">
        <f t="shared" ref="N45:Y45" si="29">(B197+Q197)*1000</f>
        <v>503299.99999999994</v>
      </c>
      <c r="O45" s="61">
        <f t="shared" si="29"/>
        <v>517400</v>
      </c>
      <c r="P45" s="61">
        <f t="shared" si="29"/>
        <v>514700.00000000006</v>
      </c>
      <c r="Q45" s="61">
        <f t="shared" si="29"/>
        <v>454100</v>
      </c>
      <c r="R45" s="61">
        <f t="shared" si="29"/>
        <v>461600</v>
      </c>
      <c r="S45" s="61">
        <f t="shared" si="29"/>
        <v>470299.99999999994</v>
      </c>
      <c r="T45" s="61">
        <f t="shared" si="29"/>
        <v>472600</v>
      </c>
      <c r="U45" s="61">
        <f t="shared" si="29"/>
        <v>472500</v>
      </c>
      <c r="V45" s="61">
        <f t="shared" si="29"/>
        <v>490200</v>
      </c>
      <c r="W45" s="61">
        <f t="shared" si="29"/>
        <v>502000</v>
      </c>
      <c r="X45" s="61">
        <f t="shared" si="29"/>
        <v>502300</v>
      </c>
      <c r="Y45" s="61">
        <f t="shared" si="29"/>
        <v>493600</v>
      </c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</row>
    <row r="46" spans="1:44">
      <c r="A46" s="61" t="s">
        <v>45</v>
      </c>
      <c r="B46" s="61">
        <f t="shared" ref="B46:M46" si="30">(B149+Q149)*1000</f>
        <v>143400</v>
      </c>
      <c r="C46" s="61">
        <f t="shared" si="30"/>
        <v>143399.99999999997</v>
      </c>
      <c r="D46" s="61">
        <f t="shared" si="30"/>
        <v>143300</v>
      </c>
      <c r="E46" s="61">
        <f t="shared" si="30"/>
        <v>143700</v>
      </c>
      <c r="F46" s="61">
        <f t="shared" si="30"/>
        <v>144200</v>
      </c>
      <c r="G46" s="61">
        <f t="shared" si="30"/>
        <v>145500</v>
      </c>
      <c r="H46" s="61">
        <f t="shared" si="30"/>
        <v>146000</v>
      </c>
      <c r="I46" s="61">
        <f t="shared" si="30"/>
        <v>145700</v>
      </c>
      <c r="J46" s="61">
        <f t="shared" si="30"/>
        <v>144300</v>
      </c>
      <c r="K46" s="61">
        <f t="shared" si="30"/>
        <v>145500</v>
      </c>
      <c r="L46" s="61">
        <f t="shared" si="30"/>
        <v>145300</v>
      </c>
      <c r="M46" s="61">
        <f t="shared" si="30"/>
        <v>145899.99999999997</v>
      </c>
      <c r="N46" s="61">
        <f t="shared" ref="N46:Y46" si="31">(B150+Q150)*1000</f>
        <v>145100</v>
      </c>
      <c r="O46" s="61">
        <f t="shared" si="31"/>
        <v>145200</v>
      </c>
      <c r="P46" s="61">
        <f t="shared" si="31"/>
        <v>146000</v>
      </c>
      <c r="Q46" s="61">
        <f t="shared" si="31"/>
        <v>140600</v>
      </c>
      <c r="R46" s="61">
        <f t="shared" si="31"/>
        <v>141500</v>
      </c>
      <c r="S46" s="61">
        <f t="shared" si="31"/>
        <v>141900</v>
      </c>
      <c r="T46" s="61">
        <f t="shared" si="31"/>
        <v>143100</v>
      </c>
      <c r="U46" s="61">
        <f t="shared" si="31"/>
        <v>143300</v>
      </c>
      <c r="V46" s="61">
        <f t="shared" si="31"/>
        <v>143300</v>
      </c>
      <c r="W46" s="61">
        <f t="shared" si="31"/>
        <v>143400</v>
      </c>
      <c r="X46" s="61">
        <f t="shared" si="31"/>
        <v>143500</v>
      </c>
      <c r="Y46" s="61">
        <f t="shared" si="31"/>
        <v>143800</v>
      </c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</row>
    <row r="47" spans="1:44">
      <c r="A47" s="61" t="s">
        <v>48</v>
      </c>
      <c r="B47" s="61">
        <f t="shared" ref="B47:M47" si="32">(B264+Q264)*1000</f>
        <v>210700</v>
      </c>
      <c r="C47" s="61">
        <f t="shared" si="32"/>
        <v>214000</v>
      </c>
      <c r="D47" s="61">
        <f t="shared" si="32"/>
        <v>214600</v>
      </c>
      <c r="E47" s="61">
        <f t="shared" si="32"/>
        <v>214000</v>
      </c>
      <c r="F47" s="61">
        <f t="shared" si="32"/>
        <v>213700</v>
      </c>
      <c r="G47" s="61">
        <f t="shared" si="32"/>
        <v>211200</v>
      </c>
      <c r="H47" s="61">
        <f t="shared" si="32"/>
        <v>201400</v>
      </c>
      <c r="I47" s="61">
        <f t="shared" si="32"/>
        <v>203600</v>
      </c>
      <c r="J47" s="61">
        <f t="shared" si="32"/>
        <v>215000</v>
      </c>
      <c r="K47" s="61">
        <f t="shared" si="32"/>
        <v>216000</v>
      </c>
      <c r="L47" s="61">
        <f t="shared" si="32"/>
        <v>217300</v>
      </c>
      <c r="M47" s="61">
        <f t="shared" si="32"/>
        <v>216799.99999999997</v>
      </c>
      <c r="N47" s="61">
        <f t="shared" ref="N47:Y47" si="33">(B265+Q265)*1000</f>
        <v>213900</v>
      </c>
      <c r="O47" s="61">
        <f t="shared" si="33"/>
        <v>216500</v>
      </c>
      <c r="P47" s="61">
        <f t="shared" si="33"/>
        <v>217000</v>
      </c>
      <c r="Q47" s="61">
        <f t="shared" si="33"/>
        <v>213500</v>
      </c>
      <c r="R47" s="61">
        <f t="shared" si="33"/>
        <v>211700</v>
      </c>
      <c r="S47" s="61">
        <f t="shared" si="33"/>
        <v>210100</v>
      </c>
      <c r="T47" s="61">
        <f t="shared" si="33"/>
        <v>200300</v>
      </c>
      <c r="U47" s="61">
        <f t="shared" si="33"/>
        <v>205000</v>
      </c>
      <c r="V47" s="61">
        <f t="shared" si="33"/>
        <v>214100.00000000003</v>
      </c>
      <c r="W47" s="61">
        <f t="shared" si="33"/>
        <v>213900</v>
      </c>
      <c r="X47" s="61">
        <f t="shared" si="33"/>
        <v>214000</v>
      </c>
      <c r="Y47" s="61">
        <f t="shared" si="33"/>
        <v>214000</v>
      </c>
      <c r="Z47" s="61"/>
      <c r="AA47" s="61"/>
      <c r="AB47" s="61"/>
      <c r="AC47" s="61"/>
      <c r="AD47" s="61"/>
      <c r="AE47" s="61"/>
      <c r="AF47" s="61"/>
      <c r="AG47" s="75"/>
      <c r="AH47" s="75"/>
      <c r="AI47" s="75"/>
      <c r="AJ47" s="75"/>
      <c r="AK47" s="75"/>
      <c r="AL47" s="75"/>
      <c r="AM47" s="75"/>
      <c r="AN47" s="61"/>
      <c r="AO47" s="61"/>
      <c r="AP47" s="61"/>
      <c r="AQ47" s="61"/>
      <c r="AR47" s="61"/>
    </row>
    <row r="48" spans="1:44">
      <c r="A48" s="61" t="s">
        <v>49</v>
      </c>
      <c r="B48" s="61">
        <f t="shared" ref="B48:M48" si="34">(B126+Q126)*1000</f>
        <v>38500</v>
      </c>
      <c r="C48" s="61">
        <f t="shared" si="34"/>
        <v>38599.999999999993</v>
      </c>
      <c r="D48" s="61">
        <f t="shared" si="34"/>
        <v>38800</v>
      </c>
      <c r="E48" s="61">
        <f t="shared" si="34"/>
        <v>39100</v>
      </c>
      <c r="F48" s="61">
        <f t="shared" si="34"/>
        <v>39100</v>
      </c>
      <c r="G48" s="61">
        <f t="shared" si="34"/>
        <v>39900</v>
      </c>
      <c r="H48" s="61">
        <f t="shared" si="34"/>
        <v>40300</v>
      </c>
      <c r="I48" s="61">
        <f t="shared" si="34"/>
        <v>40400</v>
      </c>
      <c r="J48" s="61">
        <f t="shared" si="34"/>
        <v>39800</v>
      </c>
      <c r="K48" s="61">
        <f t="shared" si="34"/>
        <v>39900</v>
      </c>
      <c r="L48" s="61">
        <f t="shared" si="34"/>
        <v>40000</v>
      </c>
      <c r="M48" s="61">
        <f t="shared" si="34"/>
        <v>40600</v>
      </c>
      <c r="N48" s="61">
        <f t="shared" ref="N48:Y48" si="35">(B127+Q127)*1000</f>
        <v>40000</v>
      </c>
      <c r="O48" s="61">
        <f t="shared" si="35"/>
        <v>40000</v>
      </c>
      <c r="P48" s="61">
        <f t="shared" si="35"/>
        <v>40100</v>
      </c>
      <c r="Q48" s="61">
        <f t="shared" si="35"/>
        <v>38200</v>
      </c>
      <c r="R48" s="61">
        <f t="shared" si="35"/>
        <v>37800</v>
      </c>
      <c r="S48" s="61">
        <f t="shared" si="35"/>
        <v>38200</v>
      </c>
      <c r="T48" s="61">
        <f t="shared" si="35"/>
        <v>38300</v>
      </c>
      <c r="U48" s="61">
        <f t="shared" si="35"/>
        <v>38200</v>
      </c>
      <c r="V48" s="61">
        <f t="shared" si="35"/>
        <v>37800</v>
      </c>
      <c r="W48" s="61">
        <f t="shared" si="35"/>
        <v>38000</v>
      </c>
      <c r="X48" s="61">
        <f t="shared" si="35"/>
        <v>38000</v>
      </c>
      <c r="Y48" s="61">
        <f t="shared" si="35"/>
        <v>38000</v>
      </c>
      <c r="Z48" s="61"/>
      <c r="AA48" s="61"/>
      <c r="AB48" s="61"/>
      <c r="AC48" s="61"/>
      <c r="AD48" s="61"/>
      <c r="AE48" s="61"/>
      <c r="AF48" s="61"/>
      <c r="AG48" s="75"/>
      <c r="AH48" s="75"/>
      <c r="AI48" s="75"/>
      <c r="AJ48" s="75"/>
      <c r="AK48" s="75"/>
      <c r="AL48" s="75"/>
      <c r="AM48" s="75"/>
      <c r="AN48" s="61"/>
      <c r="AO48" s="61"/>
      <c r="AP48" s="61"/>
      <c r="AQ48" s="61"/>
      <c r="AR48" s="61"/>
    </row>
    <row r="49" spans="1:39">
      <c r="A49" s="61" t="s">
        <v>52</v>
      </c>
      <c r="B49" s="61">
        <f t="shared" ref="B49:M49" si="36">(B219+Q219)*1000</f>
        <v>179400</v>
      </c>
      <c r="C49" s="61">
        <f t="shared" si="36"/>
        <v>178800</v>
      </c>
      <c r="D49" s="61">
        <f t="shared" si="36"/>
        <v>184300</v>
      </c>
      <c r="E49" s="61">
        <f t="shared" si="36"/>
        <v>190399.99999999997</v>
      </c>
      <c r="F49" s="61">
        <f t="shared" si="36"/>
        <v>195500</v>
      </c>
      <c r="G49" s="61">
        <f t="shared" si="36"/>
        <v>199500</v>
      </c>
      <c r="H49" s="61">
        <f t="shared" si="36"/>
        <v>200700</v>
      </c>
      <c r="I49" s="61">
        <f t="shared" si="36"/>
        <v>200600.00000000003</v>
      </c>
      <c r="J49" s="61">
        <f t="shared" si="36"/>
        <v>193900</v>
      </c>
      <c r="K49" s="61">
        <f t="shared" si="36"/>
        <v>193600</v>
      </c>
      <c r="L49" s="61">
        <f t="shared" si="36"/>
        <v>191600</v>
      </c>
      <c r="M49" s="61">
        <f t="shared" si="36"/>
        <v>192000</v>
      </c>
      <c r="N49" s="61">
        <f t="shared" ref="N49:Y49" si="37">(B220+Q220)*1000</f>
        <v>186300</v>
      </c>
      <c r="O49" s="61">
        <f t="shared" si="37"/>
        <v>187600</v>
      </c>
      <c r="P49" s="61">
        <f t="shared" si="37"/>
        <v>182500</v>
      </c>
      <c r="Q49" s="61">
        <f t="shared" si="37"/>
        <v>79699.999999999985</v>
      </c>
      <c r="R49" s="61">
        <f t="shared" si="37"/>
        <v>93900</v>
      </c>
      <c r="S49" s="61">
        <f t="shared" si="37"/>
        <v>115699.99999999999</v>
      </c>
      <c r="T49" s="61">
        <f t="shared" si="37"/>
        <v>131800</v>
      </c>
      <c r="U49" s="61">
        <f t="shared" si="37"/>
        <v>134300</v>
      </c>
      <c r="V49" s="61">
        <f t="shared" si="37"/>
        <v>135200</v>
      </c>
      <c r="W49" s="61">
        <f t="shared" si="37"/>
        <v>137500</v>
      </c>
      <c r="X49" s="61">
        <f t="shared" si="37"/>
        <v>134700</v>
      </c>
      <c r="Y49" s="61">
        <f t="shared" si="37"/>
        <v>120100</v>
      </c>
      <c r="Z49" s="61"/>
      <c r="AA49" s="61"/>
      <c r="AB49" s="61"/>
      <c r="AC49" s="61"/>
      <c r="AD49" s="61"/>
      <c r="AE49" s="61"/>
      <c r="AF49" s="61"/>
      <c r="AG49" s="75"/>
      <c r="AH49" s="75"/>
      <c r="AI49" s="75"/>
      <c r="AJ49" s="75"/>
      <c r="AK49" s="75"/>
      <c r="AL49" s="75"/>
      <c r="AM49" s="75"/>
    </row>
    <row r="50" spans="1:39">
      <c r="A50" s="61" t="s">
        <v>54</v>
      </c>
      <c r="B50" s="61">
        <f t="shared" ref="B50:M50" si="38">(B77+Q77)*1000</f>
        <v>124900</v>
      </c>
      <c r="C50" s="61">
        <f t="shared" si="38"/>
        <v>125200</v>
      </c>
      <c r="D50" s="61">
        <f t="shared" si="38"/>
        <v>125300.00000000001</v>
      </c>
      <c r="E50" s="61">
        <f t="shared" si="38"/>
        <v>125300</v>
      </c>
      <c r="F50" s="61">
        <f t="shared" si="38"/>
        <v>125600</v>
      </c>
      <c r="G50" s="61">
        <f t="shared" si="38"/>
        <v>126800</v>
      </c>
      <c r="H50" s="61">
        <f t="shared" si="38"/>
        <v>126600</v>
      </c>
      <c r="I50" s="61">
        <f t="shared" si="38"/>
        <v>126000</v>
      </c>
      <c r="J50" s="61">
        <f t="shared" si="38"/>
        <v>124699.99999999999</v>
      </c>
      <c r="K50" s="61">
        <f t="shared" si="38"/>
        <v>124400</v>
      </c>
      <c r="L50" s="61">
        <f t="shared" si="38"/>
        <v>124700</v>
      </c>
      <c r="M50" s="61">
        <f t="shared" si="38"/>
        <v>125000</v>
      </c>
      <c r="N50" s="61">
        <f t="shared" ref="N50:Y50" si="39">(B78+Q78)*1000</f>
        <v>124000</v>
      </c>
      <c r="O50" s="61">
        <f t="shared" si="39"/>
        <v>123600</v>
      </c>
      <c r="P50" s="61">
        <f t="shared" si="39"/>
        <v>123700</v>
      </c>
      <c r="Q50" s="61">
        <f t="shared" si="39"/>
        <v>114600</v>
      </c>
      <c r="R50" s="61">
        <f t="shared" si="39"/>
        <v>116699.99999999999</v>
      </c>
      <c r="S50" s="61">
        <f t="shared" si="39"/>
        <v>119600</v>
      </c>
      <c r="T50" s="61">
        <f t="shared" si="39"/>
        <v>119700</v>
      </c>
      <c r="U50" s="61">
        <f t="shared" si="39"/>
        <v>118400</v>
      </c>
      <c r="V50" s="61">
        <f t="shared" si="39"/>
        <v>117600</v>
      </c>
      <c r="W50" s="61">
        <f t="shared" si="39"/>
        <v>117600.00000000001</v>
      </c>
      <c r="X50" s="61">
        <f t="shared" si="39"/>
        <v>118000</v>
      </c>
      <c r="Y50" s="61">
        <f t="shared" si="39"/>
        <v>118500</v>
      </c>
      <c r="Z50" s="61"/>
      <c r="AA50" s="61"/>
      <c r="AB50" s="61"/>
      <c r="AC50" s="61"/>
      <c r="AD50" s="61"/>
      <c r="AE50" s="61"/>
      <c r="AF50" s="61"/>
      <c r="AG50" s="75"/>
      <c r="AH50" s="75"/>
      <c r="AI50" s="75"/>
      <c r="AJ50" s="75"/>
      <c r="AK50" s="75"/>
      <c r="AL50" s="75"/>
      <c r="AM50" s="75"/>
    </row>
    <row r="51" spans="1:39">
      <c r="A51" s="61" t="s">
        <v>56</v>
      </c>
      <c r="B51" s="61">
        <f t="shared" ref="B51:M51" si="40">(B281+Q281)*1000</f>
        <v>75200</v>
      </c>
      <c r="C51" s="61">
        <f t="shared" si="40"/>
        <v>74900</v>
      </c>
      <c r="D51" s="61">
        <f t="shared" si="40"/>
        <v>75800</v>
      </c>
      <c r="E51" s="61">
        <f t="shared" si="40"/>
        <v>79500</v>
      </c>
      <c r="F51" s="61">
        <f t="shared" si="40"/>
        <v>80500</v>
      </c>
      <c r="G51" s="61">
        <f t="shared" si="40"/>
        <v>81500</v>
      </c>
      <c r="H51" s="61">
        <f t="shared" si="40"/>
        <v>82300</v>
      </c>
      <c r="I51" s="61">
        <f t="shared" si="40"/>
        <v>82500</v>
      </c>
      <c r="J51" s="61">
        <f t="shared" si="40"/>
        <v>82200</v>
      </c>
      <c r="K51" s="61">
        <f t="shared" si="40"/>
        <v>83000</v>
      </c>
      <c r="L51" s="61">
        <f t="shared" si="40"/>
        <v>79800</v>
      </c>
      <c r="M51" s="61">
        <f t="shared" si="40"/>
        <v>77200</v>
      </c>
      <c r="N51" s="61">
        <f t="shared" ref="N51:Y51" si="41">(B282+Q282)*1000</f>
        <v>75300</v>
      </c>
      <c r="O51" s="61">
        <f t="shared" si="41"/>
        <v>74100</v>
      </c>
      <c r="P51" s="61">
        <f t="shared" si="41"/>
        <v>74100</v>
      </c>
      <c r="Q51" s="61">
        <f t="shared" si="41"/>
        <v>45300</v>
      </c>
      <c r="R51" s="61">
        <f t="shared" si="41"/>
        <v>63500</v>
      </c>
      <c r="S51" s="61">
        <f t="shared" si="41"/>
        <v>68300</v>
      </c>
      <c r="T51" s="61">
        <f t="shared" si="41"/>
        <v>68500</v>
      </c>
      <c r="U51" s="61">
        <f t="shared" si="41"/>
        <v>69500</v>
      </c>
      <c r="V51" s="61">
        <f t="shared" si="41"/>
        <v>68900</v>
      </c>
      <c r="W51" s="61">
        <f t="shared" si="41"/>
        <v>70000</v>
      </c>
      <c r="X51" s="61">
        <f t="shared" si="41"/>
        <v>70500</v>
      </c>
      <c r="Y51" s="61">
        <f t="shared" si="41"/>
        <v>68300</v>
      </c>
      <c r="Z51" s="61"/>
      <c r="AA51" s="61"/>
      <c r="AB51" s="61"/>
      <c r="AC51" s="61"/>
      <c r="AD51" s="61"/>
      <c r="AE51" s="61"/>
      <c r="AF51" s="61"/>
      <c r="AG51" s="75"/>
      <c r="AH51" s="75"/>
      <c r="AI51" s="75"/>
      <c r="AJ51" s="75"/>
      <c r="AK51" s="75"/>
      <c r="AL51" s="75"/>
      <c r="AM51" s="75"/>
    </row>
    <row r="52" spans="1:39">
      <c r="A52" s="61" t="s">
        <v>59</v>
      </c>
      <c r="B52" s="61">
        <f t="shared" ref="B52:M52" si="42">(B242+Q242)*1000</f>
        <v>88100</v>
      </c>
      <c r="C52" s="61">
        <f t="shared" si="42"/>
        <v>87800</v>
      </c>
      <c r="D52" s="61">
        <f t="shared" si="42"/>
        <v>88300.000000000015</v>
      </c>
      <c r="E52" s="61">
        <f t="shared" si="42"/>
        <v>88500</v>
      </c>
      <c r="F52" s="61">
        <f t="shared" si="42"/>
        <v>89600</v>
      </c>
      <c r="G52" s="61">
        <f t="shared" si="42"/>
        <v>90700</v>
      </c>
      <c r="H52" s="61">
        <f t="shared" si="42"/>
        <v>90699.999999999985</v>
      </c>
      <c r="I52" s="61">
        <f t="shared" si="42"/>
        <v>89900</v>
      </c>
      <c r="J52" s="61">
        <f t="shared" si="42"/>
        <v>89500</v>
      </c>
      <c r="K52" s="61">
        <f t="shared" si="42"/>
        <v>89000</v>
      </c>
      <c r="L52" s="61">
        <f t="shared" si="42"/>
        <v>88500</v>
      </c>
      <c r="M52" s="61">
        <f t="shared" si="42"/>
        <v>88400</v>
      </c>
      <c r="N52" s="61">
        <f t="shared" ref="N52:Y52" si="43">(B243+Q243)*1000</f>
        <v>87300</v>
      </c>
      <c r="O52" s="61">
        <f t="shared" si="43"/>
        <v>88300</v>
      </c>
      <c r="P52" s="61">
        <f t="shared" si="43"/>
        <v>87500</v>
      </c>
      <c r="Q52" s="61">
        <f t="shared" si="43"/>
        <v>58100</v>
      </c>
      <c r="R52" s="61">
        <f t="shared" si="43"/>
        <v>62200</v>
      </c>
      <c r="S52" s="61">
        <f t="shared" si="43"/>
        <v>69600</v>
      </c>
      <c r="T52" s="61">
        <f t="shared" si="43"/>
        <v>75000</v>
      </c>
      <c r="U52" s="61">
        <f t="shared" si="43"/>
        <v>76900</v>
      </c>
      <c r="V52" s="61">
        <f t="shared" si="43"/>
        <v>76199.999999999985</v>
      </c>
      <c r="W52" s="61">
        <f t="shared" si="43"/>
        <v>76400</v>
      </c>
      <c r="X52" s="61">
        <f t="shared" si="43"/>
        <v>76400</v>
      </c>
      <c r="Y52" s="61">
        <f t="shared" si="43"/>
        <v>75500</v>
      </c>
      <c r="Z52" s="61"/>
      <c r="AA52" s="61"/>
      <c r="AB52" s="61"/>
      <c r="AC52" s="61"/>
      <c r="AD52" s="61"/>
      <c r="AE52" s="61"/>
      <c r="AF52" s="61"/>
      <c r="AG52" s="75"/>
      <c r="AH52" s="75"/>
      <c r="AI52" s="75"/>
      <c r="AJ52" s="75"/>
      <c r="AK52" s="75"/>
      <c r="AL52" s="75"/>
      <c r="AM52" s="75"/>
    </row>
    <row r="53" spans="1:39">
      <c r="A53" s="61" t="s">
        <v>61</v>
      </c>
      <c r="B53" s="61">
        <f t="shared" ref="B53:M53" si="44">(B172+Q172)*1000</f>
        <v>334600</v>
      </c>
      <c r="C53" s="61">
        <f t="shared" si="44"/>
        <v>336500</v>
      </c>
      <c r="D53" s="61">
        <f t="shared" si="44"/>
        <v>337600</v>
      </c>
      <c r="E53" s="61">
        <f t="shared" si="44"/>
        <v>344400</v>
      </c>
      <c r="F53" s="61">
        <f t="shared" si="44"/>
        <v>345500</v>
      </c>
      <c r="G53" s="61">
        <f t="shared" si="44"/>
        <v>345700</v>
      </c>
      <c r="H53" s="61">
        <f t="shared" si="44"/>
        <v>346000</v>
      </c>
      <c r="I53" s="61">
        <f t="shared" si="44"/>
        <v>345900</v>
      </c>
      <c r="J53" s="61">
        <f t="shared" si="44"/>
        <v>346799.99999999994</v>
      </c>
      <c r="K53" s="61">
        <f t="shared" si="44"/>
        <v>346600</v>
      </c>
      <c r="L53" s="61">
        <f t="shared" si="44"/>
        <v>347600</v>
      </c>
      <c r="M53" s="61">
        <f t="shared" si="44"/>
        <v>343300</v>
      </c>
      <c r="N53" s="61">
        <f t="shared" ref="N53:Y53" si="45">(B173+Q173)*1000</f>
        <v>341900</v>
      </c>
      <c r="O53" s="61">
        <f t="shared" si="45"/>
        <v>343000</v>
      </c>
      <c r="P53" s="61">
        <f t="shared" si="45"/>
        <v>342600</v>
      </c>
      <c r="Q53" s="61">
        <f t="shared" si="45"/>
        <v>323800</v>
      </c>
      <c r="R53" s="61">
        <f t="shared" si="45"/>
        <v>323300</v>
      </c>
      <c r="S53" s="61">
        <f t="shared" si="45"/>
        <v>329100</v>
      </c>
      <c r="T53" s="61">
        <f t="shared" si="45"/>
        <v>329299.99999999994</v>
      </c>
      <c r="U53" s="61">
        <f t="shared" si="45"/>
        <v>330200.00000000006</v>
      </c>
      <c r="V53" s="61">
        <f t="shared" si="45"/>
        <v>329400</v>
      </c>
      <c r="W53" s="61">
        <f t="shared" si="45"/>
        <v>334100</v>
      </c>
      <c r="X53" s="61">
        <f t="shared" si="45"/>
        <v>334600</v>
      </c>
      <c r="Y53" s="61">
        <f t="shared" si="45"/>
        <v>332799.99999999994</v>
      </c>
      <c r="Z53" s="61"/>
      <c r="AA53" s="61"/>
      <c r="AB53" s="61"/>
      <c r="AC53" s="61"/>
      <c r="AD53" s="61"/>
      <c r="AE53" s="61"/>
      <c r="AF53" s="61"/>
      <c r="AG53" s="75"/>
      <c r="AH53" s="75"/>
      <c r="AI53" s="75"/>
      <c r="AJ53" s="75"/>
      <c r="AK53" s="75"/>
      <c r="AL53" s="75"/>
      <c r="AM53" s="75"/>
    </row>
    <row r="54" spans="1:39">
      <c r="A54" s="61" t="s">
        <v>62</v>
      </c>
      <c r="B54" s="61">
        <f t="shared" ref="B54:M54" si="46">(B101+Q101)*1000</f>
        <v>338100</v>
      </c>
      <c r="C54" s="61">
        <f t="shared" si="46"/>
        <v>331900</v>
      </c>
      <c r="D54" s="61">
        <f t="shared" si="46"/>
        <v>332400</v>
      </c>
      <c r="E54" s="61">
        <f t="shared" si="46"/>
        <v>333100</v>
      </c>
      <c r="F54" s="61">
        <f t="shared" si="46"/>
        <v>334700.00000000006</v>
      </c>
      <c r="G54" s="61">
        <f t="shared" si="46"/>
        <v>336400</v>
      </c>
      <c r="H54" s="61">
        <f t="shared" si="46"/>
        <v>335500</v>
      </c>
      <c r="I54" s="61">
        <f t="shared" si="46"/>
        <v>335500</v>
      </c>
      <c r="J54" s="61">
        <f t="shared" si="46"/>
        <v>335000</v>
      </c>
      <c r="K54" s="61">
        <f t="shared" si="46"/>
        <v>338100</v>
      </c>
      <c r="L54" s="61">
        <f t="shared" si="46"/>
        <v>343799.99999999994</v>
      </c>
      <c r="M54" s="61">
        <f t="shared" si="46"/>
        <v>346100</v>
      </c>
      <c r="N54" s="61">
        <f t="shared" ref="N54:Y54" si="47">(B102+Q102)*1000</f>
        <v>334600</v>
      </c>
      <c r="O54" s="61">
        <f t="shared" si="47"/>
        <v>331000</v>
      </c>
      <c r="P54" s="61">
        <f t="shared" si="47"/>
        <v>331100</v>
      </c>
      <c r="Q54" s="61">
        <f t="shared" si="47"/>
        <v>284799.99999999994</v>
      </c>
      <c r="R54" s="61">
        <f t="shared" si="47"/>
        <v>291200</v>
      </c>
      <c r="S54" s="61">
        <f t="shared" si="47"/>
        <v>301600</v>
      </c>
      <c r="T54" s="61">
        <f t="shared" si="47"/>
        <v>303100</v>
      </c>
      <c r="U54" s="61">
        <f t="shared" si="47"/>
        <v>307300</v>
      </c>
      <c r="V54" s="61">
        <f t="shared" si="47"/>
        <v>310600</v>
      </c>
      <c r="W54" s="61">
        <f t="shared" si="47"/>
        <v>313500</v>
      </c>
      <c r="X54" s="61">
        <f t="shared" si="47"/>
        <v>321200</v>
      </c>
      <c r="Y54" s="61">
        <f t="shared" si="47"/>
        <v>331300</v>
      </c>
      <c r="Z54" s="61"/>
      <c r="AA54" s="61"/>
      <c r="AB54" s="61"/>
      <c r="AC54" s="61"/>
      <c r="AD54" s="61"/>
      <c r="AE54" s="61"/>
      <c r="AF54" s="61"/>
      <c r="AG54" s="75"/>
      <c r="AH54" s="75"/>
      <c r="AI54" s="75"/>
      <c r="AJ54" s="75"/>
      <c r="AK54" s="75"/>
      <c r="AL54" s="75"/>
      <c r="AM54" s="75"/>
    </row>
    <row r="55" spans="1:39">
      <c r="A55" s="61" t="s">
        <v>21</v>
      </c>
      <c r="B55" s="30">
        <f>SUM(B45:B54)</f>
        <v>2029100</v>
      </c>
      <c r="C55" s="30">
        <f t="shared" ref="C55:Y55" si="48">SUM(C45:C54)</f>
        <v>2038100</v>
      </c>
      <c r="D55" s="30">
        <f t="shared" si="48"/>
        <v>2049000</v>
      </c>
      <c r="E55" s="30">
        <f>SUM(E45:E54)</f>
        <v>2069600</v>
      </c>
      <c r="F55" s="30">
        <f t="shared" si="48"/>
        <v>2073600</v>
      </c>
      <c r="G55" s="30">
        <f t="shared" si="48"/>
        <v>2069900</v>
      </c>
      <c r="H55" s="30">
        <f t="shared" si="48"/>
        <v>2057400</v>
      </c>
      <c r="I55" s="30">
        <f t="shared" si="48"/>
        <v>2058200</v>
      </c>
      <c r="J55" s="30">
        <f t="shared" si="48"/>
        <v>2077500</v>
      </c>
      <c r="K55" s="30">
        <f t="shared" si="48"/>
        <v>2090400</v>
      </c>
      <c r="L55" s="30">
        <f t="shared" si="48"/>
        <v>2095300</v>
      </c>
      <c r="M55" s="30">
        <f t="shared" si="48"/>
        <v>2088800</v>
      </c>
      <c r="N55" s="30">
        <f t="shared" si="48"/>
        <v>2051700</v>
      </c>
      <c r="O55" s="30">
        <f t="shared" si="48"/>
        <v>2066700</v>
      </c>
      <c r="P55" s="30">
        <f t="shared" si="48"/>
        <v>2059300</v>
      </c>
      <c r="Q55" s="30">
        <f t="shared" si="48"/>
        <v>1752700</v>
      </c>
      <c r="R55" s="30">
        <f t="shared" si="48"/>
        <v>1803400</v>
      </c>
      <c r="S55" s="30">
        <f t="shared" si="48"/>
        <v>1864400</v>
      </c>
      <c r="T55" s="30">
        <f t="shared" si="48"/>
        <v>1881700</v>
      </c>
      <c r="U55" s="30">
        <f t="shared" si="48"/>
        <v>1895600</v>
      </c>
      <c r="V55" s="30">
        <f t="shared" si="48"/>
        <v>1923300</v>
      </c>
      <c r="W55" s="30">
        <f t="shared" si="48"/>
        <v>1946400</v>
      </c>
      <c r="X55" s="30">
        <f t="shared" si="48"/>
        <v>1953200</v>
      </c>
      <c r="Y55" s="30">
        <f t="shared" si="48"/>
        <v>1935900</v>
      </c>
      <c r="Z55" s="61"/>
      <c r="AA55" s="61"/>
      <c r="AB55" s="61"/>
      <c r="AC55" s="61"/>
      <c r="AD55" s="61"/>
      <c r="AE55" s="61"/>
      <c r="AF55" s="61"/>
      <c r="AG55" s="75"/>
      <c r="AH55" s="75"/>
      <c r="AI55" s="75"/>
      <c r="AJ55" s="75"/>
      <c r="AK55" s="75"/>
      <c r="AL55" s="75"/>
      <c r="AM55" s="75"/>
    </row>
    <row r="56" spans="1:39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75"/>
      <c r="AH56" s="75"/>
      <c r="AI56" s="75"/>
      <c r="AJ56" s="75"/>
      <c r="AK56" s="75"/>
      <c r="AL56" s="75"/>
      <c r="AM56" s="75"/>
    </row>
    <row r="57" spans="1:39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75"/>
      <c r="AH57" s="75"/>
      <c r="AI57" s="75"/>
      <c r="AJ57" s="75"/>
      <c r="AK57" s="75"/>
      <c r="AL57" s="75"/>
      <c r="AM57" s="75"/>
    </row>
    <row r="58" spans="1:39" ht="18">
      <c r="A58" s="42" t="s">
        <v>352</v>
      </c>
      <c r="B58" s="43" t="s">
        <v>353</v>
      </c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42" t="s">
        <v>352</v>
      </c>
      <c r="Q58" s="43" t="s">
        <v>354</v>
      </c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</row>
    <row r="59" spans="1:39" ht="18">
      <c r="A59" s="43" t="s">
        <v>355</v>
      </c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43" t="s">
        <v>355</v>
      </c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</row>
    <row r="60" spans="1:39" ht="18">
      <c r="A60" s="42" t="s">
        <v>356</v>
      </c>
      <c r="B60" s="43" t="s">
        <v>357</v>
      </c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42" t="s">
        <v>356</v>
      </c>
      <c r="Q60" s="43" t="s">
        <v>357</v>
      </c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29"/>
      <c r="AH60" s="29"/>
      <c r="AI60" s="29"/>
      <c r="AJ60" s="29"/>
      <c r="AK60" s="29"/>
      <c r="AL60" s="29"/>
      <c r="AM60" s="29"/>
    </row>
    <row r="61" spans="1:39" ht="18">
      <c r="A61" s="42" t="s">
        <v>358</v>
      </c>
      <c r="B61" s="43" t="s">
        <v>359</v>
      </c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42" t="s">
        <v>358</v>
      </c>
      <c r="Q61" s="43" t="s">
        <v>360</v>
      </c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29"/>
      <c r="AH61" s="29"/>
      <c r="AI61" s="29"/>
      <c r="AJ61" s="29"/>
      <c r="AK61" s="29"/>
      <c r="AL61" s="29"/>
      <c r="AM61" s="29"/>
    </row>
    <row r="62" spans="1:39" ht="18">
      <c r="A62" s="42" t="s">
        <v>361</v>
      </c>
      <c r="B62" s="43" t="s">
        <v>54</v>
      </c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42" t="s">
        <v>361</v>
      </c>
      <c r="Q62" s="43" t="s">
        <v>54</v>
      </c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29"/>
      <c r="AH62" s="29"/>
      <c r="AI62" s="29"/>
      <c r="AJ62" s="29"/>
      <c r="AK62" s="29"/>
      <c r="AL62" s="29"/>
      <c r="AM62" s="29"/>
    </row>
    <row r="63" spans="1:39" ht="18">
      <c r="A63" s="42" t="s">
        <v>362</v>
      </c>
      <c r="B63" s="43" t="s">
        <v>54</v>
      </c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42" t="s">
        <v>362</v>
      </c>
      <c r="Q63" s="43" t="s">
        <v>54</v>
      </c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29"/>
      <c r="AH63" s="29"/>
      <c r="AI63" s="29"/>
      <c r="AJ63" s="29"/>
      <c r="AK63" s="29"/>
      <c r="AL63" s="29"/>
      <c r="AM63" s="29"/>
    </row>
    <row r="64" spans="1:39" ht="18">
      <c r="A64" s="42" t="s">
        <v>363</v>
      </c>
      <c r="B64" s="43" t="s">
        <v>364</v>
      </c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42" t="s">
        <v>363</v>
      </c>
      <c r="Q64" s="43" t="s">
        <v>364</v>
      </c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29"/>
      <c r="AH64" s="29"/>
      <c r="AI64" s="29"/>
      <c r="AJ64" s="29"/>
      <c r="AK64" s="29"/>
      <c r="AL64" s="29"/>
      <c r="AM64" s="29"/>
    </row>
    <row r="65" spans="1:39">
      <c r="A65" s="61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29"/>
      <c r="AH65" s="29"/>
      <c r="AI65" s="29"/>
      <c r="AJ65" s="29"/>
      <c r="AK65" s="29"/>
      <c r="AL65" s="29"/>
      <c r="AM65" s="29"/>
    </row>
    <row r="66" spans="1:39" ht="18">
      <c r="A66" s="42" t="s">
        <v>365</v>
      </c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42" t="s">
        <v>365</v>
      </c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29"/>
      <c r="AH66" s="29"/>
      <c r="AI66" s="29"/>
      <c r="AJ66" s="29"/>
      <c r="AK66" s="29"/>
      <c r="AL66" s="29"/>
      <c r="AM66" s="29"/>
    </row>
    <row r="67" spans="1:39" ht="18">
      <c r="A67" s="42" t="s">
        <v>366</v>
      </c>
      <c r="B67" s="42" t="s">
        <v>367</v>
      </c>
      <c r="C67" s="42" t="s">
        <v>368</v>
      </c>
      <c r="D67" s="42" t="s">
        <v>369</v>
      </c>
      <c r="E67" s="42" t="s">
        <v>370</v>
      </c>
      <c r="F67" s="42" t="s">
        <v>371</v>
      </c>
      <c r="G67" s="42" t="s">
        <v>372</v>
      </c>
      <c r="H67" s="42" t="s">
        <v>373</v>
      </c>
      <c r="I67" s="42" t="s">
        <v>374</v>
      </c>
      <c r="J67" s="42" t="s">
        <v>375</v>
      </c>
      <c r="K67" s="42" t="s">
        <v>376</v>
      </c>
      <c r="L67" s="42" t="s">
        <v>377</v>
      </c>
      <c r="M67" s="42" t="s">
        <v>378</v>
      </c>
      <c r="N67" s="61"/>
      <c r="O67" s="61"/>
      <c r="P67" s="42" t="s">
        <v>366</v>
      </c>
      <c r="Q67" s="42" t="s">
        <v>367</v>
      </c>
      <c r="R67" s="42" t="s">
        <v>368</v>
      </c>
      <c r="S67" s="42" t="s">
        <v>369</v>
      </c>
      <c r="T67" s="42" t="s">
        <v>370</v>
      </c>
      <c r="U67" s="42" t="s">
        <v>371</v>
      </c>
      <c r="V67" s="42" t="s">
        <v>372</v>
      </c>
      <c r="W67" s="42" t="s">
        <v>373</v>
      </c>
      <c r="X67" s="42" t="s">
        <v>374</v>
      </c>
      <c r="Y67" s="42" t="s">
        <v>375</v>
      </c>
      <c r="Z67" s="42" t="s">
        <v>376</v>
      </c>
      <c r="AA67" s="42" t="s">
        <v>377</v>
      </c>
      <c r="AB67" s="42" t="s">
        <v>378</v>
      </c>
      <c r="AC67" s="61"/>
      <c r="AD67" s="61"/>
      <c r="AE67" s="61"/>
      <c r="AF67" s="61"/>
      <c r="AG67" s="29"/>
      <c r="AH67" s="29"/>
      <c r="AI67" s="29"/>
      <c r="AJ67" s="29"/>
      <c r="AK67" s="29"/>
      <c r="AL67" s="29"/>
      <c r="AM67" s="29"/>
    </row>
    <row r="68" spans="1:39" ht="18">
      <c r="A68" s="42">
        <v>2010</v>
      </c>
      <c r="B68" s="43">
        <v>91.4</v>
      </c>
      <c r="C68" s="43">
        <v>90.7</v>
      </c>
      <c r="D68" s="43">
        <v>90.9</v>
      </c>
      <c r="E68" s="43">
        <v>91.1</v>
      </c>
      <c r="F68" s="43">
        <v>91.4</v>
      </c>
      <c r="G68" s="43">
        <v>92.4</v>
      </c>
      <c r="H68" s="43">
        <v>92.1</v>
      </c>
      <c r="I68" s="43">
        <v>92.2</v>
      </c>
      <c r="J68" s="43">
        <v>91.6</v>
      </c>
      <c r="K68" s="43">
        <v>92</v>
      </c>
      <c r="L68" s="43">
        <v>92</v>
      </c>
      <c r="M68" s="43">
        <v>92.1</v>
      </c>
      <c r="N68" s="61"/>
      <c r="O68" s="61"/>
      <c r="P68" s="42">
        <v>2010</v>
      </c>
      <c r="Q68" s="43">
        <v>40.6</v>
      </c>
      <c r="R68" s="43">
        <v>40.5</v>
      </c>
      <c r="S68" s="43">
        <v>40.6</v>
      </c>
      <c r="T68" s="43">
        <v>40.9</v>
      </c>
      <c r="U68" s="43">
        <v>41</v>
      </c>
      <c r="V68" s="43">
        <v>41.1</v>
      </c>
      <c r="W68" s="43">
        <v>40.9</v>
      </c>
      <c r="X68" s="43">
        <v>40.700000000000003</v>
      </c>
      <c r="Y68" s="43">
        <v>40.9</v>
      </c>
      <c r="Z68" s="43">
        <v>40.700000000000003</v>
      </c>
      <c r="AA68" s="43">
        <v>40.6</v>
      </c>
      <c r="AB68" s="43">
        <v>40.4</v>
      </c>
      <c r="AC68" s="61"/>
      <c r="AD68" s="61"/>
      <c r="AE68" s="61"/>
      <c r="AF68" s="61"/>
      <c r="AG68" s="29"/>
      <c r="AH68" s="29"/>
      <c r="AI68" s="29"/>
      <c r="AJ68" s="29"/>
      <c r="AK68" s="29"/>
      <c r="AL68" s="29"/>
      <c r="AM68" s="29"/>
    </row>
    <row r="69" spans="1:39" ht="18">
      <c r="A69" s="42">
        <v>2011</v>
      </c>
      <c r="B69" s="43">
        <v>91.3</v>
      </c>
      <c r="C69" s="43">
        <v>90.9</v>
      </c>
      <c r="D69" s="43">
        <v>91.4</v>
      </c>
      <c r="E69" s="43">
        <v>91.2</v>
      </c>
      <c r="F69" s="43">
        <v>91.3</v>
      </c>
      <c r="G69" s="43">
        <v>92</v>
      </c>
      <c r="H69" s="43">
        <v>91.9</v>
      </c>
      <c r="I69" s="43">
        <v>91.9</v>
      </c>
      <c r="J69" s="43">
        <v>91.2</v>
      </c>
      <c r="K69" s="43">
        <v>91</v>
      </c>
      <c r="L69" s="43">
        <v>90.8</v>
      </c>
      <c r="M69" s="43">
        <v>90.7</v>
      </c>
      <c r="N69" s="61"/>
      <c r="O69" s="61"/>
      <c r="P69" s="42">
        <v>2011</v>
      </c>
      <c r="Q69" s="43">
        <v>40</v>
      </c>
      <c r="R69" s="43">
        <v>39.9</v>
      </c>
      <c r="S69" s="43">
        <v>39.799999999999997</v>
      </c>
      <c r="T69" s="43">
        <v>39.9</v>
      </c>
      <c r="U69" s="43">
        <v>40</v>
      </c>
      <c r="V69" s="43">
        <v>40.1</v>
      </c>
      <c r="W69" s="43">
        <v>39.700000000000003</v>
      </c>
      <c r="X69" s="43">
        <v>39.700000000000003</v>
      </c>
      <c r="Y69" s="43">
        <v>39.700000000000003</v>
      </c>
      <c r="Z69" s="43">
        <v>39.6</v>
      </c>
      <c r="AA69" s="43">
        <v>39.6</v>
      </c>
      <c r="AB69" s="43">
        <v>39.6</v>
      </c>
      <c r="AC69" s="61"/>
      <c r="AD69" s="61"/>
      <c r="AE69" s="61"/>
      <c r="AF69" s="61"/>
      <c r="AG69" s="29"/>
      <c r="AH69" s="29"/>
      <c r="AI69" s="29"/>
      <c r="AJ69" s="29"/>
      <c r="AK69" s="29"/>
      <c r="AL69" s="29"/>
      <c r="AM69" s="29"/>
    </row>
    <row r="70" spans="1:39" ht="18">
      <c r="A70" s="42">
        <v>2012</v>
      </c>
      <c r="B70" s="43">
        <v>89.9</v>
      </c>
      <c r="C70" s="43">
        <v>90</v>
      </c>
      <c r="D70" s="43">
        <v>90.1</v>
      </c>
      <c r="E70" s="43">
        <v>90.1</v>
      </c>
      <c r="F70" s="43">
        <v>90.2</v>
      </c>
      <c r="G70" s="43">
        <v>91</v>
      </c>
      <c r="H70" s="43">
        <v>91</v>
      </c>
      <c r="I70" s="43">
        <v>90.9</v>
      </c>
      <c r="J70" s="43">
        <v>90.1</v>
      </c>
      <c r="K70" s="43">
        <v>90</v>
      </c>
      <c r="L70" s="43">
        <v>89.9</v>
      </c>
      <c r="M70" s="43">
        <v>90.1</v>
      </c>
      <c r="N70" s="61"/>
      <c r="O70" s="61"/>
      <c r="P70" s="42">
        <v>2012</v>
      </c>
      <c r="Q70" s="43">
        <v>39.1</v>
      </c>
      <c r="R70" s="43">
        <v>38.9</v>
      </c>
      <c r="S70" s="43">
        <v>38.799999999999997</v>
      </c>
      <c r="T70" s="43">
        <v>38.4</v>
      </c>
      <c r="U70" s="43">
        <v>38.5</v>
      </c>
      <c r="V70" s="43">
        <v>38.5</v>
      </c>
      <c r="W70" s="43">
        <v>38.299999999999997</v>
      </c>
      <c r="X70" s="43">
        <v>38.5</v>
      </c>
      <c r="Y70" s="43">
        <v>38.5</v>
      </c>
      <c r="Z70" s="43">
        <v>38.200000000000003</v>
      </c>
      <c r="AA70" s="43">
        <v>37.700000000000003</v>
      </c>
      <c r="AB70" s="43">
        <v>37.6</v>
      </c>
      <c r="AC70" s="61"/>
      <c r="AD70" s="61"/>
      <c r="AE70" s="61"/>
      <c r="AF70" s="61"/>
      <c r="AG70" s="29"/>
      <c r="AH70" s="29"/>
      <c r="AI70" s="29"/>
      <c r="AJ70" s="29"/>
      <c r="AK70" s="29"/>
      <c r="AL70" s="29"/>
      <c r="AM70" s="29"/>
    </row>
    <row r="71" spans="1:39" ht="18">
      <c r="A71" s="42">
        <v>2013</v>
      </c>
      <c r="B71" s="43">
        <v>89.4</v>
      </c>
      <c r="C71" s="43">
        <v>89.4</v>
      </c>
      <c r="D71" s="43">
        <v>89.4</v>
      </c>
      <c r="E71" s="43">
        <v>89.6</v>
      </c>
      <c r="F71" s="43">
        <v>90.1</v>
      </c>
      <c r="G71" s="43">
        <v>90.9</v>
      </c>
      <c r="H71" s="43">
        <v>90.5</v>
      </c>
      <c r="I71" s="43">
        <v>90.7</v>
      </c>
      <c r="J71" s="43">
        <v>90.4</v>
      </c>
      <c r="K71" s="43">
        <v>90.5</v>
      </c>
      <c r="L71" s="43">
        <v>90.6</v>
      </c>
      <c r="M71" s="43">
        <v>90.8</v>
      </c>
      <c r="N71" s="61"/>
      <c r="O71" s="61"/>
      <c r="P71" s="42">
        <v>2013</v>
      </c>
      <c r="Q71" s="43">
        <v>37.1</v>
      </c>
      <c r="R71" s="43">
        <v>37.200000000000003</v>
      </c>
      <c r="S71" s="43">
        <v>36.9</v>
      </c>
      <c r="T71" s="43">
        <v>37</v>
      </c>
      <c r="U71" s="43">
        <v>37</v>
      </c>
      <c r="V71" s="43">
        <v>37.1</v>
      </c>
      <c r="W71" s="43">
        <v>37</v>
      </c>
      <c r="X71" s="43">
        <v>37</v>
      </c>
      <c r="Y71" s="43">
        <v>37.200000000000003</v>
      </c>
      <c r="Z71" s="43">
        <v>36.9</v>
      </c>
      <c r="AA71" s="43">
        <v>36.9</v>
      </c>
      <c r="AB71" s="43">
        <v>37.1</v>
      </c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</row>
    <row r="72" spans="1:39" ht="18">
      <c r="A72" s="42">
        <v>2014</v>
      </c>
      <c r="B72" s="43">
        <v>90.5</v>
      </c>
      <c r="C72" s="43">
        <v>90.3</v>
      </c>
      <c r="D72" s="43">
        <v>90.8</v>
      </c>
      <c r="E72" s="43">
        <v>90.6</v>
      </c>
      <c r="F72" s="43">
        <v>91.2</v>
      </c>
      <c r="G72" s="43">
        <v>91.8</v>
      </c>
      <c r="H72" s="43">
        <v>91.7</v>
      </c>
      <c r="I72" s="43">
        <v>91.8</v>
      </c>
      <c r="J72" s="43">
        <v>91.2</v>
      </c>
      <c r="K72" s="43">
        <v>91.2</v>
      </c>
      <c r="L72" s="43">
        <v>91.4</v>
      </c>
      <c r="M72" s="43">
        <v>91.8</v>
      </c>
      <c r="N72" s="61"/>
      <c r="O72" s="61"/>
      <c r="P72" s="42">
        <v>2014</v>
      </c>
      <c r="Q72" s="43">
        <v>36.4</v>
      </c>
      <c r="R72" s="43">
        <v>36.5</v>
      </c>
      <c r="S72" s="43">
        <v>36.4</v>
      </c>
      <c r="T72" s="43">
        <v>36.200000000000003</v>
      </c>
      <c r="U72" s="43">
        <v>36.5</v>
      </c>
      <c r="V72" s="43">
        <v>36.6</v>
      </c>
      <c r="W72" s="43">
        <v>36.6</v>
      </c>
      <c r="X72" s="43">
        <v>36.700000000000003</v>
      </c>
      <c r="Y72" s="43">
        <v>36.6</v>
      </c>
      <c r="Z72" s="43">
        <v>36.5</v>
      </c>
      <c r="AA72" s="43">
        <v>36.6</v>
      </c>
      <c r="AB72" s="43">
        <v>36.6</v>
      </c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</row>
    <row r="73" spans="1:39" ht="18">
      <c r="A73" s="42">
        <v>2015</v>
      </c>
      <c r="B73" s="43">
        <v>90.9</v>
      </c>
      <c r="C73" s="43">
        <v>91</v>
      </c>
      <c r="D73" s="43">
        <v>91.1</v>
      </c>
      <c r="E73" s="43">
        <v>91</v>
      </c>
      <c r="F73" s="43">
        <v>91.6</v>
      </c>
      <c r="G73" s="43">
        <v>91.8</v>
      </c>
      <c r="H73" s="43">
        <v>91.9</v>
      </c>
      <c r="I73" s="43">
        <v>92</v>
      </c>
      <c r="J73" s="43">
        <v>91.4</v>
      </c>
      <c r="K73" s="43">
        <v>90.9</v>
      </c>
      <c r="L73" s="43">
        <v>90.9</v>
      </c>
      <c r="M73" s="43">
        <v>91</v>
      </c>
      <c r="N73" s="61"/>
      <c r="O73" s="61"/>
      <c r="P73" s="42">
        <v>2015</v>
      </c>
      <c r="Q73" s="43">
        <v>36</v>
      </c>
      <c r="R73" s="43">
        <v>36.1</v>
      </c>
      <c r="S73" s="43">
        <v>35.799999999999997</v>
      </c>
      <c r="T73" s="43">
        <v>35.799999999999997</v>
      </c>
      <c r="U73" s="43">
        <v>35.9</v>
      </c>
      <c r="V73" s="43">
        <v>35.9</v>
      </c>
      <c r="W73" s="43">
        <v>35.9</v>
      </c>
      <c r="X73" s="43">
        <v>35.5</v>
      </c>
      <c r="Y73" s="43">
        <v>35.5</v>
      </c>
      <c r="Z73" s="43">
        <v>35.200000000000003</v>
      </c>
      <c r="AA73" s="43">
        <v>35.1</v>
      </c>
      <c r="AB73" s="43">
        <v>35.200000000000003</v>
      </c>
      <c r="AC73" s="61"/>
      <c r="AD73" s="61"/>
      <c r="AE73" s="61"/>
      <c r="AF73" s="61"/>
      <c r="AG73" s="61"/>
      <c r="AH73" s="61"/>
      <c r="AI73" s="61"/>
      <c r="AJ73" s="61"/>
      <c r="AK73" s="61"/>
      <c r="AL73" s="61"/>
      <c r="AM73" s="61"/>
    </row>
    <row r="74" spans="1:39" ht="18">
      <c r="A74" s="42">
        <v>2016</v>
      </c>
      <c r="B74" s="43">
        <v>90</v>
      </c>
      <c r="C74" s="43">
        <v>90.1</v>
      </c>
      <c r="D74" s="43">
        <v>90.1</v>
      </c>
      <c r="E74" s="43">
        <v>90</v>
      </c>
      <c r="F74" s="43">
        <v>90.5</v>
      </c>
      <c r="G74" s="43">
        <v>91.4</v>
      </c>
      <c r="H74" s="43">
        <v>91.3</v>
      </c>
      <c r="I74" s="43">
        <v>91.4</v>
      </c>
      <c r="J74" s="43">
        <v>90.6</v>
      </c>
      <c r="K74" s="43">
        <v>90.8</v>
      </c>
      <c r="L74" s="43">
        <v>91</v>
      </c>
      <c r="M74" s="43">
        <v>91.4</v>
      </c>
      <c r="N74" s="61"/>
      <c r="O74" s="61"/>
      <c r="P74" s="42">
        <v>2016</v>
      </c>
      <c r="Q74" s="43">
        <v>34.799999999999997</v>
      </c>
      <c r="R74" s="43">
        <v>35.200000000000003</v>
      </c>
      <c r="S74" s="43">
        <v>34.9</v>
      </c>
      <c r="T74" s="43">
        <v>34.799999999999997</v>
      </c>
      <c r="U74" s="43">
        <v>34.9</v>
      </c>
      <c r="V74" s="43">
        <v>35</v>
      </c>
      <c r="W74" s="43">
        <v>34.9</v>
      </c>
      <c r="X74" s="43">
        <v>34.799999999999997</v>
      </c>
      <c r="Y74" s="43">
        <v>34.799999999999997</v>
      </c>
      <c r="Z74" s="43">
        <v>34.6</v>
      </c>
      <c r="AA74" s="43">
        <v>34.4</v>
      </c>
      <c r="AB74" s="43">
        <v>34.700000000000003</v>
      </c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</row>
    <row r="75" spans="1:39" ht="18">
      <c r="A75" s="42">
        <v>2017</v>
      </c>
      <c r="B75" s="43">
        <v>90.6</v>
      </c>
      <c r="C75" s="43">
        <v>90.6</v>
      </c>
      <c r="D75" s="43">
        <v>90.9</v>
      </c>
      <c r="E75" s="43">
        <v>91.4</v>
      </c>
      <c r="F75" s="43">
        <v>91.8</v>
      </c>
      <c r="G75" s="43">
        <v>92.5</v>
      </c>
      <c r="H75" s="43">
        <v>92.3</v>
      </c>
      <c r="I75" s="43">
        <v>92.2</v>
      </c>
      <c r="J75" s="43">
        <v>91.1</v>
      </c>
      <c r="K75" s="43">
        <v>90.8</v>
      </c>
      <c r="L75" s="43">
        <v>91</v>
      </c>
      <c r="M75" s="43">
        <v>91</v>
      </c>
      <c r="N75" s="61"/>
      <c r="O75" s="61"/>
      <c r="P75" s="42">
        <v>2017</v>
      </c>
      <c r="Q75" s="43">
        <v>34.1</v>
      </c>
      <c r="R75" s="43">
        <v>34.1</v>
      </c>
      <c r="S75" s="43">
        <v>34.299999999999997</v>
      </c>
      <c r="T75" s="43">
        <v>34.299999999999997</v>
      </c>
      <c r="U75" s="43">
        <v>34.200000000000003</v>
      </c>
      <c r="V75" s="43">
        <v>34.5</v>
      </c>
      <c r="W75" s="43">
        <v>34.4</v>
      </c>
      <c r="X75" s="43">
        <v>34.299999999999997</v>
      </c>
      <c r="Y75" s="43">
        <v>34.4</v>
      </c>
      <c r="Z75" s="43">
        <v>34.4</v>
      </c>
      <c r="AA75" s="43">
        <v>34.4</v>
      </c>
      <c r="AB75" s="43">
        <v>34.6</v>
      </c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</row>
    <row r="76" spans="1:39" ht="18">
      <c r="A76" s="42">
        <v>2018</v>
      </c>
      <c r="B76" s="43">
        <v>89.9</v>
      </c>
      <c r="C76" s="43">
        <v>89.5</v>
      </c>
      <c r="D76" s="43">
        <v>89.2</v>
      </c>
      <c r="E76" s="43">
        <v>89.4</v>
      </c>
      <c r="F76" s="43">
        <v>90.2</v>
      </c>
      <c r="G76" s="43">
        <v>90.9</v>
      </c>
      <c r="H76" s="43">
        <v>91.2</v>
      </c>
      <c r="I76" s="43">
        <v>91.1</v>
      </c>
      <c r="J76" s="43">
        <v>90.7</v>
      </c>
      <c r="K76" s="43">
        <v>91</v>
      </c>
      <c r="L76" s="43">
        <v>91.2</v>
      </c>
      <c r="M76" s="43">
        <v>91.6</v>
      </c>
      <c r="N76" s="61"/>
      <c r="O76" s="61"/>
      <c r="P76" s="42">
        <v>2018</v>
      </c>
      <c r="Q76" s="43">
        <v>34.200000000000003</v>
      </c>
      <c r="R76" s="43">
        <v>34.200000000000003</v>
      </c>
      <c r="S76" s="43">
        <v>34</v>
      </c>
      <c r="T76" s="43">
        <v>34.1</v>
      </c>
      <c r="U76" s="43">
        <v>34.200000000000003</v>
      </c>
      <c r="V76" s="43">
        <v>34.700000000000003</v>
      </c>
      <c r="W76" s="43">
        <v>34.5</v>
      </c>
      <c r="X76" s="43">
        <v>34.4</v>
      </c>
      <c r="Y76" s="43">
        <v>34.5</v>
      </c>
      <c r="Z76" s="43">
        <v>34.5</v>
      </c>
      <c r="AA76" s="43">
        <v>34.4</v>
      </c>
      <c r="AB76" s="43">
        <v>34.5</v>
      </c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</row>
    <row r="77" spans="1:39" ht="18">
      <c r="A77" s="42">
        <v>2019</v>
      </c>
      <c r="B77" s="43">
        <v>90.9</v>
      </c>
      <c r="C77" s="43">
        <v>91</v>
      </c>
      <c r="D77" s="43">
        <v>91.2</v>
      </c>
      <c r="E77" s="43">
        <v>91.3</v>
      </c>
      <c r="F77" s="43">
        <v>91.7</v>
      </c>
      <c r="G77" s="43">
        <v>92.6</v>
      </c>
      <c r="H77" s="43">
        <v>92.7</v>
      </c>
      <c r="I77" s="43">
        <v>92</v>
      </c>
      <c r="J77" s="43">
        <v>91.3</v>
      </c>
      <c r="K77" s="43">
        <v>91.3</v>
      </c>
      <c r="L77" s="43">
        <v>91.4</v>
      </c>
      <c r="M77" s="43">
        <v>91.8</v>
      </c>
      <c r="N77" s="61"/>
      <c r="O77" s="61"/>
      <c r="P77" s="42">
        <v>2019</v>
      </c>
      <c r="Q77" s="43">
        <v>34</v>
      </c>
      <c r="R77" s="43">
        <v>34.200000000000003</v>
      </c>
      <c r="S77" s="43">
        <v>34.1</v>
      </c>
      <c r="T77" s="43">
        <v>34</v>
      </c>
      <c r="U77" s="43">
        <v>33.9</v>
      </c>
      <c r="V77" s="43">
        <v>34.200000000000003</v>
      </c>
      <c r="W77" s="43">
        <v>33.9</v>
      </c>
      <c r="X77" s="43">
        <v>34</v>
      </c>
      <c r="Y77" s="43">
        <v>33.4</v>
      </c>
      <c r="Z77" s="43">
        <v>33.1</v>
      </c>
      <c r="AA77" s="43">
        <v>33.299999999999997</v>
      </c>
      <c r="AB77" s="43">
        <v>33.200000000000003</v>
      </c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</row>
    <row r="78" spans="1:39" ht="18">
      <c r="A78" s="42">
        <v>2020</v>
      </c>
      <c r="B78" s="43">
        <v>91.2</v>
      </c>
      <c r="C78" s="43">
        <v>90.6</v>
      </c>
      <c r="D78" s="43">
        <v>91</v>
      </c>
      <c r="E78" s="43">
        <v>84.6</v>
      </c>
      <c r="F78" s="43">
        <v>85.8</v>
      </c>
      <c r="G78" s="43">
        <v>87.1</v>
      </c>
      <c r="H78" s="43">
        <v>87.4</v>
      </c>
      <c r="I78" s="43">
        <v>86.7</v>
      </c>
      <c r="J78" s="43">
        <v>86.2</v>
      </c>
      <c r="K78" s="43">
        <v>85.9</v>
      </c>
      <c r="L78" s="43">
        <v>86.4</v>
      </c>
      <c r="M78" s="43">
        <v>86.9</v>
      </c>
      <c r="N78" s="61"/>
      <c r="O78" s="61"/>
      <c r="P78" s="42">
        <v>2020</v>
      </c>
      <c r="Q78" s="43">
        <v>32.799999999999997</v>
      </c>
      <c r="R78" s="43">
        <v>33</v>
      </c>
      <c r="S78" s="43">
        <v>32.700000000000003</v>
      </c>
      <c r="T78" s="43">
        <v>30</v>
      </c>
      <c r="U78" s="43">
        <v>30.9</v>
      </c>
      <c r="V78" s="43">
        <v>32.5</v>
      </c>
      <c r="W78" s="43">
        <v>32.299999999999997</v>
      </c>
      <c r="X78" s="43">
        <v>31.7</v>
      </c>
      <c r="Y78" s="43">
        <v>31.4</v>
      </c>
      <c r="Z78" s="43">
        <v>31.7</v>
      </c>
      <c r="AA78" s="43">
        <v>31.6</v>
      </c>
      <c r="AB78" s="43">
        <v>31.6</v>
      </c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1"/>
    </row>
    <row r="79" spans="1:39" ht="18">
      <c r="A79" s="43" t="s">
        <v>379</v>
      </c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61"/>
      <c r="AM79" s="61"/>
    </row>
    <row r="82" spans="1:28" ht="18">
      <c r="A82" s="42" t="s">
        <v>352</v>
      </c>
      <c r="B82" s="43" t="s">
        <v>380</v>
      </c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42" t="s">
        <v>352</v>
      </c>
      <c r="Q82" s="43" t="s">
        <v>381</v>
      </c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</row>
    <row r="83" spans="1:28" ht="18">
      <c r="A83" s="43" t="s">
        <v>355</v>
      </c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43" t="s">
        <v>355</v>
      </c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</row>
    <row r="84" spans="1:28" ht="18">
      <c r="A84" s="42" t="s">
        <v>356</v>
      </c>
      <c r="B84" s="43" t="s">
        <v>357</v>
      </c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42" t="s">
        <v>356</v>
      </c>
      <c r="Q84" s="43" t="s">
        <v>357</v>
      </c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</row>
    <row r="85" spans="1:28" ht="18">
      <c r="A85" s="42" t="s">
        <v>358</v>
      </c>
      <c r="B85" s="43" t="s">
        <v>359</v>
      </c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42" t="s">
        <v>358</v>
      </c>
      <c r="Q85" s="43" t="s">
        <v>360</v>
      </c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</row>
    <row r="86" spans="1:28" ht="18">
      <c r="A86" s="42" t="s">
        <v>361</v>
      </c>
      <c r="B86" s="43" t="s">
        <v>382</v>
      </c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42" t="s">
        <v>361</v>
      </c>
      <c r="Q86" s="43" t="s">
        <v>382</v>
      </c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</row>
    <row r="87" spans="1:28" ht="18">
      <c r="A87" s="42" t="s">
        <v>362</v>
      </c>
      <c r="B87" s="43" t="s">
        <v>382</v>
      </c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42" t="s">
        <v>362</v>
      </c>
      <c r="Q87" s="43" t="s">
        <v>382</v>
      </c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</row>
    <row r="88" spans="1:28" ht="18">
      <c r="A88" s="42" t="s">
        <v>363</v>
      </c>
      <c r="B88" s="43" t="s">
        <v>364</v>
      </c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42" t="s">
        <v>363</v>
      </c>
      <c r="Q88" s="43" t="s">
        <v>364</v>
      </c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</row>
    <row r="90" spans="1:28" ht="18">
      <c r="A90" s="42" t="s">
        <v>365</v>
      </c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42" t="s">
        <v>365</v>
      </c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</row>
    <row r="91" spans="1:28" ht="18">
      <c r="A91" s="42" t="s">
        <v>366</v>
      </c>
      <c r="B91" s="42" t="s">
        <v>367</v>
      </c>
      <c r="C91" s="42" t="s">
        <v>368</v>
      </c>
      <c r="D91" s="42" t="s">
        <v>369</v>
      </c>
      <c r="E91" s="42" t="s">
        <v>370</v>
      </c>
      <c r="F91" s="42" t="s">
        <v>371</v>
      </c>
      <c r="G91" s="42" t="s">
        <v>372</v>
      </c>
      <c r="H91" s="42" t="s">
        <v>373</v>
      </c>
      <c r="I91" s="42" t="s">
        <v>374</v>
      </c>
      <c r="J91" s="42" t="s">
        <v>375</v>
      </c>
      <c r="K91" s="42" t="s">
        <v>376</v>
      </c>
      <c r="L91" s="42" t="s">
        <v>377</v>
      </c>
      <c r="M91" s="42" t="s">
        <v>378</v>
      </c>
      <c r="N91" s="61"/>
      <c r="O91" s="61"/>
      <c r="P91" s="42" t="s">
        <v>366</v>
      </c>
      <c r="Q91" s="42" t="s">
        <v>367</v>
      </c>
      <c r="R91" s="42" t="s">
        <v>368</v>
      </c>
      <c r="S91" s="42" t="s">
        <v>369</v>
      </c>
      <c r="T91" s="42" t="s">
        <v>370</v>
      </c>
      <c r="U91" s="42" t="s">
        <v>371</v>
      </c>
      <c r="V91" s="42" t="s">
        <v>372</v>
      </c>
      <c r="W91" s="42" t="s">
        <v>373</v>
      </c>
      <c r="X91" s="42" t="s">
        <v>374</v>
      </c>
      <c r="Y91" s="42" t="s">
        <v>375</v>
      </c>
      <c r="Z91" s="42" t="s">
        <v>376</v>
      </c>
      <c r="AA91" s="42" t="s">
        <v>377</v>
      </c>
      <c r="AB91" s="42" t="s">
        <v>378</v>
      </c>
    </row>
    <row r="92" spans="1:28" ht="18">
      <c r="A92" s="42">
        <v>2010</v>
      </c>
      <c r="B92" s="43">
        <v>198.1</v>
      </c>
      <c r="C92" s="43">
        <v>194</v>
      </c>
      <c r="D92" s="43">
        <v>195.6</v>
      </c>
      <c r="E92" s="43">
        <v>196.5</v>
      </c>
      <c r="F92" s="43">
        <v>198.9</v>
      </c>
      <c r="G92" s="43">
        <v>200.3</v>
      </c>
      <c r="H92" s="43">
        <v>198.3</v>
      </c>
      <c r="I92" s="43">
        <v>197.4</v>
      </c>
      <c r="J92" s="43">
        <v>197.3</v>
      </c>
      <c r="K92" s="43">
        <v>199.8</v>
      </c>
      <c r="L92" s="43">
        <v>203.4</v>
      </c>
      <c r="M92" s="43">
        <v>207.7</v>
      </c>
      <c r="N92" s="61"/>
      <c r="O92" s="61"/>
      <c r="P92" s="42">
        <v>2010</v>
      </c>
      <c r="Q92" s="43">
        <v>125.2</v>
      </c>
      <c r="R92" s="43">
        <v>123.1</v>
      </c>
      <c r="S92" s="43">
        <v>124.1</v>
      </c>
      <c r="T92" s="43">
        <v>124.5</v>
      </c>
      <c r="U92" s="43">
        <v>125.5</v>
      </c>
      <c r="V92" s="43">
        <v>126</v>
      </c>
      <c r="W92" s="43">
        <v>125.1</v>
      </c>
      <c r="X92" s="43">
        <v>125.4</v>
      </c>
      <c r="Y92" s="43">
        <v>125.4</v>
      </c>
      <c r="Z92" s="43">
        <v>126.7</v>
      </c>
      <c r="AA92" s="43">
        <v>129.4</v>
      </c>
      <c r="AB92" s="43">
        <v>131.19999999999999</v>
      </c>
    </row>
    <row r="93" spans="1:28" ht="18">
      <c r="A93" s="42">
        <v>2011</v>
      </c>
      <c r="B93" s="43">
        <v>199.4</v>
      </c>
      <c r="C93" s="43">
        <v>196.7</v>
      </c>
      <c r="D93" s="43">
        <v>197.1</v>
      </c>
      <c r="E93" s="43">
        <v>198.2</v>
      </c>
      <c r="F93" s="43">
        <v>199.5</v>
      </c>
      <c r="G93" s="43">
        <v>199.9</v>
      </c>
      <c r="H93" s="43">
        <v>197.2</v>
      </c>
      <c r="I93" s="43">
        <v>196.7</v>
      </c>
      <c r="J93" s="43">
        <v>197.3</v>
      </c>
      <c r="K93" s="43">
        <v>199.2</v>
      </c>
      <c r="L93" s="43">
        <v>204</v>
      </c>
      <c r="M93" s="43">
        <v>207.2</v>
      </c>
      <c r="N93" s="61"/>
      <c r="O93" s="61"/>
      <c r="P93" s="42">
        <v>2011</v>
      </c>
      <c r="Q93" s="43">
        <v>125.9</v>
      </c>
      <c r="R93" s="43">
        <v>124.7</v>
      </c>
      <c r="S93" s="43">
        <v>124.9</v>
      </c>
      <c r="T93" s="43">
        <v>126</v>
      </c>
      <c r="U93" s="43">
        <v>126.4</v>
      </c>
      <c r="V93" s="43">
        <v>126.2</v>
      </c>
      <c r="W93" s="43">
        <v>125.7</v>
      </c>
      <c r="X93" s="43">
        <v>125.9</v>
      </c>
      <c r="Y93" s="43">
        <v>126.6</v>
      </c>
      <c r="Z93" s="43">
        <v>127.6</v>
      </c>
      <c r="AA93" s="43">
        <v>130.5</v>
      </c>
      <c r="AB93" s="43">
        <v>132.19999999999999</v>
      </c>
    </row>
    <row r="94" spans="1:28" ht="18">
      <c r="A94" s="42">
        <v>2012</v>
      </c>
      <c r="B94" s="43">
        <v>199.2</v>
      </c>
      <c r="C94" s="43">
        <v>196.5</v>
      </c>
      <c r="D94" s="43">
        <v>197.9</v>
      </c>
      <c r="E94" s="43">
        <v>197.9</v>
      </c>
      <c r="F94" s="43">
        <v>200.5</v>
      </c>
      <c r="G94" s="43">
        <v>200.8</v>
      </c>
      <c r="H94" s="43">
        <v>199.1</v>
      </c>
      <c r="I94" s="43">
        <v>199.5</v>
      </c>
      <c r="J94" s="43">
        <v>199.5</v>
      </c>
      <c r="K94" s="43">
        <v>201.1</v>
      </c>
      <c r="L94" s="43">
        <v>206.6</v>
      </c>
      <c r="M94" s="43">
        <v>209</v>
      </c>
      <c r="N94" s="61"/>
      <c r="O94" s="61"/>
      <c r="P94" s="42">
        <v>2012</v>
      </c>
      <c r="Q94" s="43">
        <v>126.7</v>
      </c>
      <c r="R94" s="43">
        <v>125.8</v>
      </c>
      <c r="S94" s="43">
        <v>127</v>
      </c>
      <c r="T94" s="43">
        <v>127.2</v>
      </c>
      <c r="U94" s="43">
        <v>128</v>
      </c>
      <c r="V94" s="43">
        <v>128</v>
      </c>
      <c r="W94" s="43">
        <v>127.2</v>
      </c>
      <c r="X94" s="43">
        <v>127.2</v>
      </c>
      <c r="Y94" s="43">
        <v>127.4</v>
      </c>
      <c r="Z94" s="43">
        <v>129</v>
      </c>
      <c r="AA94" s="43">
        <v>132.6</v>
      </c>
      <c r="AB94" s="43">
        <v>133.6</v>
      </c>
    </row>
    <row r="95" spans="1:28" ht="18">
      <c r="A95" s="42">
        <v>2013</v>
      </c>
      <c r="B95" s="43">
        <v>200.8</v>
      </c>
      <c r="C95" s="43">
        <v>198.3</v>
      </c>
      <c r="D95" s="43">
        <v>198.7</v>
      </c>
      <c r="E95" s="43">
        <v>198.8</v>
      </c>
      <c r="F95" s="43">
        <v>200.2</v>
      </c>
      <c r="G95" s="43">
        <v>201.3</v>
      </c>
      <c r="H95" s="43">
        <v>198.5</v>
      </c>
      <c r="I95" s="43">
        <v>198.8</v>
      </c>
      <c r="J95" s="43">
        <v>198.3</v>
      </c>
      <c r="K95" s="43">
        <v>200.3</v>
      </c>
      <c r="L95" s="43">
        <v>205.4</v>
      </c>
      <c r="M95" s="43">
        <v>208.6</v>
      </c>
      <c r="N95" s="61"/>
      <c r="O95" s="61"/>
      <c r="P95" s="42">
        <v>2013</v>
      </c>
      <c r="Q95" s="43">
        <v>127.5</v>
      </c>
      <c r="R95" s="43">
        <v>126.8</v>
      </c>
      <c r="S95" s="43">
        <v>127.5</v>
      </c>
      <c r="T95" s="43">
        <v>128.30000000000001</v>
      </c>
      <c r="U95" s="43">
        <v>129</v>
      </c>
      <c r="V95" s="43">
        <v>129.4</v>
      </c>
      <c r="W95" s="43">
        <v>129.6</v>
      </c>
      <c r="X95" s="43">
        <v>129.6</v>
      </c>
      <c r="Y95" s="43">
        <v>130.19999999999999</v>
      </c>
      <c r="Z95" s="43">
        <v>131.30000000000001</v>
      </c>
      <c r="AA95" s="43">
        <v>134.69999999999999</v>
      </c>
      <c r="AB95" s="43">
        <v>136.1</v>
      </c>
    </row>
    <row r="96" spans="1:28" ht="18">
      <c r="A96" s="42">
        <v>2014</v>
      </c>
      <c r="B96" s="43">
        <v>200</v>
      </c>
      <c r="C96" s="43">
        <v>197.5</v>
      </c>
      <c r="D96" s="43">
        <v>198.6</v>
      </c>
      <c r="E96" s="43">
        <v>199.3</v>
      </c>
      <c r="F96" s="43">
        <v>200.8</v>
      </c>
      <c r="G96" s="43">
        <v>202.3</v>
      </c>
      <c r="H96" s="43">
        <v>199.8</v>
      </c>
      <c r="I96" s="43">
        <v>199.7</v>
      </c>
      <c r="J96" s="43">
        <v>199</v>
      </c>
      <c r="K96" s="43">
        <v>201.5</v>
      </c>
      <c r="L96" s="43">
        <v>206.4</v>
      </c>
      <c r="M96" s="43">
        <v>209.3</v>
      </c>
      <c r="N96" s="61"/>
      <c r="O96" s="61"/>
      <c r="P96" s="42">
        <v>2014</v>
      </c>
      <c r="Q96" s="43">
        <v>130.4</v>
      </c>
      <c r="R96" s="43">
        <v>129</v>
      </c>
      <c r="S96" s="43">
        <v>130.19999999999999</v>
      </c>
      <c r="T96" s="43">
        <v>130.4</v>
      </c>
      <c r="U96" s="43">
        <v>131.6</v>
      </c>
      <c r="V96" s="43">
        <v>132</v>
      </c>
      <c r="W96" s="43">
        <v>130.69999999999999</v>
      </c>
      <c r="X96" s="43">
        <v>131.30000000000001</v>
      </c>
      <c r="Y96" s="43">
        <v>132.30000000000001</v>
      </c>
      <c r="Z96" s="43">
        <v>133.9</v>
      </c>
      <c r="AA96" s="43">
        <v>137.19999999999999</v>
      </c>
      <c r="AB96" s="43">
        <v>139.19999999999999</v>
      </c>
    </row>
    <row r="97" spans="1:28" ht="18">
      <c r="A97" s="42">
        <v>2015</v>
      </c>
      <c r="B97" s="43">
        <v>200</v>
      </c>
      <c r="C97" s="43">
        <v>197.2</v>
      </c>
      <c r="D97" s="43">
        <v>197.8</v>
      </c>
      <c r="E97" s="43">
        <v>198.7</v>
      </c>
      <c r="F97" s="43">
        <v>200.8</v>
      </c>
      <c r="G97" s="43">
        <v>202.5</v>
      </c>
      <c r="H97" s="43">
        <v>199.2</v>
      </c>
      <c r="I97" s="43">
        <v>198.6</v>
      </c>
      <c r="J97" s="43">
        <v>198.3</v>
      </c>
      <c r="K97" s="43">
        <v>200.5</v>
      </c>
      <c r="L97" s="43">
        <v>205.5</v>
      </c>
      <c r="M97" s="43">
        <v>209.2</v>
      </c>
      <c r="N97" s="61"/>
      <c r="O97" s="61"/>
      <c r="P97" s="42">
        <v>2015</v>
      </c>
      <c r="Q97" s="43">
        <v>132.1</v>
      </c>
      <c r="R97" s="43">
        <v>130.69999999999999</v>
      </c>
      <c r="S97" s="43">
        <v>131.19999999999999</v>
      </c>
      <c r="T97" s="43">
        <v>131.80000000000001</v>
      </c>
      <c r="U97" s="43">
        <v>132.80000000000001</v>
      </c>
      <c r="V97" s="43">
        <v>133.80000000000001</v>
      </c>
      <c r="W97" s="43">
        <v>132.19999999999999</v>
      </c>
      <c r="X97" s="43">
        <v>132.9</v>
      </c>
      <c r="Y97" s="43">
        <v>133.5</v>
      </c>
      <c r="Z97" s="43">
        <v>134.80000000000001</v>
      </c>
      <c r="AA97" s="43">
        <v>137.9</v>
      </c>
      <c r="AB97" s="43">
        <v>139.19999999999999</v>
      </c>
    </row>
    <row r="98" spans="1:28" ht="18">
      <c r="A98" s="42">
        <v>2016</v>
      </c>
      <c r="B98" s="43">
        <v>199.6</v>
      </c>
      <c r="C98" s="43">
        <v>197.2</v>
      </c>
      <c r="D98" s="43">
        <v>197.5</v>
      </c>
      <c r="E98" s="43">
        <v>198</v>
      </c>
      <c r="F98" s="43">
        <v>199.9</v>
      </c>
      <c r="G98" s="43">
        <v>200.4</v>
      </c>
      <c r="H98" s="43">
        <v>199.3</v>
      </c>
      <c r="I98" s="43">
        <v>199</v>
      </c>
      <c r="J98" s="43">
        <v>198.6</v>
      </c>
      <c r="K98" s="43">
        <v>200.5</v>
      </c>
      <c r="L98" s="43">
        <v>205</v>
      </c>
      <c r="M98" s="43">
        <v>208.5</v>
      </c>
      <c r="N98" s="61"/>
      <c r="O98" s="61"/>
      <c r="P98" s="42">
        <v>2016</v>
      </c>
      <c r="Q98" s="43">
        <v>132.30000000000001</v>
      </c>
      <c r="R98" s="43">
        <v>131.30000000000001</v>
      </c>
      <c r="S98" s="43">
        <v>132</v>
      </c>
      <c r="T98" s="43">
        <v>132.6</v>
      </c>
      <c r="U98" s="43">
        <v>133.6</v>
      </c>
      <c r="V98" s="43">
        <v>134.1</v>
      </c>
      <c r="W98" s="43">
        <v>133.69999999999999</v>
      </c>
      <c r="X98" s="43">
        <v>134.1</v>
      </c>
      <c r="Y98" s="43">
        <v>134.69999999999999</v>
      </c>
      <c r="Z98" s="43">
        <v>135.69999999999999</v>
      </c>
      <c r="AA98" s="43">
        <v>138.4</v>
      </c>
      <c r="AB98" s="43">
        <v>140.9</v>
      </c>
    </row>
    <row r="99" spans="1:28" ht="18">
      <c r="A99" s="42">
        <v>2017</v>
      </c>
      <c r="B99" s="43">
        <v>200.2</v>
      </c>
      <c r="C99" s="43">
        <v>197.2</v>
      </c>
      <c r="D99" s="43">
        <v>197.2</v>
      </c>
      <c r="E99" s="43">
        <v>198.1</v>
      </c>
      <c r="F99" s="43">
        <v>199.4</v>
      </c>
      <c r="G99" s="43">
        <v>200.2</v>
      </c>
      <c r="H99" s="43">
        <v>198.6</v>
      </c>
      <c r="I99" s="43">
        <v>198.6</v>
      </c>
      <c r="J99" s="43">
        <v>197.9</v>
      </c>
      <c r="K99" s="43">
        <v>200.2</v>
      </c>
      <c r="L99" s="43">
        <v>205.1</v>
      </c>
      <c r="M99" s="43">
        <v>208</v>
      </c>
      <c r="N99" s="61"/>
      <c r="O99" s="61"/>
      <c r="P99" s="42">
        <v>2017</v>
      </c>
      <c r="Q99" s="43">
        <v>133.5</v>
      </c>
      <c r="R99" s="43">
        <v>132</v>
      </c>
      <c r="S99" s="43">
        <v>132.1</v>
      </c>
      <c r="T99" s="43">
        <v>132.19999999999999</v>
      </c>
      <c r="U99" s="43">
        <v>133.30000000000001</v>
      </c>
      <c r="V99" s="43">
        <v>133.30000000000001</v>
      </c>
      <c r="W99" s="43">
        <v>132.80000000000001</v>
      </c>
      <c r="X99" s="43">
        <v>133.30000000000001</v>
      </c>
      <c r="Y99" s="43">
        <v>134.4</v>
      </c>
      <c r="Z99" s="43">
        <v>135.5</v>
      </c>
      <c r="AA99" s="43">
        <v>138.4</v>
      </c>
      <c r="AB99" s="43">
        <v>140.19999999999999</v>
      </c>
    </row>
    <row r="100" spans="1:28" ht="18">
      <c r="A100" s="42">
        <v>2018</v>
      </c>
      <c r="B100" s="43">
        <v>201.1</v>
      </c>
      <c r="C100" s="43">
        <v>198.4</v>
      </c>
      <c r="D100" s="43">
        <v>199.1</v>
      </c>
      <c r="E100" s="43">
        <v>199.6</v>
      </c>
      <c r="F100" s="43">
        <v>201.2</v>
      </c>
      <c r="G100" s="43">
        <v>202.3</v>
      </c>
      <c r="H100" s="43">
        <v>200.4</v>
      </c>
      <c r="I100" s="43">
        <v>199.4</v>
      </c>
      <c r="J100" s="43">
        <v>199.1</v>
      </c>
      <c r="K100" s="43">
        <v>201.6</v>
      </c>
      <c r="L100" s="43">
        <v>206.9</v>
      </c>
      <c r="M100" s="43">
        <v>208.8</v>
      </c>
      <c r="N100" s="61"/>
      <c r="O100" s="61"/>
      <c r="P100" s="42">
        <v>2018</v>
      </c>
      <c r="Q100" s="43">
        <v>133.69999999999999</v>
      </c>
      <c r="R100" s="43">
        <v>132.80000000000001</v>
      </c>
      <c r="S100" s="43">
        <v>132.9</v>
      </c>
      <c r="T100" s="43">
        <v>133.4</v>
      </c>
      <c r="U100" s="43">
        <v>134.4</v>
      </c>
      <c r="V100" s="43">
        <v>135.1</v>
      </c>
      <c r="W100" s="43">
        <v>134.5</v>
      </c>
      <c r="X100" s="43">
        <v>134.19999999999999</v>
      </c>
      <c r="Y100" s="43">
        <v>135.4</v>
      </c>
      <c r="Z100" s="43">
        <v>136.4</v>
      </c>
      <c r="AA100" s="43">
        <v>139.6</v>
      </c>
      <c r="AB100" s="43">
        <v>140.69999999999999</v>
      </c>
    </row>
    <row r="101" spans="1:28" ht="18">
      <c r="A101" s="42">
        <v>2019</v>
      </c>
      <c r="B101" s="43">
        <v>202</v>
      </c>
      <c r="C101" s="43">
        <v>198</v>
      </c>
      <c r="D101" s="43">
        <v>198.3</v>
      </c>
      <c r="E101" s="43">
        <v>198.2</v>
      </c>
      <c r="F101" s="43">
        <v>199.3</v>
      </c>
      <c r="G101" s="43">
        <v>200.5</v>
      </c>
      <c r="H101" s="43">
        <v>199.7</v>
      </c>
      <c r="I101" s="43">
        <v>199.1</v>
      </c>
      <c r="J101" s="43">
        <v>198.4</v>
      </c>
      <c r="K101" s="43">
        <v>200.1</v>
      </c>
      <c r="L101" s="43">
        <v>202.2</v>
      </c>
      <c r="M101" s="43">
        <v>203.3</v>
      </c>
      <c r="N101" s="61"/>
      <c r="O101" s="61"/>
      <c r="P101" s="42">
        <v>2019</v>
      </c>
      <c r="Q101" s="43">
        <v>136.1</v>
      </c>
      <c r="R101" s="43">
        <v>133.9</v>
      </c>
      <c r="S101" s="43">
        <v>134.1</v>
      </c>
      <c r="T101" s="43">
        <v>134.9</v>
      </c>
      <c r="U101" s="43">
        <v>135.4</v>
      </c>
      <c r="V101" s="43">
        <v>135.9</v>
      </c>
      <c r="W101" s="43">
        <v>135.80000000000001</v>
      </c>
      <c r="X101" s="43">
        <v>136.4</v>
      </c>
      <c r="Y101" s="43">
        <v>136.6</v>
      </c>
      <c r="Z101" s="43">
        <v>138</v>
      </c>
      <c r="AA101" s="43">
        <v>141.6</v>
      </c>
      <c r="AB101" s="43">
        <v>142.80000000000001</v>
      </c>
    </row>
    <row r="102" spans="1:28" ht="18">
      <c r="A102" s="42">
        <v>2020</v>
      </c>
      <c r="B102" s="43">
        <v>196.5</v>
      </c>
      <c r="C102" s="43">
        <v>193.3</v>
      </c>
      <c r="D102" s="43">
        <v>193.1</v>
      </c>
      <c r="E102" s="43">
        <v>158.69999999999999</v>
      </c>
      <c r="F102" s="43">
        <v>164.5</v>
      </c>
      <c r="G102" s="43">
        <v>171.1</v>
      </c>
      <c r="H102" s="43">
        <v>173.7</v>
      </c>
      <c r="I102" s="43">
        <v>176.5</v>
      </c>
      <c r="J102" s="43">
        <v>177</v>
      </c>
      <c r="K102" s="43">
        <v>179.7</v>
      </c>
      <c r="L102" s="43">
        <v>185</v>
      </c>
      <c r="M102" s="43">
        <v>190.5</v>
      </c>
      <c r="N102" s="61"/>
      <c r="O102" s="61"/>
      <c r="P102" s="42">
        <v>2020</v>
      </c>
      <c r="Q102" s="43">
        <v>138.1</v>
      </c>
      <c r="R102" s="43">
        <v>137.69999999999999</v>
      </c>
      <c r="S102" s="43">
        <v>138</v>
      </c>
      <c r="T102" s="43">
        <v>126.1</v>
      </c>
      <c r="U102" s="43">
        <v>126.7</v>
      </c>
      <c r="V102" s="43">
        <v>130.5</v>
      </c>
      <c r="W102" s="43">
        <v>129.4</v>
      </c>
      <c r="X102" s="43">
        <v>130.80000000000001</v>
      </c>
      <c r="Y102" s="43">
        <v>133.6</v>
      </c>
      <c r="Z102" s="43">
        <v>133.80000000000001</v>
      </c>
      <c r="AA102" s="43">
        <v>136.19999999999999</v>
      </c>
      <c r="AB102" s="43">
        <v>140.80000000000001</v>
      </c>
    </row>
    <row r="103" spans="1:28" ht="18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43" t="s">
        <v>379</v>
      </c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</row>
    <row r="105" spans="1:28" ht="18">
      <c r="A105" s="43" t="s">
        <v>379</v>
      </c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</row>
    <row r="107" spans="1:28" ht="18">
      <c r="A107" s="42" t="s">
        <v>352</v>
      </c>
      <c r="B107" s="43" t="s">
        <v>383</v>
      </c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42" t="s">
        <v>352</v>
      </c>
      <c r="Q107" s="43" t="s">
        <v>384</v>
      </c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</row>
    <row r="108" spans="1:28" ht="18">
      <c r="A108" s="43" t="s">
        <v>355</v>
      </c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43" t="s">
        <v>355</v>
      </c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</row>
    <row r="109" spans="1:28" ht="18">
      <c r="A109" s="42" t="s">
        <v>356</v>
      </c>
      <c r="B109" s="43" t="s">
        <v>357</v>
      </c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42" t="s">
        <v>356</v>
      </c>
      <c r="Q109" s="43" t="s">
        <v>357</v>
      </c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</row>
    <row r="110" spans="1:28" ht="18">
      <c r="A110" s="42" t="s">
        <v>358</v>
      </c>
      <c r="B110" s="43" t="s">
        <v>359</v>
      </c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42" t="s">
        <v>358</v>
      </c>
      <c r="Q110" s="43" t="s">
        <v>360</v>
      </c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</row>
    <row r="111" spans="1:28" ht="18">
      <c r="A111" s="42" t="s">
        <v>361</v>
      </c>
      <c r="B111" s="43" t="s">
        <v>49</v>
      </c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42" t="s">
        <v>361</v>
      </c>
      <c r="Q111" s="43" t="s">
        <v>49</v>
      </c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</row>
    <row r="112" spans="1:28" ht="18">
      <c r="A112" s="42" t="s">
        <v>362</v>
      </c>
      <c r="B112" s="43" t="s">
        <v>49</v>
      </c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42" t="s">
        <v>362</v>
      </c>
      <c r="Q112" s="43" t="s">
        <v>49</v>
      </c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</row>
    <row r="113" spans="1:28" ht="18">
      <c r="A113" s="42" t="s">
        <v>363</v>
      </c>
      <c r="B113" s="43" t="s">
        <v>364</v>
      </c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42" t="s">
        <v>363</v>
      </c>
      <c r="Q113" s="43" t="s">
        <v>364</v>
      </c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</row>
    <row r="115" spans="1:28" ht="18">
      <c r="A115" s="42" t="s">
        <v>365</v>
      </c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42" t="s">
        <v>365</v>
      </c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</row>
    <row r="116" spans="1:28" ht="18">
      <c r="A116" s="42" t="s">
        <v>366</v>
      </c>
      <c r="B116" s="42" t="s">
        <v>367</v>
      </c>
      <c r="C116" s="42" t="s">
        <v>368</v>
      </c>
      <c r="D116" s="42" t="s">
        <v>369</v>
      </c>
      <c r="E116" s="42" t="s">
        <v>370</v>
      </c>
      <c r="F116" s="42" t="s">
        <v>371</v>
      </c>
      <c r="G116" s="42" t="s">
        <v>372</v>
      </c>
      <c r="H116" s="42" t="s">
        <v>373</v>
      </c>
      <c r="I116" s="42" t="s">
        <v>374</v>
      </c>
      <c r="J116" s="42" t="s">
        <v>375</v>
      </c>
      <c r="K116" s="42" t="s">
        <v>376</v>
      </c>
      <c r="L116" s="42" t="s">
        <v>377</v>
      </c>
      <c r="M116" s="42" t="s">
        <v>378</v>
      </c>
      <c r="N116" s="61"/>
      <c r="O116" s="61"/>
      <c r="P116" s="42" t="s">
        <v>366</v>
      </c>
      <c r="Q116" s="42" t="s">
        <v>367</v>
      </c>
      <c r="R116" s="42" t="s">
        <v>368</v>
      </c>
      <c r="S116" s="42" t="s">
        <v>369</v>
      </c>
      <c r="T116" s="42" t="s">
        <v>370</v>
      </c>
      <c r="U116" s="42" t="s">
        <v>371</v>
      </c>
      <c r="V116" s="42" t="s">
        <v>372</v>
      </c>
      <c r="W116" s="42" t="s">
        <v>373</v>
      </c>
      <c r="X116" s="42" t="s">
        <v>374</v>
      </c>
      <c r="Y116" s="42" t="s">
        <v>375</v>
      </c>
      <c r="Z116" s="42" t="s">
        <v>376</v>
      </c>
      <c r="AA116" s="42" t="s">
        <v>377</v>
      </c>
      <c r="AB116" s="42" t="s">
        <v>378</v>
      </c>
    </row>
    <row r="117" spans="1:28" ht="18">
      <c r="A117" s="42">
        <v>2010</v>
      </c>
      <c r="B117" s="43">
        <v>23.8</v>
      </c>
      <c r="C117" s="43">
        <v>23.5</v>
      </c>
      <c r="D117" s="43">
        <v>23.6</v>
      </c>
      <c r="E117" s="43">
        <v>23.6</v>
      </c>
      <c r="F117" s="43">
        <v>23.7</v>
      </c>
      <c r="G117" s="43">
        <v>24.1</v>
      </c>
      <c r="H117" s="43">
        <v>24.2</v>
      </c>
      <c r="I117" s="43">
        <v>24</v>
      </c>
      <c r="J117" s="43">
        <v>24</v>
      </c>
      <c r="K117" s="43">
        <v>23.7</v>
      </c>
      <c r="L117" s="43">
        <v>23.9</v>
      </c>
      <c r="M117" s="43">
        <v>24.1</v>
      </c>
      <c r="N117" s="61"/>
      <c r="O117" s="61"/>
      <c r="P117" s="42">
        <v>2010</v>
      </c>
      <c r="Q117" s="43">
        <v>15.2</v>
      </c>
      <c r="R117" s="43">
        <v>15.2</v>
      </c>
      <c r="S117" s="43">
        <v>15.2</v>
      </c>
      <c r="T117" s="43">
        <v>15.3</v>
      </c>
      <c r="U117" s="43">
        <v>15.2</v>
      </c>
      <c r="V117" s="43">
        <v>15.3</v>
      </c>
      <c r="W117" s="43">
        <v>15.2</v>
      </c>
      <c r="X117" s="43">
        <v>14.9</v>
      </c>
      <c r="Y117" s="43">
        <v>14.9</v>
      </c>
      <c r="Z117" s="43">
        <v>14.6</v>
      </c>
      <c r="AA117" s="43">
        <v>14.6</v>
      </c>
      <c r="AB117" s="43">
        <v>14.5</v>
      </c>
    </row>
    <row r="118" spans="1:28" ht="18">
      <c r="A118" s="42">
        <v>2011</v>
      </c>
      <c r="B118" s="43">
        <v>23.5</v>
      </c>
      <c r="C118" s="43">
        <v>23.4</v>
      </c>
      <c r="D118" s="43">
        <v>23.5</v>
      </c>
      <c r="E118" s="43">
        <v>23.7</v>
      </c>
      <c r="F118" s="43">
        <v>23.7</v>
      </c>
      <c r="G118" s="43">
        <v>23.8</v>
      </c>
      <c r="H118" s="43">
        <v>23.8</v>
      </c>
      <c r="I118" s="43">
        <v>22.9</v>
      </c>
      <c r="J118" s="43">
        <v>23.6</v>
      </c>
      <c r="K118" s="43">
        <v>23.7</v>
      </c>
      <c r="L118" s="43">
        <v>23.9</v>
      </c>
      <c r="M118" s="43">
        <v>23.2</v>
      </c>
      <c r="N118" s="61"/>
      <c r="O118" s="61"/>
      <c r="P118" s="42">
        <v>2011</v>
      </c>
      <c r="Q118" s="43">
        <v>14.5</v>
      </c>
      <c r="R118" s="43">
        <v>14.6</v>
      </c>
      <c r="S118" s="43">
        <v>14.5</v>
      </c>
      <c r="T118" s="43">
        <v>14.6</v>
      </c>
      <c r="U118" s="43">
        <v>14.6</v>
      </c>
      <c r="V118" s="43">
        <v>14.6</v>
      </c>
      <c r="W118" s="43">
        <v>14.5</v>
      </c>
      <c r="X118" s="43">
        <v>13.7</v>
      </c>
      <c r="Y118" s="43">
        <v>14.6</v>
      </c>
      <c r="Z118" s="43">
        <v>14.8</v>
      </c>
      <c r="AA118" s="43">
        <v>14.9</v>
      </c>
      <c r="AB118" s="43">
        <v>14.7</v>
      </c>
    </row>
    <row r="119" spans="1:28" ht="18">
      <c r="A119" s="42">
        <v>2012</v>
      </c>
      <c r="B119" s="43">
        <v>23.2</v>
      </c>
      <c r="C119" s="43">
        <v>23</v>
      </c>
      <c r="D119" s="43">
        <v>23.2</v>
      </c>
      <c r="E119" s="43">
        <v>23</v>
      </c>
      <c r="F119" s="43">
        <v>23</v>
      </c>
      <c r="G119" s="43">
        <v>23.1</v>
      </c>
      <c r="H119" s="43">
        <v>23.1</v>
      </c>
      <c r="I119" s="43">
        <v>23.1</v>
      </c>
      <c r="J119" s="43">
        <v>22.8</v>
      </c>
      <c r="K119" s="43">
        <v>22.7</v>
      </c>
      <c r="L119" s="43">
        <v>22.8</v>
      </c>
      <c r="M119" s="43">
        <v>23</v>
      </c>
      <c r="N119" s="61"/>
      <c r="O119" s="61"/>
      <c r="P119" s="42">
        <v>2012</v>
      </c>
      <c r="Q119" s="43">
        <v>14.5</v>
      </c>
      <c r="R119" s="43">
        <v>14.5</v>
      </c>
      <c r="S119" s="43">
        <v>14.7</v>
      </c>
      <c r="T119" s="43">
        <v>14.6</v>
      </c>
      <c r="U119" s="43">
        <v>14.6</v>
      </c>
      <c r="V119" s="43">
        <v>14.6</v>
      </c>
      <c r="W119" s="43">
        <v>14.8</v>
      </c>
      <c r="X119" s="43">
        <v>15</v>
      </c>
      <c r="Y119" s="43">
        <v>14.8</v>
      </c>
      <c r="Z119" s="43">
        <v>14.5</v>
      </c>
      <c r="AA119" s="43">
        <v>15.2</v>
      </c>
      <c r="AB119" s="43">
        <v>14.4</v>
      </c>
    </row>
    <row r="120" spans="1:28" ht="18">
      <c r="A120" s="42">
        <v>2013</v>
      </c>
      <c r="B120" s="43">
        <v>22.7</v>
      </c>
      <c r="C120" s="43">
        <v>22.8</v>
      </c>
      <c r="D120" s="43">
        <v>22.8</v>
      </c>
      <c r="E120" s="43">
        <v>22.7</v>
      </c>
      <c r="F120" s="43">
        <v>22.6</v>
      </c>
      <c r="G120" s="43">
        <v>22.4</v>
      </c>
      <c r="H120" s="43">
        <v>22.4</v>
      </c>
      <c r="I120" s="43">
        <v>22.1</v>
      </c>
      <c r="J120" s="43">
        <v>21.7</v>
      </c>
      <c r="K120" s="43">
        <v>21.7</v>
      </c>
      <c r="L120" s="43">
        <v>21.5</v>
      </c>
      <c r="M120" s="43">
        <v>21.5</v>
      </c>
      <c r="N120" s="61"/>
      <c r="O120" s="61"/>
      <c r="P120" s="42">
        <v>2013</v>
      </c>
      <c r="Q120" s="43">
        <v>14.4</v>
      </c>
      <c r="R120" s="43">
        <v>14.3</v>
      </c>
      <c r="S120" s="43">
        <v>14.2</v>
      </c>
      <c r="T120" s="43">
        <v>14.2</v>
      </c>
      <c r="U120" s="43">
        <v>14.2</v>
      </c>
      <c r="V120" s="43">
        <v>14.1</v>
      </c>
      <c r="W120" s="43">
        <v>14</v>
      </c>
      <c r="X120" s="43">
        <v>14</v>
      </c>
      <c r="Y120" s="43">
        <v>13.8</v>
      </c>
      <c r="Z120" s="43">
        <v>13.9</v>
      </c>
      <c r="AA120" s="43">
        <v>13.9</v>
      </c>
      <c r="AB120" s="43">
        <v>14.1</v>
      </c>
    </row>
    <row r="121" spans="1:28" ht="18">
      <c r="A121" s="42">
        <v>2014</v>
      </c>
      <c r="B121" s="43">
        <v>21.2</v>
      </c>
      <c r="C121" s="43">
        <v>21.1</v>
      </c>
      <c r="D121" s="43">
        <v>21</v>
      </c>
      <c r="E121" s="43">
        <v>20.8</v>
      </c>
      <c r="F121" s="43">
        <v>20.9</v>
      </c>
      <c r="G121" s="43">
        <v>20.9</v>
      </c>
      <c r="H121" s="43">
        <v>21</v>
      </c>
      <c r="I121" s="43">
        <v>20.8</v>
      </c>
      <c r="J121" s="43">
        <v>20.6</v>
      </c>
      <c r="K121" s="43">
        <v>20.7</v>
      </c>
      <c r="L121" s="43">
        <v>20.7</v>
      </c>
      <c r="M121" s="43">
        <v>20.9</v>
      </c>
      <c r="N121" s="61"/>
      <c r="O121" s="61"/>
      <c r="P121" s="42">
        <v>2014</v>
      </c>
      <c r="Q121" s="43">
        <v>13.8</v>
      </c>
      <c r="R121" s="43">
        <v>14</v>
      </c>
      <c r="S121" s="43">
        <v>13.9</v>
      </c>
      <c r="T121" s="43">
        <v>14.2</v>
      </c>
      <c r="U121" s="43">
        <v>13.9</v>
      </c>
      <c r="V121" s="43">
        <v>14.3</v>
      </c>
      <c r="W121" s="43">
        <v>14.3</v>
      </c>
      <c r="X121" s="43">
        <v>14.3</v>
      </c>
      <c r="Y121" s="43">
        <v>14.3</v>
      </c>
      <c r="Z121" s="43">
        <v>14.4</v>
      </c>
      <c r="AA121" s="43">
        <v>14.4</v>
      </c>
      <c r="AB121" s="43">
        <v>14.6</v>
      </c>
    </row>
    <row r="122" spans="1:28" ht="18">
      <c r="A122" s="42">
        <v>2015</v>
      </c>
      <c r="B122" s="43">
        <v>20.5</v>
      </c>
      <c r="C122" s="43">
        <v>20.6</v>
      </c>
      <c r="D122" s="43">
        <v>20.7</v>
      </c>
      <c r="E122" s="43">
        <v>20.7</v>
      </c>
      <c r="F122" s="43">
        <v>20.8</v>
      </c>
      <c r="G122" s="43">
        <v>21.1</v>
      </c>
      <c r="H122" s="43">
        <v>21.1</v>
      </c>
      <c r="I122" s="43">
        <v>21.2</v>
      </c>
      <c r="J122" s="43">
        <v>21.1</v>
      </c>
      <c r="K122" s="43">
        <v>21</v>
      </c>
      <c r="L122" s="43">
        <v>21.2</v>
      </c>
      <c r="M122" s="43">
        <v>21.5</v>
      </c>
      <c r="N122" s="61"/>
      <c r="O122" s="61"/>
      <c r="P122" s="42">
        <v>2015</v>
      </c>
      <c r="Q122" s="43">
        <v>14</v>
      </c>
      <c r="R122" s="43">
        <v>14.3</v>
      </c>
      <c r="S122" s="43">
        <v>14.6</v>
      </c>
      <c r="T122" s="43">
        <v>14.5</v>
      </c>
      <c r="U122" s="43">
        <v>14.3</v>
      </c>
      <c r="V122" s="43">
        <v>14.5</v>
      </c>
      <c r="W122" s="43">
        <v>14.7</v>
      </c>
      <c r="X122" s="43">
        <v>14.8</v>
      </c>
      <c r="Y122" s="43">
        <v>14.7</v>
      </c>
      <c r="Z122" s="43">
        <v>14.5</v>
      </c>
      <c r="AA122" s="43">
        <v>14.4</v>
      </c>
      <c r="AB122" s="43">
        <v>14.6</v>
      </c>
    </row>
    <row r="123" spans="1:28" ht="18">
      <c r="A123" s="42">
        <v>2016</v>
      </c>
      <c r="B123" s="43">
        <v>21.2</v>
      </c>
      <c r="C123" s="43">
        <v>21.3</v>
      </c>
      <c r="D123" s="43">
        <v>21.3</v>
      </c>
      <c r="E123" s="43">
        <v>21.4</v>
      </c>
      <c r="F123" s="43">
        <v>21</v>
      </c>
      <c r="G123" s="43">
        <v>21.7</v>
      </c>
      <c r="H123" s="43">
        <v>21.7</v>
      </c>
      <c r="I123" s="43">
        <v>21.7</v>
      </c>
      <c r="J123" s="43">
        <v>21.2</v>
      </c>
      <c r="K123" s="43">
        <v>21.3</v>
      </c>
      <c r="L123" s="43">
        <v>21.4</v>
      </c>
      <c r="M123" s="43">
        <v>21.5</v>
      </c>
      <c r="N123" s="61"/>
      <c r="O123" s="61"/>
      <c r="P123" s="42">
        <v>2016</v>
      </c>
      <c r="Q123" s="43">
        <v>14.2</v>
      </c>
      <c r="R123" s="43">
        <v>14.2</v>
      </c>
      <c r="S123" s="43">
        <v>14.2</v>
      </c>
      <c r="T123" s="43">
        <v>14.4</v>
      </c>
      <c r="U123" s="43">
        <v>13.2</v>
      </c>
      <c r="V123" s="43">
        <v>14.5</v>
      </c>
      <c r="W123" s="43">
        <v>14.7</v>
      </c>
      <c r="X123" s="43">
        <v>14.6</v>
      </c>
      <c r="Y123" s="43">
        <v>14.4</v>
      </c>
      <c r="Z123" s="43">
        <v>14.4</v>
      </c>
      <c r="AA123" s="43">
        <v>14.5</v>
      </c>
      <c r="AB123" s="43">
        <v>14.5</v>
      </c>
    </row>
    <row r="124" spans="1:28" ht="18">
      <c r="A124" s="42">
        <v>2017</v>
      </c>
      <c r="B124" s="43">
        <v>21.7</v>
      </c>
      <c r="C124" s="43">
        <v>21.7</v>
      </c>
      <c r="D124" s="43">
        <v>21.7</v>
      </c>
      <c r="E124" s="43">
        <v>21.9</v>
      </c>
      <c r="F124" s="43">
        <v>22.2</v>
      </c>
      <c r="G124" s="43">
        <v>22.5</v>
      </c>
      <c r="H124" s="43">
        <v>22.5</v>
      </c>
      <c r="I124" s="43">
        <v>22.3</v>
      </c>
      <c r="J124" s="43">
        <v>22</v>
      </c>
      <c r="K124" s="43">
        <v>22.2</v>
      </c>
      <c r="L124" s="43">
        <v>22.4</v>
      </c>
      <c r="M124" s="43">
        <v>22.7</v>
      </c>
      <c r="N124" s="61"/>
      <c r="O124" s="61"/>
      <c r="P124" s="42">
        <v>2017</v>
      </c>
      <c r="Q124" s="43">
        <v>14.1</v>
      </c>
      <c r="R124" s="43">
        <v>14.2</v>
      </c>
      <c r="S124" s="43">
        <v>14.1</v>
      </c>
      <c r="T124" s="43">
        <v>14.3</v>
      </c>
      <c r="U124" s="43">
        <v>14.4</v>
      </c>
      <c r="V124" s="43">
        <v>14.7</v>
      </c>
      <c r="W124" s="43">
        <v>14.4</v>
      </c>
      <c r="X124" s="43">
        <v>14.4</v>
      </c>
      <c r="Y124" s="43">
        <v>14.1</v>
      </c>
      <c r="Z124" s="43">
        <v>14.6</v>
      </c>
      <c r="AA124" s="43">
        <v>14.5</v>
      </c>
      <c r="AB124" s="43">
        <v>14.6</v>
      </c>
    </row>
    <row r="125" spans="1:28" ht="18">
      <c r="A125" s="42">
        <v>2018</v>
      </c>
      <c r="B125" s="43">
        <v>23</v>
      </c>
      <c r="C125" s="43">
        <v>23</v>
      </c>
      <c r="D125" s="43">
        <v>23.1</v>
      </c>
      <c r="E125" s="43">
        <v>23.6</v>
      </c>
      <c r="F125" s="43">
        <v>23.6</v>
      </c>
      <c r="G125" s="43">
        <v>23.9</v>
      </c>
      <c r="H125" s="43">
        <v>23.9</v>
      </c>
      <c r="I125" s="43">
        <v>23.8</v>
      </c>
      <c r="J125" s="43">
        <v>23.7</v>
      </c>
      <c r="K125" s="43">
        <v>23.9</v>
      </c>
      <c r="L125" s="43">
        <v>24</v>
      </c>
      <c r="M125" s="43">
        <v>24.1</v>
      </c>
      <c r="N125" s="61"/>
      <c r="O125" s="61"/>
      <c r="P125" s="42">
        <v>2018</v>
      </c>
      <c r="Q125" s="43">
        <v>14.2</v>
      </c>
      <c r="R125" s="43">
        <v>14.5</v>
      </c>
      <c r="S125" s="43">
        <v>14.5</v>
      </c>
      <c r="T125" s="43">
        <v>14.7</v>
      </c>
      <c r="U125" s="43">
        <v>14.6</v>
      </c>
      <c r="V125" s="43">
        <v>14.7</v>
      </c>
      <c r="W125" s="43">
        <v>14.8</v>
      </c>
      <c r="X125" s="43">
        <v>14.6</v>
      </c>
      <c r="Y125" s="43">
        <v>14.7</v>
      </c>
      <c r="Z125" s="43">
        <v>14.9</v>
      </c>
      <c r="AA125" s="43">
        <v>14.9</v>
      </c>
      <c r="AB125" s="43">
        <v>14.8</v>
      </c>
    </row>
    <row r="126" spans="1:28" ht="18">
      <c r="A126" s="42">
        <v>2019</v>
      </c>
      <c r="B126" s="43">
        <v>23.9</v>
      </c>
      <c r="C126" s="43">
        <v>23.9</v>
      </c>
      <c r="D126" s="43">
        <v>24</v>
      </c>
      <c r="E126" s="43">
        <v>24.1</v>
      </c>
      <c r="F126" s="43">
        <v>24.1</v>
      </c>
      <c r="G126" s="43">
        <v>24.5</v>
      </c>
      <c r="H126" s="43">
        <v>24.7</v>
      </c>
      <c r="I126" s="43">
        <v>24.8</v>
      </c>
      <c r="J126" s="43">
        <v>24.4</v>
      </c>
      <c r="K126" s="43">
        <v>24.4</v>
      </c>
      <c r="L126" s="43">
        <v>24.5</v>
      </c>
      <c r="M126" s="43">
        <v>25.1</v>
      </c>
      <c r="N126" s="61"/>
      <c r="O126" s="61"/>
      <c r="P126" s="42">
        <v>2019</v>
      </c>
      <c r="Q126" s="43">
        <v>14.6</v>
      </c>
      <c r="R126" s="43">
        <v>14.7</v>
      </c>
      <c r="S126" s="43">
        <v>14.8</v>
      </c>
      <c r="T126" s="43">
        <v>15</v>
      </c>
      <c r="U126" s="43">
        <v>15</v>
      </c>
      <c r="V126" s="43">
        <v>15.4</v>
      </c>
      <c r="W126" s="43">
        <v>15.6</v>
      </c>
      <c r="X126" s="43">
        <v>15.6</v>
      </c>
      <c r="Y126" s="43">
        <v>15.4</v>
      </c>
      <c r="Z126" s="43">
        <v>15.5</v>
      </c>
      <c r="AA126" s="43">
        <v>15.5</v>
      </c>
      <c r="AB126" s="43">
        <v>15.5</v>
      </c>
    </row>
    <row r="127" spans="1:28" ht="18">
      <c r="A127" s="42">
        <v>2020</v>
      </c>
      <c r="B127" s="43">
        <v>24.8</v>
      </c>
      <c r="C127" s="43">
        <v>24.7</v>
      </c>
      <c r="D127" s="43">
        <v>24.8</v>
      </c>
      <c r="E127" s="43">
        <v>23.9</v>
      </c>
      <c r="F127" s="43">
        <v>23.5</v>
      </c>
      <c r="G127" s="43">
        <v>23.7</v>
      </c>
      <c r="H127" s="43">
        <v>23.8</v>
      </c>
      <c r="I127" s="43">
        <v>23.7</v>
      </c>
      <c r="J127" s="43">
        <v>23.5</v>
      </c>
      <c r="K127" s="43">
        <v>23.5</v>
      </c>
      <c r="L127" s="43">
        <v>23.6</v>
      </c>
      <c r="M127" s="43">
        <v>23.6</v>
      </c>
      <c r="N127" s="61"/>
      <c r="O127" s="61"/>
      <c r="P127" s="42">
        <v>2020</v>
      </c>
      <c r="Q127" s="43">
        <v>15.2</v>
      </c>
      <c r="R127" s="43">
        <v>15.3</v>
      </c>
      <c r="S127" s="43">
        <v>15.3</v>
      </c>
      <c r="T127" s="43">
        <v>14.3</v>
      </c>
      <c r="U127" s="43">
        <v>14.3</v>
      </c>
      <c r="V127" s="43">
        <v>14.5</v>
      </c>
      <c r="W127" s="43">
        <v>14.5</v>
      </c>
      <c r="X127" s="43">
        <v>14.5</v>
      </c>
      <c r="Y127" s="43">
        <v>14.3</v>
      </c>
      <c r="Z127" s="43">
        <v>14.5</v>
      </c>
      <c r="AA127" s="43">
        <v>14.4</v>
      </c>
      <c r="AB127" s="43">
        <v>14.4</v>
      </c>
    </row>
    <row r="128" spans="1:28" ht="18">
      <c r="A128" s="43" t="s">
        <v>379</v>
      </c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43" t="s">
        <v>379</v>
      </c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</row>
    <row r="130" spans="1:28" ht="18">
      <c r="A130" s="42" t="s">
        <v>352</v>
      </c>
      <c r="B130" s="43" t="s">
        <v>385</v>
      </c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42" t="s">
        <v>352</v>
      </c>
      <c r="Q130" s="43" t="s">
        <v>386</v>
      </c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</row>
    <row r="131" spans="1:28" ht="18">
      <c r="A131" s="43" t="s">
        <v>355</v>
      </c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43" t="s">
        <v>355</v>
      </c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</row>
    <row r="132" spans="1:28" ht="18">
      <c r="A132" s="42" t="s">
        <v>356</v>
      </c>
      <c r="B132" s="43" t="s">
        <v>357</v>
      </c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42" t="s">
        <v>356</v>
      </c>
      <c r="Q132" s="43" t="s">
        <v>357</v>
      </c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</row>
    <row r="133" spans="1:28" ht="18">
      <c r="A133" s="42" t="s">
        <v>358</v>
      </c>
      <c r="B133" s="43" t="s">
        <v>359</v>
      </c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42" t="s">
        <v>358</v>
      </c>
      <c r="Q133" s="43" t="s">
        <v>360</v>
      </c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</row>
    <row r="134" spans="1:28" ht="18">
      <c r="A134" s="42" t="s">
        <v>361</v>
      </c>
      <c r="B134" s="43" t="s">
        <v>387</v>
      </c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42" t="s">
        <v>361</v>
      </c>
      <c r="Q134" s="43" t="s">
        <v>387</v>
      </c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</row>
    <row r="135" spans="1:28" ht="18">
      <c r="A135" s="42" t="s">
        <v>362</v>
      </c>
      <c r="B135" s="43" t="s">
        <v>387</v>
      </c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42" t="s">
        <v>362</v>
      </c>
      <c r="Q135" s="43" t="s">
        <v>387</v>
      </c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</row>
    <row r="136" spans="1:28" ht="18">
      <c r="A136" s="42" t="s">
        <v>363</v>
      </c>
      <c r="B136" s="43" t="s">
        <v>364</v>
      </c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42" t="s">
        <v>363</v>
      </c>
      <c r="Q136" s="43" t="s">
        <v>364</v>
      </c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</row>
    <row r="138" spans="1:28" ht="18">
      <c r="A138" s="42" t="s">
        <v>365</v>
      </c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42" t="s">
        <v>365</v>
      </c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</row>
    <row r="139" spans="1:28" ht="18">
      <c r="A139" s="42" t="s">
        <v>366</v>
      </c>
      <c r="B139" s="42" t="s">
        <v>367</v>
      </c>
      <c r="C139" s="42" t="s">
        <v>368</v>
      </c>
      <c r="D139" s="42" t="s">
        <v>369</v>
      </c>
      <c r="E139" s="42" t="s">
        <v>370</v>
      </c>
      <c r="F139" s="42" t="s">
        <v>371</v>
      </c>
      <c r="G139" s="42" t="s">
        <v>372</v>
      </c>
      <c r="H139" s="42" t="s">
        <v>373</v>
      </c>
      <c r="I139" s="42" t="s">
        <v>374</v>
      </c>
      <c r="J139" s="42" t="s">
        <v>375</v>
      </c>
      <c r="K139" s="42" t="s">
        <v>376</v>
      </c>
      <c r="L139" s="42" t="s">
        <v>377</v>
      </c>
      <c r="M139" s="42" t="s">
        <v>378</v>
      </c>
      <c r="N139" s="61"/>
      <c r="O139" s="61"/>
      <c r="P139" s="42" t="s">
        <v>366</v>
      </c>
      <c r="Q139" s="42" t="s">
        <v>367</v>
      </c>
      <c r="R139" s="42" t="s">
        <v>368</v>
      </c>
      <c r="S139" s="42" t="s">
        <v>369</v>
      </c>
      <c r="T139" s="42" t="s">
        <v>370</v>
      </c>
      <c r="U139" s="42" t="s">
        <v>371</v>
      </c>
      <c r="V139" s="42" t="s">
        <v>372</v>
      </c>
      <c r="W139" s="42" t="s">
        <v>373</v>
      </c>
      <c r="X139" s="42" t="s">
        <v>374</v>
      </c>
      <c r="Y139" s="42" t="s">
        <v>375</v>
      </c>
      <c r="Z139" s="42" t="s">
        <v>376</v>
      </c>
      <c r="AA139" s="42" t="s">
        <v>377</v>
      </c>
      <c r="AB139" s="42" t="s">
        <v>378</v>
      </c>
    </row>
    <row r="140" spans="1:28" ht="18">
      <c r="A140" s="42">
        <v>2010</v>
      </c>
      <c r="B140" s="43">
        <v>76.8</v>
      </c>
      <c r="C140" s="43">
        <v>76.5</v>
      </c>
      <c r="D140" s="43">
        <v>76.3</v>
      </c>
      <c r="E140" s="43">
        <v>76.400000000000006</v>
      </c>
      <c r="F140" s="43">
        <v>76.900000000000006</v>
      </c>
      <c r="G140" s="43">
        <v>77</v>
      </c>
      <c r="H140" s="43">
        <v>77.2</v>
      </c>
      <c r="I140" s="43">
        <v>77</v>
      </c>
      <c r="J140" s="43">
        <v>76.3</v>
      </c>
      <c r="K140" s="43">
        <v>76.5</v>
      </c>
      <c r="L140" s="43">
        <v>76.5</v>
      </c>
      <c r="M140" s="43">
        <v>76.7</v>
      </c>
      <c r="N140" s="61"/>
      <c r="O140" s="61"/>
      <c r="P140" s="42">
        <v>2010</v>
      </c>
      <c r="Q140" s="43">
        <v>56.3</v>
      </c>
      <c r="R140" s="43">
        <v>56.2</v>
      </c>
      <c r="S140" s="43">
        <v>56.3</v>
      </c>
      <c r="T140" s="43">
        <v>56.1</v>
      </c>
      <c r="U140" s="43">
        <v>56.2</v>
      </c>
      <c r="V140" s="43">
        <v>56.5</v>
      </c>
      <c r="W140" s="43">
        <v>56.5</v>
      </c>
      <c r="X140" s="43">
        <v>56.6</v>
      </c>
      <c r="Y140" s="43">
        <v>56</v>
      </c>
      <c r="Z140" s="43">
        <v>56.1</v>
      </c>
      <c r="AA140" s="43">
        <v>56.2</v>
      </c>
      <c r="AB140" s="43">
        <v>56.2</v>
      </c>
    </row>
    <row r="141" spans="1:28" ht="18">
      <c r="A141" s="42">
        <v>2011</v>
      </c>
      <c r="B141" s="43">
        <v>76.099999999999994</v>
      </c>
      <c r="C141" s="43">
        <v>75.599999999999994</v>
      </c>
      <c r="D141" s="43">
        <v>75.7</v>
      </c>
      <c r="E141" s="43">
        <v>75.8</v>
      </c>
      <c r="F141" s="43">
        <v>75.900000000000006</v>
      </c>
      <c r="G141" s="43">
        <v>76.2</v>
      </c>
      <c r="H141" s="43">
        <v>76.400000000000006</v>
      </c>
      <c r="I141" s="43">
        <v>76.5</v>
      </c>
      <c r="J141" s="43">
        <v>76</v>
      </c>
      <c r="K141" s="43">
        <v>76.2</v>
      </c>
      <c r="L141" s="43">
        <v>75.900000000000006</v>
      </c>
      <c r="M141" s="43">
        <v>76</v>
      </c>
      <c r="N141" s="61"/>
      <c r="O141" s="61"/>
      <c r="P141" s="42">
        <v>2011</v>
      </c>
      <c r="Q141" s="43">
        <v>56</v>
      </c>
      <c r="R141" s="43">
        <v>55.7</v>
      </c>
      <c r="S141" s="43">
        <v>55.6</v>
      </c>
      <c r="T141" s="43">
        <v>55.4</v>
      </c>
      <c r="U141" s="43">
        <v>55.3</v>
      </c>
      <c r="V141" s="43">
        <v>55.6</v>
      </c>
      <c r="W141" s="43">
        <v>55.6</v>
      </c>
      <c r="X141" s="43">
        <v>55.5</v>
      </c>
      <c r="Y141" s="43">
        <v>55.1</v>
      </c>
      <c r="Z141" s="43">
        <v>54.8</v>
      </c>
      <c r="AA141" s="43">
        <v>54.7</v>
      </c>
      <c r="AB141" s="43">
        <v>54.9</v>
      </c>
    </row>
    <row r="142" spans="1:28" ht="18">
      <c r="A142" s="42">
        <v>2012</v>
      </c>
      <c r="B142" s="43">
        <v>75.7</v>
      </c>
      <c r="C142" s="43">
        <v>75.5</v>
      </c>
      <c r="D142" s="43">
        <v>75.8</v>
      </c>
      <c r="E142" s="43">
        <v>75.7</v>
      </c>
      <c r="F142" s="43">
        <v>76</v>
      </c>
      <c r="G142" s="43">
        <v>76.5</v>
      </c>
      <c r="H142" s="43">
        <v>76.7</v>
      </c>
      <c r="I142" s="43">
        <v>76.5</v>
      </c>
      <c r="J142" s="43">
        <v>76.099999999999994</v>
      </c>
      <c r="K142" s="43">
        <v>76.2</v>
      </c>
      <c r="L142" s="43">
        <v>76.2</v>
      </c>
      <c r="M142" s="43">
        <v>76.400000000000006</v>
      </c>
      <c r="N142" s="61"/>
      <c r="O142" s="61"/>
      <c r="P142" s="42">
        <v>2012</v>
      </c>
      <c r="Q142" s="43">
        <v>54.7</v>
      </c>
      <c r="R142" s="43">
        <v>54.6</v>
      </c>
      <c r="S142" s="43">
        <v>54.7</v>
      </c>
      <c r="T142" s="43">
        <v>54.9</v>
      </c>
      <c r="U142" s="43">
        <v>55.1</v>
      </c>
      <c r="V142" s="43">
        <v>55.7</v>
      </c>
      <c r="W142" s="43">
        <v>55.9</v>
      </c>
      <c r="X142" s="43">
        <v>55.9</v>
      </c>
      <c r="Y142" s="43">
        <v>55.4</v>
      </c>
      <c r="Z142" s="43">
        <v>55.3</v>
      </c>
      <c r="AA142" s="43">
        <v>55.4</v>
      </c>
      <c r="AB142" s="43">
        <v>55.4</v>
      </c>
    </row>
    <row r="143" spans="1:28" ht="18">
      <c r="A143" s="42">
        <v>2013</v>
      </c>
      <c r="B143" s="43">
        <v>75.7</v>
      </c>
      <c r="C143" s="43">
        <v>75.900000000000006</v>
      </c>
      <c r="D143" s="43">
        <v>76</v>
      </c>
      <c r="E143" s="43">
        <v>76.3</v>
      </c>
      <c r="F143" s="43">
        <v>76.400000000000006</v>
      </c>
      <c r="G143" s="43">
        <v>77</v>
      </c>
      <c r="H143" s="43">
        <v>77.2</v>
      </c>
      <c r="I143" s="43">
        <v>77</v>
      </c>
      <c r="J143" s="43">
        <v>76.400000000000006</v>
      </c>
      <c r="K143" s="43">
        <v>76.2</v>
      </c>
      <c r="L143" s="43">
        <v>76.2</v>
      </c>
      <c r="M143" s="43">
        <v>76.400000000000006</v>
      </c>
      <c r="N143" s="61"/>
      <c r="O143" s="61"/>
      <c r="P143" s="42">
        <v>2013</v>
      </c>
      <c r="Q143" s="43">
        <v>55.6</v>
      </c>
      <c r="R143" s="43">
        <v>55.8</v>
      </c>
      <c r="S143" s="43">
        <v>55.8</v>
      </c>
      <c r="T143" s="43">
        <v>55.9</v>
      </c>
      <c r="U143" s="43">
        <v>56.1</v>
      </c>
      <c r="V143" s="43">
        <v>56.7</v>
      </c>
      <c r="W143" s="43">
        <v>56.9</v>
      </c>
      <c r="X143" s="43">
        <v>57.1</v>
      </c>
      <c r="Y143" s="43">
        <v>56.6</v>
      </c>
      <c r="Z143" s="43">
        <v>56.6</v>
      </c>
      <c r="AA143" s="43">
        <v>56.8</v>
      </c>
      <c r="AB143" s="43">
        <v>57</v>
      </c>
    </row>
    <row r="144" spans="1:28" ht="18">
      <c r="A144" s="42">
        <v>2014</v>
      </c>
      <c r="B144" s="43">
        <v>76</v>
      </c>
      <c r="C144" s="43">
        <v>75.900000000000006</v>
      </c>
      <c r="D144" s="43">
        <v>76.099999999999994</v>
      </c>
      <c r="E144" s="43">
        <v>76.2</v>
      </c>
      <c r="F144" s="43">
        <v>76.599999999999994</v>
      </c>
      <c r="G144" s="43">
        <v>77.400000000000006</v>
      </c>
      <c r="H144" s="43">
        <v>77.5</v>
      </c>
      <c r="I144" s="43">
        <v>77.599999999999994</v>
      </c>
      <c r="J144" s="43">
        <v>77</v>
      </c>
      <c r="K144" s="43">
        <v>77.2</v>
      </c>
      <c r="L144" s="43">
        <v>77.2</v>
      </c>
      <c r="M144" s="43">
        <v>77.7</v>
      </c>
      <c r="N144" s="61"/>
      <c r="O144" s="61"/>
      <c r="P144" s="42">
        <v>2014</v>
      </c>
      <c r="Q144" s="43">
        <v>57.1</v>
      </c>
      <c r="R144" s="43">
        <v>57.2</v>
      </c>
      <c r="S144" s="43">
        <v>57.2</v>
      </c>
      <c r="T144" s="43">
        <v>57.3</v>
      </c>
      <c r="U144" s="43">
        <v>57.6</v>
      </c>
      <c r="V144" s="43">
        <v>58.2</v>
      </c>
      <c r="W144" s="43">
        <v>58.4</v>
      </c>
      <c r="X144" s="43">
        <v>58.3</v>
      </c>
      <c r="Y144" s="43">
        <v>57.8</v>
      </c>
      <c r="Z144" s="43">
        <v>57.8</v>
      </c>
      <c r="AA144" s="43">
        <v>58</v>
      </c>
      <c r="AB144" s="43">
        <v>58.1</v>
      </c>
    </row>
    <row r="145" spans="1:28" ht="18">
      <c r="A145" s="42">
        <v>2015</v>
      </c>
      <c r="B145" s="43">
        <v>77</v>
      </c>
      <c r="C145" s="43">
        <v>77.400000000000006</v>
      </c>
      <c r="D145" s="43">
        <v>77.400000000000006</v>
      </c>
      <c r="E145" s="43">
        <v>77.5</v>
      </c>
      <c r="F145" s="43">
        <v>78</v>
      </c>
      <c r="G145" s="43">
        <v>79.099999999999994</v>
      </c>
      <c r="H145" s="43">
        <v>79.5</v>
      </c>
      <c r="I145" s="43">
        <v>79.3</v>
      </c>
      <c r="J145" s="43">
        <v>78.599999999999994</v>
      </c>
      <c r="K145" s="43">
        <v>78.7</v>
      </c>
      <c r="L145" s="43">
        <v>78.8</v>
      </c>
      <c r="M145" s="43">
        <v>79.2</v>
      </c>
      <c r="N145" s="61"/>
      <c r="O145" s="61"/>
      <c r="P145" s="42">
        <v>2015</v>
      </c>
      <c r="Q145" s="43">
        <v>57.7</v>
      </c>
      <c r="R145" s="43">
        <v>57.7</v>
      </c>
      <c r="S145" s="43">
        <v>57.8</v>
      </c>
      <c r="T145" s="43">
        <v>58.1</v>
      </c>
      <c r="U145" s="43">
        <v>58.3</v>
      </c>
      <c r="V145" s="43">
        <v>58.8</v>
      </c>
      <c r="W145" s="43">
        <v>59</v>
      </c>
      <c r="X145" s="43">
        <v>58.8</v>
      </c>
      <c r="Y145" s="43">
        <v>58.3</v>
      </c>
      <c r="Z145" s="43">
        <v>58.3</v>
      </c>
      <c r="AA145" s="43">
        <v>58.4</v>
      </c>
      <c r="AB145" s="43">
        <v>58.7</v>
      </c>
    </row>
    <row r="146" spans="1:28" ht="18">
      <c r="A146" s="42">
        <v>2016</v>
      </c>
      <c r="B146" s="43">
        <v>78.2</v>
      </c>
      <c r="C146" s="43">
        <v>78.400000000000006</v>
      </c>
      <c r="D146" s="43">
        <v>78.5</v>
      </c>
      <c r="E146" s="43">
        <v>78.599999999999994</v>
      </c>
      <c r="F146" s="43">
        <v>79.099999999999994</v>
      </c>
      <c r="G146" s="43">
        <v>80.2</v>
      </c>
      <c r="H146" s="43">
        <v>80.400000000000006</v>
      </c>
      <c r="I146" s="43">
        <v>80.5</v>
      </c>
      <c r="J146" s="43">
        <v>80.099999999999994</v>
      </c>
      <c r="K146" s="43">
        <v>80.3</v>
      </c>
      <c r="L146" s="43">
        <v>80.3</v>
      </c>
      <c r="M146" s="43">
        <v>80.599999999999994</v>
      </c>
      <c r="N146" s="61"/>
      <c r="O146" s="61"/>
      <c r="P146" s="42">
        <v>2016</v>
      </c>
      <c r="Q146" s="43">
        <v>58.5</v>
      </c>
      <c r="R146" s="43">
        <v>58.6</v>
      </c>
      <c r="S146" s="43">
        <v>58.5</v>
      </c>
      <c r="T146" s="43">
        <v>58.8</v>
      </c>
      <c r="U146" s="43">
        <v>58.9</v>
      </c>
      <c r="V146" s="43">
        <v>59.4</v>
      </c>
      <c r="W146" s="43">
        <v>59.3</v>
      </c>
      <c r="X146" s="43">
        <v>59.3</v>
      </c>
      <c r="Y146" s="43">
        <v>58.5</v>
      </c>
      <c r="Z146" s="43">
        <v>58.4</v>
      </c>
      <c r="AA146" s="43">
        <v>58.6</v>
      </c>
      <c r="AB146" s="43">
        <v>58.5</v>
      </c>
    </row>
    <row r="147" spans="1:28" ht="18">
      <c r="A147" s="42">
        <v>2017</v>
      </c>
      <c r="B147" s="43">
        <v>80</v>
      </c>
      <c r="C147" s="43">
        <v>80.400000000000006</v>
      </c>
      <c r="D147" s="43">
        <v>80.7</v>
      </c>
      <c r="E147" s="43">
        <v>80.900000000000006</v>
      </c>
      <c r="F147" s="43">
        <v>81.7</v>
      </c>
      <c r="G147" s="43">
        <v>82.7</v>
      </c>
      <c r="H147" s="43">
        <v>83</v>
      </c>
      <c r="I147" s="43">
        <v>83.1</v>
      </c>
      <c r="J147" s="43">
        <v>82.4</v>
      </c>
      <c r="K147" s="43">
        <v>82.2</v>
      </c>
      <c r="L147" s="43">
        <v>82.2</v>
      </c>
      <c r="M147" s="43">
        <v>82.2</v>
      </c>
      <c r="N147" s="61"/>
      <c r="O147" s="61"/>
      <c r="P147" s="42">
        <v>2017</v>
      </c>
      <c r="Q147" s="43">
        <v>58</v>
      </c>
      <c r="R147" s="43">
        <v>58.1</v>
      </c>
      <c r="S147" s="43">
        <v>58</v>
      </c>
      <c r="T147" s="43">
        <v>57.9</v>
      </c>
      <c r="U147" s="43">
        <v>58</v>
      </c>
      <c r="V147" s="43">
        <v>58.5</v>
      </c>
      <c r="W147" s="43">
        <v>58.6</v>
      </c>
      <c r="X147" s="43">
        <v>58.6</v>
      </c>
      <c r="Y147" s="43">
        <v>58.2</v>
      </c>
      <c r="Z147" s="43">
        <v>58</v>
      </c>
      <c r="AA147" s="43">
        <v>58.1</v>
      </c>
      <c r="AB147" s="43">
        <v>58.3</v>
      </c>
    </row>
    <row r="148" spans="1:28" ht="18">
      <c r="A148" s="42">
        <v>2018</v>
      </c>
      <c r="B148" s="43">
        <v>82.3</v>
      </c>
      <c r="C148" s="43">
        <v>82.6</v>
      </c>
      <c r="D148" s="43">
        <v>82.7</v>
      </c>
      <c r="E148" s="43">
        <v>82.9</v>
      </c>
      <c r="F148" s="43">
        <v>83.2</v>
      </c>
      <c r="G148" s="43">
        <v>83.9</v>
      </c>
      <c r="H148" s="43">
        <v>84.6</v>
      </c>
      <c r="I148" s="43">
        <v>84.7</v>
      </c>
      <c r="J148" s="43">
        <v>84</v>
      </c>
      <c r="K148" s="43">
        <v>84.3</v>
      </c>
      <c r="L148" s="43">
        <v>84.2</v>
      </c>
      <c r="M148" s="43">
        <v>84.3</v>
      </c>
      <c r="N148" s="61"/>
      <c r="O148" s="61"/>
      <c r="P148" s="42">
        <v>2018</v>
      </c>
      <c r="Q148" s="43">
        <v>58.5</v>
      </c>
      <c r="R148" s="43">
        <v>58.7</v>
      </c>
      <c r="S148" s="43">
        <v>58.6</v>
      </c>
      <c r="T148" s="43">
        <v>58.9</v>
      </c>
      <c r="U148" s="43">
        <v>59</v>
      </c>
      <c r="V148" s="43">
        <v>59.8</v>
      </c>
      <c r="W148" s="43">
        <v>59.8</v>
      </c>
      <c r="X148" s="43">
        <v>59.7</v>
      </c>
      <c r="Y148" s="43">
        <v>59</v>
      </c>
      <c r="Z148" s="43">
        <v>58.9</v>
      </c>
      <c r="AA148" s="43">
        <v>59</v>
      </c>
      <c r="AB148" s="43">
        <v>58.9</v>
      </c>
    </row>
    <row r="149" spans="1:28" ht="18">
      <c r="A149" s="42">
        <v>2019</v>
      </c>
      <c r="B149" s="43">
        <v>84.2</v>
      </c>
      <c r="C149" s="43">
        <v>84.1</v>
      </c>
      <c r="D149" s="43">
        <v>84.1</v>
      </c>
      <c r="E149" s="43">
        <v>84.4</v>
      </c>
      <c r="F149" s="43">
        <v>84.7</v>
      </c>
      <c r="G149" s="43">
        <v>85.4</v>
      </c>
      <c r="H149" s="43">
        <v>85.7</v>
      </c>
      <c r="I149" s="43">
        <v>85.6</v>
      </c>
      <c r="J149" s="43">
        <v>84.8</v>
      </c>
      <c r="K149" s="43">
        <v>85.4</v>
      </c>
      <c r="L149" s="43">
        <v>85.1</v>
      </c>
      <c r="M149" s="43">
        <v>85.6</v>
      </c>
      <c r="N149" s="61"/>
      <c r="O149" s="61"/>
      <c r="P149" s="42">
        <v>2019</v>
      </c>
      <c r="Q149" s="43">
        <v>59.2</v>
      </c>
      <c r="R149" s="43">
        <v>59.3</v>
      </c>
      <c r="S149" s="43">
        <v>59.2</v>
      </c>
      <c r="T149" s="43">
        <v>59.3</v>
      </c>
      <c r="U149" s="43">
        <v>59.5</v>
      </c>
      <c r="V149" s="43">
        <v>60.1</v>
      </c>
      <c r="W149" s="43">
        <v>60.3</v>
      </c>
      <c r="X149" s="43">
        <v>60.1</v>
      </c>
      <c r="Y149" s="43">
        <v>59.5</v>
      </c>
      <c r="Z149" s="43">
        <v>60.1</v>
      </c>
      <c r="AA149" s="43">
        <v>60.2</v>
      </c>
      <c r="AB149" s="43">
        <v>60.3</v>
      </c>
    </row>
    <row r="150" spans="1:28" ht="18">
      <c r="A150" s="42">
        <v>2020</v>
      </c>
      <c r="B150" s="43">
        <v>85.2</v>
      </c>
      <c r="C150" s="43">
        <v>85</v>
      </c>
      <c r="D150" s="43">
        <v>85.3</v>
      </c>
      <c r="E150" s="43">
        <v>81.8</v>
      </c>
      <c r="F150" s="43">
        <v>82.3</v>
      </c>
      <c r="G150" s="43">
        <v>82.7</v>
      </c>
      <c r="H150" s="43">
        <v>83.6</v>
      </c>
      <c r="I150" s="43">
        <v>83.9</v>
      </c>
      <c r="J150" s="43">
        <v>84.4</v>
      </c>
      <c r="K150" s="43">
        <v>84.9</v>
      </c>
      <c r="L150" s="43">
        <v>84.6</v>
      </c>
      <c r="M150" s="43">
        <v>84.8</v>
      </c>
      <c r="N150" s="61"/>
      <c r="O150" s="61"/>
      <c r="P150" s="42">
        <v>2020</v>
      </c>
      <c r="Q150" s="43">
        <v>59.9</v>
      </c>
      <c r="R150" s="43">
        <v>60.2</v>
      </c>
      <c r="S150" s="43">
        <v>60.7</v>
      </c>
      <c r="T150" s="43">
        <v>58.8</v>
      </c>
      <c r="U150" s="43">
        <v>59.2</v>
      </c>
      <c r="V150" s="43">
        <v>59.2</v>
      </c>
      <c r="W150" s="43">
        <v>59.5</v>
      </c>
      <c r="X150" s="43">
        <v>59.4</v>
      </c>
      <c r="Y150" s="43">
        <v>58.9</v>
      </c>
      <c r="Z150" s="43">
        <v>58.5</v>
      </c>
      <c r="AA150" s="43">
        <v>58.9</v>
      </c>
      <c r="AB150" s="43">
        <v>59</v>
      </c>
    </row>
    <row r="151" spans="1:28" ht="18">
      <c r="A151" s="43" t="s">
        <v>379</v>
      </c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43" t="s">
        <v>379</v>
      </c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</row>
    <row r="153" spans="1:28" ht="18">
      <c r="A153" s="42" t="s">
        <v>352</v>
      </c>
      <c r="B153" s="43" t="s">
        <v>388</v>
      </c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42" t="s">
        <v>352</v>
      </c>
      <c r="Q153" s="43" t="s">
        <v>389</v>
      </c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</row>
    <row r="154" spans="1:28" ht="18">
      <c r="A154" s="43" t="s">
        <v>355</v>
      </c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43" t="s">
        <v>355</v>
      </c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</row>
    <row r="155" spans="1:28" ht="18">
      <c r="A155" s="42" t="s">
        <v>356</v>
      </c>
      <c r="B155" s="43" t="s">
        <v>357</v>
      </c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42" t="s">
        <v>356</v>
      </c>
      <c r="Q155" s="43" t="s">
        <v>357</v>
      </c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</row>
    <row r="156" spans="1:28" ht="18">
      <c r="A156" s="42" t="s">
        <v>358</v>
      </c>
      <c r="B156" s="43" t="s">
        <v>359</v>
      </c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42" t="s">
        <v>358</v>
      </c>
      <c r="Q156" s="43" t="s">
        <v>360</v>
      </c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</row>
    <row r="157" spans="1:28" ht="18">
      <c r="A157" s="42" t="s">
        <v>361</v>
      </c>
      <c r="B157" s="43" t="s">
        <v>390</v>
      </c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42" t="s">
        <v>361</v>
      </c>
      <c r="Q157" s="43" t="s">
        <v>390</v>
      </c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</row>
    <row r="158" spans="1:28" ht="18">
      <c r="A158" s="42" t="s">
        <v>362</v>
      </c>
      <c r="B158" s="43" t="s">
        <v>390</v>
      </c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42" t="s">
        <v>362</v>
      </c>
      <c r="Q158" s="43" t="s">
        <v>390</v>
      </c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</row>
    <row r="159" spans="1:28" ht="18">
      <c r="A159" s="42" t="s">
        <v>363</v>
      </c>
      <c r="B159" s="43" t="s">
        <v>364</v>
      </c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42" t="s">
        <v>363</v>
      </c>
      <c r="Q159" s="43" t="s">
        <v>364</v>
      </c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</row>
    <row r="161" spans="1:28" ht="18">
      <c r="A161" s="42" t="s">
        <v>365</v>
      </c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42" t="s">
        <v>365</v>
      </c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</row>
    <row r="162" spans="1:28" ht="18">
      <c r="A162" s="42" t="s">
        <v>366</v>
      </c>
      <c r="B162" s="42" t="s">
        <v>367</v>
      </c>
      <c r="C162" s="42" t="s">
        <v>368</v>
      </c>
      <c r="D162" s="42" t="s">
        <v>369</v>
      </c>
      <c r="E162" s="42" t="s">
        <v>370</v>
      </c>
      <c r="F162" s="42" t="s">
        <v>371</v>
      </c>
      <c r="G162" s="42" t="s">
        <v>372</v>
      </c>
      <c r="H162" s="42" t="s">
        <v>373</v>
      </c>
      <c r="I162" s="42" t="s">
        <v>374</v>
      </c>
      <c r="J162" s="42" t="s">
        <v>375</v>
      </c>
      <c r="K162" s="42" t="s">
        <v>376</v>
      </c>
      <c r="L162" s="42" t="s">
        <v>377</v>
      </c>
      <c r="M162" s="42" t="s">
        <v>378</v>
      </c>
      <c r="N162" s="61"/>
      <c r="O162" s="61"/>
      <c r="P162" s="42" t="s">
        <v>366</v>
      </c>
      <c r="Q162" s="42" t="s">
        <v>367</v>
      </c>
      <c r="R162" s="42" t="s">
        <v>368</v>
      </c>
      <c r="S162" s="42" t="s">
        <v>369</v>
      </c>
      <c r="T162" s="42" t="s">
        <v>370</v>
      </c>
      <c r="U162" s="42" t="s">
        <v>371</v>
      </c>
      <c r="V162" s="42" t="s">
        <v>372</v>
      </c>
      <c r="W162" s="42" t="s">
        <v>373</v>
      </c>
      <c r="X162" s="42" t="s">
        <v>374</v>
      </c>
      <c r="Y162" s="42" t="s">
        <v>375</v>
      </c>
      <c r="Z162" s="42" t="s">
        <v>376</v>
      </c>
      <c r="AA162" s="42" t="s">
        <v>377</v>
      </c>
      <c r="AB162" s="42" t="s">
        <v>378</v>
      </c>
    </row>
    <row r="163" spans="1:28" ht="18">
      <c r="A163" s="42">
        <v>2010</v>
      </c>
      <c r="B163" s="43">
        <v>174.8</v>
      </c>
      <c r="C163" s="43">
        <v>174.5</v>
      </c>
      <c r="D163" s="43">
        <v>176</v>
      </c>
      <c r="E163" s="43">
        <v>180.7</v>
      </c>
      <c r="F163" s="43">
        <v>182.3</v>
      </c>
      <c r="G163" s="43">
        <v>182.5</v>
      </c>
      <c r="H163" s="43">
        <v>182.5</v>
      </c>
      <c r="I163" s="43">
        <v>182.5</v>
      </c>
      <c r="J163" s="43">
        <v>181.6</v>
      </c>
      <c r="K163" s="43">
        <v>182.9</v>
      </c>
      <c r="L163" s="43">
        <v>183.7</v>
      </c>
      <c r="M163" s="43">
        <v>182.4</v>
      </c>
      <c r="N163" s="61"/>
      <c r="O163" s="61"/>
      <c r="P163" s="42">
        <v>2010</v>
      </c>
      <c r="Q163" s="43">
        <v>107.3</v>
      </c>
      <c r="R163" s="43">
        <v>108</v>
      </c>
      <c r="S163" s="43">
        <v>108.5</v>
      </c>
      <c r="T163" s="43">
        <v>110.1</v>
      </c>
      <c r="U163" s="43">
        <v>109.7</v>
      </c>
      <c r="V163" s="43">
        <v>110.6</v>
      </c>
      <c r="W163" s="43">
        <v>110.7</v>
      </c>
      <c r="X163" s="43">
        <v>110.8</v>
      </c>
      <c r="Y163" s="43">
        <v>110.3</v>
      </c>
      <c r="Z163" s="43">
        <v>112.2</v>
      </c>
      <c r="AA163" s="43">
        <v>112.5</v>
      </c>
      <c r="AB163" s="43">
        <v>112.6</v>
      </c>
    </row>
    <row r="164" spans="1:28" ht="18">
      <c r="A164" s="42">
        <v>2011</v>
      </c>
      <c r="B164" s="43">
        <v>178.8</v>
      </c>
      <c r="C164" s="43">
        <v>178.6</v>
      </c>
      <c r="D164" s="43">
        <v>180.9</v>
      </c>
      <c r="E164" s="43">
        <v>184.7</v>
      </c>
      <c r="F164" s="43">
        <v>185.1</v>
      </c>
      <c r="G164" s="43">
        <v>186.1</v>
      </c>
      <c r="H164" s="43">
        <v>186.7</v>
      </c>
      <c r="I164" s="43">
        <v>186.7</v>
      </c>
      <c r="J164" s="43">
        <v>186.3</v>
      </c>
      <c r="K164" s="43">
        <v>187.9</v>
      </c>
      <c r="L164" s="43">
        <v>187.7</v>
      </c>
      <c r="M164" s="43">
        <v>186.9</v>
      </c>
      <c r="N164" s="61"/>
      <c r="O164" s="61"/>
      <c r="P164" s="42">
        <v>2011</v>
      </c>
      <c r="Q164" s="43">
        <v>110.6</v>
      </c>
      <c r="R164" s="43">
        <v>111</v>
      </c>
      <c r="S164" s="43">
        <v>111.7</v>
      </c>
      <c r="T164" s="43">
        <v>113.4</v>
      </c>
      <c r="U164" s="43">
        <v>112.8</v>
      </c>
      <c r="V164" s="43">
        <v>113.7</v>
      </c>
      <c r="W164" s="43">
        <v>112.7</v>
      </c>
      <c r="X164" s="43">
        <v>112.8</v>
      </c>
      <c r="Y164" s="43">
        <v>113.5</v>
      </c>
      <c r="Z164" s="43">
        <v>114.4</v>
      </c>
      <c r="AA164" s="43">
        <v>115.2</v>
      </c>
      <c r="AB164" s="43">
        <v>114.4</v>
      </c>
    </row>
    <row r="165" spans="1:28" ht="18">
      <c r="A165" s="42">
        <v>2012</v>
      </c>
      <c r="B165" s="43">
        <v>181.6</v>
      </c>
      <c r="C165" s="43">
        <v>182.4</v>
      </c>
      <c r="D165" s="43">
        <v>185.3</v>
      </c>
      <c r="E165" s="43">
        <v>188.2</v>
      </c>
      <c r="F165" s="43">
        <v>189.8</v>
      </c>
      <c r="G165" s="43">
        <v>191.2</v>
      </c>
      <c r="H165" s="43">
        <v>190.5</v>
      </c>
      <c r="I165" s="43">
        <v>190.5</v>
      </c>
      <c r="J165" s="43">
        <v>190.3</v>
      </c>
      <c r="K165" s="43">
        <v>191.9</v>
      </c>
      <c r="L165" s="43">
        <v>192</v>
      </c>
      <c r="M165" s="43">
        <v>190.3</v>
      </c>
      <c r="N165" s="61"/>
      <c r="O165" s="61"/>
      <c r="P165" s="42">
        <v>2012</v>
      </c>
      <c r="Q165" s="43">
        <v>111.5</v>
      </c>
      <c r="R165" s="43">
        <v>112.2</v>
      </c>
      <c r="S165" s="43">
        <v>112.9</v>
      </c>
      <c r="T165" s="43">
        <v>113.7</v>
      </c>
      <c r="U165" s="43">
        <v>114.1</v>
      </c>
      <c r="V165" s="43">
        <v>114.9</v>
      </c>
      <c r="W165" s="43">
        <v>114.4</v>
      </c>
      <c r="X165" s="43">
        <v>115</v>
      </c>
      <c r="Y165" s="43">
        <v>115.4</v>
      </c>
      <c r="Z165" s="43">
        <v>117.4</v>
      </c>
      <c r="AA165" s="43">
        <v>118.2</v>
      </c>
      <c r="AB165" s="43">
        <v>117.6</v>
      </c>
    </row>
    <row r="166" spans="1:28" ht="18">
      <c r="A166" s="42">
        <v>2013</v>
      </c>
      <c r="B166" s="43">
        <v>184.5</v>
      </c>
      <c r="C166" s="43">
        <v>185.4</v>
      </c>
      <c r="D166" s="43">
        <v>187.6</v>
      </c>
      <c r="E166" s="43">
        <v>191.5</v>
      </c>
      <c r="F166" s="43">
        <v>192.7</v>
      </c>
      <c r="G166" s="43">
        <v>194.6</v>
      </c>
      <c r="H166" s="43">
        <v>193.6</v>
      </c>
      <c r="I166" s="43">
        <v>194.2</v>
      </c>
      <c r="J166" s="43">
        <v>192.8</v>
      </c>
      <c r="K166" s="43">
        <v>194.1</v>
      </c>
      <c r="L166" s="43">
        <v>194.1</v>
      </c>
      <c r="M166" s="43">
        <v>191.6</v>
      </c>
      <c r="N166" s="61"/>
      <c r="O166" s="61"/>
      <c r="P166" s="42">
        <v>2013</v>
      </c>
      <c r="Q166" s="43">
        <v>115.4</v>
      </c>
      <c r="R166" s="43">
        <v>117</v>
      </c>
      <c r="S166" s="43">
        <v>117.6</v>
      </c>
      <c r="T166" s="43">
        <v>117.7</v>
      </c>
      <c r="U166" s="43">
        <v>117.7</v>
      </c>
      <c r="V166" s="43">
        <v>118.1</v>
      </c>
      <c r="W166" s="43">
        <v>118.1</v>
      </c>
      <c r="X166" s="43">
        <v>118.1</v>
      </c>
      <c r="Y166" s="43">
        <v>118.2</v>
      </c>
      <c r="Z166" s="43">
        <v>119.2</v>
      </c>
      <c r="AA166" s="43">
        <v>119.8</v>
      </c>
      <c r="AB166" s="43">
        <v>119.3</v>
      </c>
    </row>
    <row r="167" spans="1:28" ht="18">
      <c r="A167" s="42">
        <v>2014</v>
      </c>
      <c r="B167" s="43">
        <v>187.6</v>
      </c>
      <c r="C167" s="43">
        <v>188.4</v>
      </c>
      <c r="D167" s="43">
        <v>190.5</v>
      </c>
      <c r="E167" s="43">
        <v>194.6</v>
      </c>
      <c r="F167" s="43">
        <v>196.2</v>
      </c>
      <c r="G167" s="43">
        <v>197.4</v>
      </c>
      <c r="H167" s="43">
        <v>197</v>
      </c>
      <c r="I167" s="43">
        <v>197.1</v>
      </c>
      <c r="J167" s="43">
        <v>196.4</v>
      </c>
      <c r="K167" s="43">
        <v>198.1</v>
      </c>
      <c r="L167" s="43">
        <v>198.8</v>
      </c>
      <c r="M167" s="43">
        <v>197.5</v>
      </c>
      <c r="N167" s="61"/>
      <c r="O167" s="61"/>
      <c r="P167" s="42">
        <v>2014</v>
      </c>
      <c r="Q167" s="43">
        <v>117.4</v>
      </c>
      <c r="R167" s="43">
        <v>117.8</v>
      </c>
      <c r="S167" s="43">
        <v>118.3</v>
      </c>
      <c r="T167" s="43">
        <v>119.5</v>
      </c>
      <c r="U167" s="43">
        <v>119.6</v>
      </c>
      <c r="V167" s="43">
        <v>119.6</v>
      </c>
      <c r="W167" s="43">
        <v>120</v>
      </c>
      <c r="X167" s="43">
        <v>120.7</v>
      </c>
      <c r="Y167" s="43">
        <v>121</v>
      </c>
      <c r="Z167" s="43">
        <v>121.8</v>
      </c>
      <c r="AA167" s="43">
        <v>122.2</v>
      </c>
      <c r="AB167" s="43">
        <v>122.5</v>
      </c>
    </row>
    <row r="168" spans="1:28" ht="18">
      <c r="A168" s="42">
        <v>2015</v>
      </c>
      <c r="B168" s="43">
        <v>191.4</v>
      </c>
      <c r="C168" s="43">
        <v>192</v>
      </c>
      <c r="D168" s="43">
        <v>192.8</v>
      </c>
      <c r="E168" s="43">
        <v>198</v>
      </c>
      <c r="F168" s="43">
        <v>200</v>
      </c>
      <c r="G168" s="43">
        <v>200.1</v>
      </c>
      <c r="H168" s="43">
        <v>200.2</v>
      </c>
      <c r="I168" s="43">
        <v>199.9</v>
      </c>
      <c r="J168" s="43">
        <v>199.7</v>
      </c>
      <c r="K168" s="43">
        <v>203.7</v>
      </c>
      <c r="L168" s="43">
        <v>203.1</v>
      </c>
      <c r="M168" s="43">
        <v>200.8</v>
      </c>
      <c r="N168" s="61"/>
      <c r="O168" s="61"/>
      <c r="P168" s="42">
        <v>2015</v>
      </c>
      <c r="Q168" s="43">
        <v>119.8</v>
      </c>
      <c r="R168" s="43">
        <v>120.2</v>
      </c>
      <c r="S168" s="43">
        <v>120.7</v>
      </c>
      <c r="T168" s="43">
        <v>122.1</v>
      </c>
      <c r="U168" s="43">
        <v>122.5</v>
      </c>
      <c r="V168" s="43">
        <v>123.7</v>
      </c>
      <c r="W168" s="43">
        <v>123</v>
      </c>
      <c r="X168" s="43">
        <v>123</v>
      </c>
      <c r="Y168" s="43">
        <v>123</v>
      </c>
      <c r="Z168" s="43">
        <v>125.3</v>
      </c>
      <c r="AA168" s="43">
        <v>125.8</v>
      </c>
      <c r="AB168" s="43">
        <v>126.2</v>
      </c>
    </row>
    <row r="169" spans="1:28" ht="18">
      <c r="A169" s="42">
        <v>2016</v>
      </c>
      <c r="B169" s="43">
        <v>197.2</v>
      </c>
      <c r="C169" s="43">
        <v>197.5</v>
      </c>
      <c r="D169" s="43">
        <v>200.5</v>
      </c>
      <c r="E169" s="43">
        <v>204.6</v>
      </c>
      <c r="F169" s="43">
        <v>205.2</v>
      </c>
      <c r="G169" s="43">
        <v>204.1</v>
      </c>
      <c r="H169" s="43">
        <v>205.5</v>
      </c>
      <c r="I169" s="43">
        <v>204.3</v>
      </c>
      <c r="J169" s="43">
        <v>204.9</v>
      </c>
      <c r="K169" s="43">
        <v>206.4</v>
      </c>
      <c r="L169" s="43">
        <v>206</v>
      </c>
      <c r="M169" s="43">
        <v>204.1</v>
      </c>
      <c r="N169" s="61"/>
      <c r="O169" s="61"/>
      <c r="P169" s="42">
        <v>2016</v>
      </c>
      <c r="Q169" s="43">
        <v>123.5</v>
      </c>
      <c r="R169" s="43">
        <v>125</v>
      </c>
      <c r="S169" s="43">
        <v>125.5</v>
      </c>
      <c r="T169" s="43">
        <v>126.8</v>
      </c>
      <c r="U169" s="43">
        <v>127.3</v>
      </c>
      <c r="V169" s="43">
        <v>128.1</v>
      </c>
      <c r="W169" s="43">
        <v>128.69999999999999</v>
      </c>
      <c r="X169" s="43">
        <v>128.69999999999999</v>
      </c>
      <c r="Y169" s="43">
        <v>129.19999999999999</v>
      </c>
      <c r="Z169" s="43">
        <v>129</v>
      </c>
      <c r="AA169" s="43">
        <v>129.30000000000001</v>
      </c>
      <c r="AB169" s="43">
        <v>129.9</v>
      </c>
    </row>
    <row r="170" spans="1:28" ht="18">
      <c r="A170" s="42">
        <v>2017</v>
      </c>
      <c r="B170" s="43">
        <v>198.6</v>
      </c>
      <c r="C170" s="43">
        <v>198.2</v>
      </c>
      <c r="D170" s="43">
        <v>199.9</v>
      </c>
      <c r="E170" s="43">
        <v>203.4</v>
      </c>
      <c r="F170" s="43">
        <v>204.9</v>
      </c>
      <c r="G170" s="43">
        <v>204.6</v>
      </c>
      <c r="H170" s="43">
        <v>204.4</v>
      </c>
      <c r="I170" s="43">
        <v>203.8</v>
      </c>
      <c r="J170" s="43">
        <v>204.7</v>
      </c>
      <c r="K170" s="43">
        <v>206.7</v>
      </c>
      <c r="L170" s="43">
        <v>206.8</v>
      </c>
      <c r="M170" s="43">
        <v>204.3</v>
      </c>
      <c r="N170" s="61"/>
      <c r="O170" s="61"/>
      <c r="P170" s="42">
        <v>2017</v>
      </c>
      <c r="Q170" s="43">
        <v>127.9</v>
      </c>
      <c r="R170" s="43">
        <v>128.4</v>
      </c>
      <c r="S170" s="43">
        <v>129.19999999999999</v>
      </c>
      <c r="T170" s="43">
        <v>130.4</v>
      </c>
      <c r="U170" s="43">
        <v>131.19999999999999</v>
      </c>
      <c r="V170" s="43">
        <v>131.1</v>
      </c>
      <c r="W170" s="43">
        <v>130.6</v>
      </c>
      <c r="X170" s="43">
        <v>131.30000000000001</v>
      </c>
      <c r="Y170" s="43">
        <v>131.19999999999999</v>
      </c>
      <c r="Z170" s="43">
        <v>133.19999999999999</v>
      </c>
      <c r="AA170" s="43">
        <v>133.6</v>
      </c>
      <c r="AB170" s="43">
        <v>133.1</v>
      </c>
    </row>
    <row r="171" spans="1:28" ht="18">
      <c r="A171" s="42">
        <v>2018</v>
      </c>
      <c r="B171" s="43">
        <v>198.8</v>
      </c>
      <c r="C171" s="43">
        <v>199.3</v>
      </c>
      <c r="D171" s="43">
        <v>200.7</v>
      </c>
      <c r="E171" s="43">
        <v>204.4</v>
      </c>
      <c r="F171" s="43">
        <v>205.3</v>
      </c>
      <c r="G171" s="43">
        <v>205.9</v>
      </c>
      <c r="H171" s="43">
        <v>205.2</v>
      </c>
      <c r="I171" s="43">
        <v>204.7</v>
      </c>
      <c r="J171" s="43">
        <v>205</v>
      </c>
      <c r="K171" s="43">
        <v>207</v>
      </c>
      <c r="L171" s="43">
        <v>207.1</v>
      </c>
      <c r="M171" s="43">
        <v>205.5</v>
      </c>
      <c r="N171" s="61"/>
      <c r="O171" s="61"/>
      <c r="P171" s="42">
        <v>2018</v>
      </c>
      <c r="Q171" s="43">
        <v>130.69999999999999</v>
      </c>
      <c r="R171" s="43">
        <v>131.30000000000001</v>
      </c>
      <c r="S171" s="43">
        <v>131.4</v>
      </c>
      <c r="T171" s="43">
        <v>133.19999999999999</v>
      </c>
      <c r="U171" s="43">
        <v>133.69999999999999</v>
      </c>
      <c r="V171" s="43">
        <v>133.80000000000001</v>
      </c>
      <c r="W171" s="43">
        <v>133.80000000000001</v>
      </c>
      <c r="X171" s="43">
        <v>134.1</v>
      </c>
      <c r="Y171" s="43">
        <v>134.1</v>
      </c>
      <c r="Z171" s="43">
        <v>135.5</v>
      </c>
      <c r="AA171" s="43">
        <v>136.1</v>
      </c>
      <c r="AB171" s="43">
        <v>135.6</v>
      </c>
    </row>
    <row r="172" spans="1:28" ht="18">
      <c r="A172" s="42">
        <v>2019</v>
      </c>
      <c r="B172" s="43">
        <v>200</v>
      </c>
      <c r="C172" s="43">
        <v>200.7</v>
      </c>
      <c r="D172" s="43">
        <v>201.6</v>
      </c>
      <c r="E172" s="43">
        <v>206.6</v>
      </c>
      <c r="F172" s="43">
        <v>207.8</v>
      </c>
      <c r="G172" s="43">
        <v>208.2</v>
      </c>
      <c r="H172" s="43">
        <v>208.3</v>
      </c>
      <c r="I172" s="43">
        <v>207.8</v>
      </c>
      <c r="J172" s="43">
        <v>207.7</v>
      </c>
      <c r="K172" s="43">
        <v>208</v>
      </c>
      <c r="L172" s="43">
        <v>207.5</v>
      </c>
      <c r="M172" s="43">
        <v>203.8</v>
      </c>
      <c r="N172" s="61"/>
      <c r="O172" s="61"/>
      <c r="P172" s="42">
        <v>2019</v>
      </c>
      <c r="Q172" s="43">
        <v>134.6</v>
      </c>
      <c r="R172" s="43">
        <v>135.80000000000001</v>
      </c>
      <c r="S172" s="43">
        <v>136</v>
      </c>
      <c r="T172" s="43">
        <v>137.80000000000001</v>
      </c>
      <c r="U172" s="43">
        <v>137.69999999999999</v>
      </c>
      <c r="V172" s="43">
        <v>137.5</v>
      </c>
      <c r="W172" s="43">
        <v>137.69999999999999</v>
      </c>
      <c r="X172" s="43">
        <v>138.1</v>
      </c>
      <c r="Y172" s="43">
        <v>139.1</v>
      </c>
      <c r="Z172" s="43">
        <v>138.6</v>
      </c>
      <c r="AA172" s="43">
        <v>140.1</v>
      </c>
      <c r="AB172" s="43">
        <v>139.5</v>
      </c>
    </row>
    <row r="173" spans="1:28" ht="18">
      <c r="A173" s="42">
        <v>2020</v>
      </c>
      <c r="B173" s="43">
        <v>203.9</v>
      </c>
      <c r="C173" s="43">
        <v>202.3</v>
      </c>
      <c r="D173" s="43">
        <v>202.5</v>
      </c>
      <c r="E173" s="43">
        <v>195.8</v>
      </c>
      <c r="F173" s="43">
        <v>196.6</v>
      </c>
      <c r="G173" s="43">
        <v>199.7</v>
      </c>
      <c r="H173" s="43">
        <v>198.7</v>
      </c>
      <c r="I173" s="43">
        <v>199.9</v>
      </c>
      <c r="J173" s="43">
        <v>199.6</v>
      </c>
      <c r="K173" s="43">
        <v>200.4</v>
      </c>
      <c r="L173" s="43">
        <v>200.2</v>
      </c>
      <c r="M173" s="43">
        <v>199.2</v>
      </c>
      <c r="N173" s="61"/>
      <c r="O173" s="61"/>
      <c r="P173" s="42">
        <v>2020</v>
      </c>
      <c r="Q173" s="43">
        <v>138</v>
      </c>
      <c r="R173" s="43">
        <v>140.69999999999999</v>
      </c>
      <c r="S173" s="43">
        <v>140.1</v>
      </c>
      <c r="T173" s="43">
        <v>128</v>
      </c>
      <c r="U173" s="43">
        <v>126.7</v>
      </c>
      <c r="V173" s="43">
        <v>129.4</v>
      </c>
      <c r="W173" s="43">
        <v>130.6</v>
      </c>
      <c r="X173" s="43">
        <v>130.30000000000001</v>
      </c>
      <c r="Y173" s="43">
        <v>129.80000000000001</v>
      </c>
      <c r="Z173" s="43">
        <v>133.69999999999999</v>
      </c>
      <c r="AA173" s="43">
        <v>134.4</v>
      </c>
      <c r="AB173" s="43">
        <v>133.6</v>
      </c>
    </row>
    <row r="174" spans="1:28" ht="18">
      <c r="A174" s="43" t="s">
        <v>379</v>
      </c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43" t="s">
        <v>379</v>
      </c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</row>
    <row r="177" spans="1:28" ht="18">
      <c r="A177" s="42" t="s">
        <v>352</v>
      </c>
      <c r="B177" s="43" t="s">
        <v>391</v>
      </c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42" t="s">
        <v>352</v>
      </c>
      <c r="Q177" s="43" t="s">
        <v>392</v>
      </c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</row>
    <row r="178" spans="1:28" ht="18">
      <c r="A178" s="43" t="s">
        <v>355</v>
      </c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43" t="s">
        <v>355</v>
      </c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</row>
    <row r="179" spans="1:28" ht="18">
      <c r="A179" s="42" t="s">
        <v>356</v>
      </c>
      <c r="B179" s="43" t="s">
        <v>357</v>
      </c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42" t="s">
        <v>356</v>
      </c>
      <c r="Q179" s="43" t="s">
        <v>357</v>
      </c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</row>
    <row r="180" spans="1:28" ht="18">
      <c r="A180" s="42" t="s">
        <v>358</v>
      </c>
      <c r="B180" s="43" t="s">
        <v>359</v>
      </c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42" t="s">
        <v>358</v>
      </c>
      <c r="Q180" s="43" t="s">
        <v>360</v>
      </c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</row>
    <row r="181" spans="1:28" ht="18">
      <c r="A181" s="42" t="s">
        <v>361</v>
      </c>
      <c r="B181" s="43" t="s">
        <v>393</v>
      </c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42" t="s">
        <v>361</v>
      </c>
      <c r="Q181" s="43" t="s">
        <v>393</v>
      </c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</row>
    <row r="182" spans="1:28" ht="18">
      <c r="A182" s="42" t="s">
        <v>362</v>
      </c>
      <c r="B182" s="43" t="s">
        <v>393</v>
      </c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42" t="s">
        <v>362</v>
      </c>
      <c r="Q182" s="43" t="s">
        <v>393</v>
      </c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</row>
    <row r="183" spans="1:28" ht="18">
      <c r="A183" s="42" t="s">
        <v>363</v>
      </c>
      <c r="B183" s="43" t="s">
        <v>364</v>
      </c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42" t="s">
        <v>363</v>
      </c>
      <c r="Q183" s="43" t="s">
        <v>364</v>
      </c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</row>
    <row r="185" spans="1:28" ht="18">
      <c r="A185" s="42" t="s">
        <v>365</v>
      </c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42" t="s">
        <v>365</v>
      </c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</row>
    <row r="186" spans="1:28" ht="18">
      <c r="A186" s="42" t="s">
        <v>366</v>
      </c>
      <c r="B186" s="42" t="s">
        <v>367</v>
      </c>
      <c r="C186" s="42" t="s">
        <v>368</v>
      </c>
      <c r="D186" s="42" t="s">
        <v>369</v>
      </c>
      <c r="E186" s="42" t="s">
        <v>370</v>
      </c>
      <c r="F186" s="42" t="s">
        <v>371</v>
      </c>
      <c r="G186" s="42" t="s">
        <v>372</v>
      </c>
      <c r="H186" s="42" t="s">
        <v>373</v>
      </c>
      <c r="I186" s="42" t="s">
        <v>374</v>
      </c>
      <c r="J186" s="42" t="s">
        <v>375</v>
      </c>
      <c r="K186" s="42" t="s">
        <v>376</v>
      </c>
      <c r="L186" s="42" t="s">
        <v>377</v>
      </c>
      <c r="M186" s="42" t="s">
        <v>378</v>
      </c>
      <c r="N186" s="61"/>
      <c r="O186" s="61"/>
      <c r="P186" s="42" t="s">
        <v>366</v>
      </c>
      <c r="Q186" s="42" t="s">
        <v>367</v>
      </c>
      <c r="R186" s="42" t="s">
        <v>368</v>
      </c>
      <c r="S186" s="42" t="s">
        <v>369</v>
      </c>
      <c r="T186" s="42" t="s">
        <v>370</v>
      </c>
      <c r="U186" s="42" t="s">
        <v>371</v>
      </c>
      <c r="V186" s="42" t="s">
        <v>372</v>
      </c>
      <c r="W186" s="42" t="s">
        <v>373</v>
      </c>
      <c r="X186" s="42" t="s">
        <v>374</v>
      </c>
      <c r="Y186" s="42" t="s">
        <v>375</v>
      </c>
      <c r="Z186" s="42" t="s">
        <v>376</v>
      </c>
      <c r="AA186" s="42" t="s">
        <v>377</v>
      </c>
      <c r="AB186" s="42" t="s">
        <v>378</v>
      </c>
    </row>
    <row r="187" spans="1:28" ht="18">
      <c r="A187" s="42">
        <v>2010</v>
      </c>
      <c r="B187" s="43">
        <v>158.19999999999999</v>
      </c>
      <c r="C187" s="43">
        <v>159.30000000000001</v>
      </c>
      <c r="D187" s="43">
        <v>160</v>
      </c>
      <c r="E187" s="43">
        <v>160.19999999999999</v>
      </c>
      <c r="F187" s="43">
        <v>160.69999999999999</v>
      </c>
      <c r="G187" s="43">
        <v>158.1</v>
      </c>
      <c r="H187" s="43">
        <v>156.5</v>
      </c>
      <c r="I187" s="43">
        <v>155.69999999999999</v>
      </c>
      <c r="J187" s="43">
        <v>157.69999999999999</v>
      </c>
      <c r="K187" s="43">
        <v>161.30000000000001</v>
      </c>
      <c r="L187" s="43">
        <v>161.19999999999999</v>
      </c>
      <c r="M187" s="43">
        <v>161.30000000000001</v>
      </c>
      <c r="N187" s="61"/>
      <c r="O187" s="61"/>
      <c r="P187" s="42">
        <v>2010</v>
      </c>
      <c r="Q187" s="43">
        <v>249.9</v>
      </c>
      <c r="R187" s="43">
        <v>258.39999999999998</v>
      </c>
      <c r="S187" s="43">
        <v>256.7</v>
      </c>
      <c r="T187" s="43">
        <v>259</v>
      </c>
      <c r="U187" s="43">
        <v>256.3</v>
      </c>
      <c r="V187" s="43">
        <v>248</v>
      </c>
      <c r="W187" s="43">
        <v>248.6</v>
      </c>
      <c r="X187" s="43">
        <v>247.1</v>
      </c>
      <c r="Y187" s="43">
        <v>255.1</v>
      </c>
      <c r="Z187" s="43">
        <v>264.3</v>
      </c>
      <c r="AA187" s="43">
        <v>265.60000000000002</v>
      </c>
      <c r="AB187" s="43">
        <v>263.10000000000002</v>
      </c>
    </row>
    <row r="188" spans="1:28" ht="18">
      <c r="A188" s="42">
        <v>2011</v>
      </c>
      <c r="B188" s="43">
        <v>158.19999999999999</v>
      </c>
      <c r="C188" s="43">
        <v>160.6</v>
      </c>
      <c r="D188" s="43">
        <v>160.6</v>
      </c>
      <c r="E188" s="43">
        <v>160.6</v>
      </c>
      <c r="F188" s="43">
        <v>161</v>
      </c>
      <c r="G188" s="43">
        <v>159.69999999999999</v>
      </c>
      <c r="H188" s="43">
        <v>157.80000000000001</v>
      </c>
      <c r="I188" s="43">
        <v>158</v>
      </c>
      <c r="J188" s="43">
        <v>160.19999999999999</v>
      </c>
      <c r="K188" s="43">
        <v>163</v>
      </c>
      <c r="L188" s="43">
        <v>163.9</v>
      </c>
      <c r="M188" s="43">
        <v>164.6</v>
      </c>
      <c r="N188" s="61"/>
      <c r="O188" s="61"/>
      <c r="P188" s="42">
        <v>2011</v>
      </c>
      <c r="Q188" s="43">
        <v>255.2</v>
      </c>
      <c r="R188" s="43">
        <v>266</v>
      </c>
      <c r="S188" s="43">
        <v>265.10000000000002</v>
      </c>
      <c r="T188" s="43">
        <v>266.2</v>
      </c>
      <c r="U188" s="43">
        <v>261.89999999999998</v>
      </c>
      <c r="V188" s="43">
        <v>252.7</v>
      </c>
      <c r="W188" s="43">
        <v>252.5</v>
      </c>
      <c r="X188" s="43">
        <v>250.5</v>
      </c>
      <c r="Y188" s="43">
        <v>260.8</v>
      </c>
      <c r="Z188" s="43">
        <v>266.10000000000002</v>
      </c>
      <c r="AA188" s="43">
        <v>267.5</v>
      </c>
      <c r="AB188" s="43">
        <v>265.5</v>
      </c>
    </row>
    <row r="189" spans="1:28" ht="18">
      <c r="A189" s="42">
        <v>2012</v>
      </c>
      <c r="B189" s="43">
        <v>162.1</v>
      </c>
      <c r="C189" s="43">
        <v>164.4</v>
      </c>
      <c r="D189" s="43">
        <v>165.4</v>
      </c>
      <c r="E189" s="43">
        <v>165.3</v>
      </c>
      <c r="F189" s="43">
        <v>165.4</v>
      </c>
      <c r="G189" s="43">
        <v>162.9</v>
      </c>
      <c r="H189" s="43">
        <v>160.5</v>
      </c>
      <c r="I189" s="43">
        <v>159.80000000000001</v>
      </c>
      <c r="J189" s="43">
        <v>163</v>
      </c>
      <c r="K189" s="43">
        <v>165.9</v>
      </c>
      <c r="L189" s="43">
        <v>166.5</v>
      </c>
      <c r="M189" s="43">
        <v>167</v>
      </c>
      <c r="N189" s="61"/>
      <c r="O189" s="61"/>
      <c r="P189" s="42">
        <v>2012</v>
      </c>
      <c r="Q189" s="43">
        <v>258.10000000000002</v>
      </c>
      <c r="R189" s="43">
        <v>267.60000000000002</v>
      </c>
      <c r="S189" s="43">
        <v>268.3</v>
      </c>
      <c r="T189" s="43">
        <v>268.60000000000002</v>
      </c>
      <c r="U189" s="43">
        <v>263.60000000000002</v>
      </c>
      <c r="V189" s="43">
        <v>254.4</v>
      </c>
      <c r="W189" s="43">
        <v>253</v>
      </c>
      <c r="X189" s="43">
        <v>251.3</v>
      </c>
      <c r="Y189" s="43">
        <v>263.2</v>
      </c>
      <c r="Z189" s="43">
        <v>269.8</v>
      </c>
      <c r="AA189" s="43">
        <v>270.2</v>
      </c>
      <c r="AB189" s="43">
        <v>267.10000000000002</v>
      </c>
    </row>
    <row r="190" spans="1:28" ht="18">
      <c r="A190" s="42">
        <v>2013</v>
      </c>
      <c r="B190" s="43">
        <v>164.3</v>
      </c>
      <c r="C190" s="43">
        <v>166.9</v>
      </c>
      <c r="D190" s="43">
        <v>167.3</v>
      </c>
      <c r="E190" s="43">
        <v>167.6</v>
      </c>
      <c r="F190" s="43">
        <v>166.9</v>
      </c>
      <c r="G190" s="43">
        <v>165.5</v>
      </c>
      <c r="H190" s="43">
        <v>164.1</v>
      </c>
      <c r="I190" s="43">
        <v>164</v>
      </c>
      <c r="J190" s="43">
        <v>168</v>
      </c>
      <c r="K190" s="43">
        <v>171.2</v>
      </c>
      <c r="L190" s="43">
        <v>172.5</v>
      </c>
      <c r="M190" s="43">
        <v>172.5</v>
      </c>
      <c r="N190" s="61"/>
      <c r="O190" s="61"/>
      <c r="P190" s="42">
        <v>2013</v>
      </c>
      <c r="Q190" s="43">
        <v>260</v>
      </c>
      <c r="R190" s="43">
        <v>269.5</v>
      </c>
      <c r="S190" s="43">
        <v>270</v>
      </c>
      <c r="T190" s="43">
        <v>269.3</v>
      </c>
      <c r="U190" s="43">
        <v>263.5</v>
      </c>
      <c r="V190" s="43">
        <v>255.1</v>
      </c>
      <c r="W190" s="43">
        <v>253.8</v>
      </c>
      <c r="X190" s="43">
        <v>251.9</v>
      </c>
      <c r="Y190" s="43">
        <v>265.7</v>
      </c>
      <c r="Z190" s="43">
        <v>270.39999999999998</v>
      </c>
      <c r="AA190" s="43">
        <v>272.7</v>
      </c>
      <c r="AB190" s="43">
        <v>268.10000000000002</v>
      </c>
    </row>
    <row r="191" spans="1:28" ht="18">
      <c r="A191" s="42">
        <v>2014</v>
      </c>
      <c r="B191" s="43">
        <v>170.5</v>
      </c>
      <c r="C191" s="43">
        <v>171.9</v>
      </c>
      <c r="D191" s="43">
        <v>173.7</v>
      </c>
      <c r="E191" s="43">
        <v>175.3</v>
      </c>
      <c r="F191" s="43">
        <v>174.5</v>
      </c>
      <c r="G191" s="43">
        <v>172.8</v>
      </c>
      <c r="H191" s="43">
        <v>171</v>
      </c>
      <c r="I191" s="43">
        <v>171.1</v>
      </c>
      <c r="J191" s="43">
        <v>175.2</v>
      </c>
      <c r="K191" s="43">
        <v>178.3</v>
      </c>
      <c r="L191" s="43">
        <v>179.3</v>
      </c>
      <c r="M191" s="43">
        <v>179</v>
      </c>
      <c r="N191" s="61"/>
      <c r="O191" s="61"/>
      <c r="P191" s="42">
        <v>2014</v>
      </c>
      <c r="Q191" s="43">
        <v>262.5</v>
      </c>
      <c r="R191" s="43">
        <v>271</v>
      </c>
      <c r="S191" s="43">
        <v>269.8</v>
      </c>
      <c r="T191" s="43">
        <v>274.2</v>
      </c>
      <c r="U191" s="43">
        <v>268.5</v>
      </c>
      <c r="V191" s="43">
        <v>259.89999999999998</v>
      </c>
      <c r="W191" s="43">
        <v>259.60000000000002</v>
      </c>
      <c r="X191" s="43">
        <v>258.3</v>
      </c>
      <c r="Y191" s="43">
        <v>270.89999999999998</v>
      </c>
      <c r="Z191" s="43">
        <v>276.8</v>
      </c>
      <c r="AA191" s="43">
        <v>278.5</v>
      </c>
      <c r="AB191" s="43">
        <v>274.39999999999998</v>
      </c>
    </row>
    <row r="192" spans="1:28" ht="18">
      <c r="A192" s="42">
        <v>2015</v>
      </c>
      <c r="B192" s="43">
        <v>175.4</v>
      </c>
      <c r="C192" s="43">
        <v>178.1</v>
      </c>
      <c r="D192" s="43">
        <v>178.2</v>
      </c>
      <c r="E192" s="43">
        <v>179.5</v>
      </c>
      <c r="F192" s="43">
        <v>178.9</v>
      </c>
      <c r="G192" s="43">
        <v>177.3</v>
      </c>
      <c r="H192" s="43">
        <v>175.9</v>
      </c>
      <c r="I192" s="43">
        <v>175.1</v>
      </c>
      <c r="J192" s="43">
        <v>178.6</v>
      </c>
      <c r="K192" s="43">
        <v>182.4</v>
      </c>
      <c r="L192" s="43">
        <v>183.1</v>
      </c>
      <c r="M192" s="43">
        <v>183.1</v>
      </c>
      <c r="N192" s="61"/>
      <c r="O192" s="61"/>
      <c r="P192" s="42">
        <v>2015</v>
      </c>
      <c r="Q192" s="43">
        <v>269.3</v>
      </c>
      <c r="R192" s="43">
        <v>277.39999999999998</v>
      </c>
      <c r="S192" s="43">
        <v>275.5</v>
      </c>
      <c r="T192" s="43">
        <v>278.8</v>
      </c>
      <c r="U192" s="43">
        <v>273.5</v>
      </c>
      <c r="V192" s="43">
        <v>264.2</v>
      </c>
      <c r="W192" s="43">
        <v>263.39999999999998</v>
      </c>
      <c r="X192" s="43">
        <v>260.89999999999998</v>
      </c>
      <c r="Y192" s="43">
        <v>273.60000000000002</v>
      </c>
      <c r="Z192" s="43">
        <v>280.39999999999998</v>
      </c>
      <c r="AA192" s="43">
        <v>281.89999999999998</v>
      </c>
      <c r="AB192" s="43">
        <v>278.8</v>
      </c>
    </row>
    <row r="193" spans="1:28" ht="18">
      <c r="A193" s="42">
        <v>2016</v>
      </c>
      <c r="B193" s="43">
        <v>180.3</v>
      </c>
      <c r="C193" s="43">
        <v>183.3</v>
      </c>
      <c r="D193" s="43">
        <v>184.5</v>
      </c>
      <c r="E193" s="43">
        <v>186.7</v>
      </c>
      <c r="F193" s="43">
        <v>185.7</v>
      </c>
      <c r="G193" s="43">
        <v>183.6</v>
      </c>
      <c r="H193" s="43">
        <v>183.4</v>
      </c>
      <c r="I193" s="43">
        <v>183.3</v>
      </c>
      <c r="J193" s="43">
        <v>187.7</v>
      </c>
      <c r="K193" s="43">
        <v>189.7</v>
      </c>
      <c r="L193" s="43">
        <v>190.2</v>
      </c>
      <c r="M193" s="43">
        <v>190.7</v>
      </c>
      <c r="N193" s="61"/>
      <c r="O193" s="61"/>
      <c r="P193" s="42">
        <v>2016</v>
      </c>
      <c r="Q193" s="43">
        <v>273.3</v>
      </c>
      <c r="R193" s="43">
        <v>282.10000000000002</v>
      </c>
      <c r="S193" s="43">
        <v>280.7</v>
      </c>
      <c r="T193" s="43">
        <v>285.7</v>
      </c>
      <c r="U193" s="43">
        <v>280.60000000000002</v>
      </c>
      <c r="V193" s="43">
        <v>270.5</v>
      </c>
      <c r="W193" s="43">
        <v>270.89999999999998</v>
      </c>
      <c r="X193" s="43">
        <v>269.39999999999998</v>
      </c>
      <c r="Y193" s="43">
        <v>284</v>
      </c>
      <c r="Z193" s="43">
        <v>289</v>
      </c>
      <c r="AA193" s="43">
        <v>290.2</v>
      </c>
      <c r="AB193" s="43">
        <v>287.60000000000002</v>
      </c>
    </row>
    <row r="194" spans="1:28" ht="18">
      <c r="A194" s="42">
        <v>2017</v>
      </c>
      <c r="B194" s="43">
        <v>188.1</v>
      </c>
      <c r="C194" s="43">
        <v>191.7</v>
      </c>
      <c r="D194" s="43">
        <v>192.4</v>
      </c>
      <c r="E194" s="43">
        <v>193.2</v>
      </c>
      <c r="F194" s="43">
        <v>192.4</v>
      </c>
      <c r="G194" s="43">
        <v>190.6</v>
      </c>
      <c r="H194" s="43">
        <v>189</v>
      </c>
      <c r="I194" s="43">
        <v>188.5</v>
      </c>
      <c r="J194" s="43">
        <v>192.6</v>
      </c>
      <c r="K194" s="43">
        <v>195.2</v>
      </c>
      <c r="L194" s="43">
        <v>196</v>
      </c>
      <c r="M194" s="43">
        <v>195.7</v>
      </c>
      <c r="N194" s="61"/>
      <c r="O194" s="61"/>
      <c r="P194" s="42">
        <v>2017</v>
      </c>
      <c r="Q194" s="43">
        <v>282.60000000000002</v>
      </c>
      <c r="R194" s="43">
        <v>291.39999999999998</v>
      </c>
      <c r="S194" s="43">
        <v>290.10000000000002</v>
      </c>
      <c r="T194" s="43">
        <v>292.10000000000002</v>
      </c>
      <c r="U194" s="43">
        <v>287.2</v>
      </c>
      <c r="V194" s="43">
        <v>276.10000000000002</v>
      </c>
      <c r="W194" s="43">
        <v>276.8</v>
      </c>
      <c r="X194" s="43">
        <v>274.89999999999998</v>
      </c>
      <c r="Y194" s="43">
        <v>290.39999999999998</v>
      </c>
      <c r="Z194" s="43">
        <v>295.5</v>
      </c>
      <c r="AA194" s="43">
        <v>297.8</v>
      </c>
      <c r="AB194" s="43">
        <v>296.39999999999998</v>
      </c>
    </row>
    <row r="195" spans="1:28" ht="18">
      <c r="A195" s="42">
        <v>2018</v>
      </c>
      <c r="B195" s="43">
        <v>191.9</v>
      </c>
      <c r="C195" s="43">
        <v>195.2</v>
      </c>
      <c r="D195" s="43">
        <v>195.2</v>
      </c>
      <c r="E195" s="43">
        <v>196.7</v>
      </c>
      <c r="F195" s="43">
        <v>195.8</v>
      </c>
      <c r="G195" s="43">
        <v>194.6</v>
      </c>
      <c r="H195" s="43">
        <v>193.1</v>
      </c>
      <c r="I195" s="43">
        <v>192.6</v>
      </c>
      <c r="J195" s="43">
        <v>196.9</v>
      </c>
      <c r="K195" s="43">
        <v>199.9</v>
      </c>
      <c r="L195" s="43">
        <v>200.8</v>
      </c>
      <c r="M195" s="43">
        <v>200.5</v>
      </c>
      <c r="N195" s="61"/>
      <c r="O195" s="61"/>
      <c r="P195" s="42">
        <v>2018</v>
      </c>
      <c r="Q195" s="43">
        <v>288.5</v>
      </c>
      <c r="R195" s="43">
        <v>299.2</v>
      </c>
      <c r="S195" s="43">
        <v>297.8</v>
      </c>
      <c r="T195" s="43">
        <v>300.60000000000002</v>
      </c>
      <c r="U195" s="43">
        <v>296.10000000000002</v>
      </c>
      <c r="V195" s="43">
        <v>286.5</v>
      </c>
      <c r="W195" s="43">
        <v>285.2</v>
      </c>
      <c r="X195" s="43">
        <v>285.39999999999998</v>
      </c>
      <c r="Y195" s="43">
        <v>300</v>
      </c>
      <c r="Z195" s="43">
        <v>306.5</v>
      </c>
      <c r="AA195" s="43">
        <v>306.5</v>
      </c>
      <c r="AB195" s="43">
        <v>303.10000000000002</v>
      </c>
    </row>
    <row r="196" spans="1:28" ht="18">
      <c r="A196" s="42">
        <v>2019</v>
      </c>
      <c r="B196" s="43">
        <v>198.1</v>
      </c>
      <c r="C196" s="43">
        <v>201</v>
      </c>
      <c r="D196" s="43">
        <v>202.3</v>
      </c>
      <c r="E196" s="43">
        <v>202.7</v>
      </c>
      <c r="F196" s="43">
        <v>201.6</v>
      </c>
      <c r="G196" s="43">
        <v>199.5</v>
      </c>
      <c r="H196" s="43">
        <v>198.3</v>
      </c>
      <c r="I196" s="43">
        <v>198</v>
      </c>
      <c r="J196" s="43">
        <v>202.5</v>
      </c>
      <c r="K196" s="43">
        <v>204</v>
      </c>
      <c r="L196" s="43">
        <v>205.7</v>
      </c>
      <c r="M196" s="43">
        <v>204.2</v>
      </c>
      <c r="N196" s="61"/>
      <c r="O196" s="61"/>
      <c r="P196" s="42">
        <v>2019</v>
      </c>
      <c r="Q196" s="43">
        <v>298.10000000000002</v>
      </c>
      <c r="R196" s="43">
        <v>306</v>
      </c>
      <c r="S196" s="43">
        <v>306.3</v>
      </c>
      <c r="T196" s="43">
        <v>308.89999999999998</v>
      </c>
      <c r="U196" s="43">
        <v>303.60000000000002</v>
      </c>
      <c r="V196" s="43">
        <v>293.2</v>
      </c>
      <c r="W196" s="43">
        <v>289.60000000000002</v>
      </c>
      <c r="X196" s="43">
        <v>290.10000000000002</v>
      </c>
      <c r="Y196" s="43">
        <v>303.8</v>
      </c>
      <c r="Z196" s="43">
        <v>310.3</v>
      </c>
      <c r="AA196" s="43">
        <v>311</v>
      </c>
      <c r="AB196" s="43">
        <v>309.3</v>
      </c>
    </row>
    <row r="197" spans="1:28" ht="18">
      <c r="A197" s="42">
        <v>2020</v>
      </c>
      <c r="B197" s="43">
        <v>200.1</v>
      </c>
      <c r="C197" s="43">
        <v>203.4</v>
      </c>
      <c r="D197" s="43">
        <v>203.7</v>
      </c>
      <c r="E197" s="43">
        <v>174</v>
      </c>
      <c r="F197" s="43">
        <v>181.9</v>
      </c>
      <c r="G197" s="43">
        <v>187.6</v>
      </c>
      <c r="H197" s="43">
        <v>191.6</v>
      </c>
      <c r="I197" s="43">
        <v>192.3</v>
      </c>
      <c r="J197" s="43">
        <v>197.5</v>
      </c>
      <c r="K197" s="43">
        <v>203.1</v>
      </c>
      <c r="L197" s="43">
        <v>202.8</v>
      </c>
      <c r="M197" s="43">
        <v>201.4</v>
      </c>
      <c r="N197" s="61"/>
      <c r="O197" s="61"/>
      <c r="P197" s="42">
        <v>2020</v>
      </c>
      <c r="Q197" s="43">
        <v>303.2</v>
      </c>
      <c r="R197" s="43">
        <v>314</v>
      </c>
      <c r="S197" s="43">
        <v>311</v>
      </c>
      <c r="T197" s="43">
        <v>280.10000000000002</v>
      </c>
      <c r="U197" s="43">
        <v>279.7</v>
      </c>
      <c r="V197" s="43">
        <v>282.7</v>
      </c>
      <c r="W197" s="43">
        <v>281</v>
      </c>
      <c r="X197" s="43">
        <v>280.2</v>
      </c>
      <c r="Y197" s="43">
        <v>292.7</v>
      </c>
      <c r="Z197" s="43">
        <v>298.89999999999998</v>
      </c>
      <c r="AA197" s="43">
        <v>299.5</v>
      </c>
      <c r="AB197" s="43">
        <v>292.2</v>
      </c>
    </row>
    <row r="198" spans="1:28" ht="18">
      <c r="A198" s="43" t="s">
        <v>379</v>
      </c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43" t="s">
        <v>379</v>
      </c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</row>
    <row r="200" spans="1:28" ht="18">
      <c r="A200" s="42" t="s">
        <v>352</v>
      </c>
      <c r="B200" s="43" t="s">
        <v>394</v>
      </c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42" t="s">
        <v>352</v>
      </c>
      <c r="Q200" s="43" t="s">
        <v>395</v>
      </c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</row>
    <row r="201" spans="1:28" ht="18">
      <c r="A201" s="43" t="s">
        <v>355</v>
      </c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43" t="s">
        <v>355</v>
      </c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</row>
    <row r="202" spans="1:28" ht="18">
      <c r="A202" s="42" t="s">
        <v>356</v>
      </c>
      <c r="B202" s="43" t="s">
        <v>357</v>
      </c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42" t="s">
        <v>356</v>
      </c>
      <c r="Q202" s="43" t="s">
        <v>357</v>
      </c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</row>
    <row r="203" spans="1:28" ht="18">
      <c r="A203" s="42" t="s">
        <v>358</v>
      </c>
      <c r="B203" s="43" t="s">
        <v>359</v>
      </c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42" t="s">
        <v>358</v>
      </c>
      <c r="Q203" s="43" t="s">
        <v>360</v>
      </c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</row>
    <row r="204" spans="1:28" ht="18">
      <c r="A204" s="42" t="s">
        <v>361</v>
      </c>
      <c r="B204" s="43" t="s">
        <v>396</v>
      </c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42" t="s">
        <v>361</v>
      </c>
      <c r="Q204" s="43" t="s">
        <v>396</v>
      </c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</row>
    <row r="205" spans="1:28" ht="18">
      <c r="A205" s="42" t="s">
        <v>362</v>
      </c>
      <c r="B205" s="43" t="s">
        <v>396</v>
      </c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42" t="s">
        <v>362</v>
      </c>
      <c r="Q205" s="43" t="s">
        <v>396</v>
      </c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</row>
    <row r="206" spans="1:28" ht="18">
      <c r="A206" s="42" t="s">
        <v>363</v>
      </c>
      <c r="B206" s="43" t="s">
        <v>364</v>
      </c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42" t="s">
        <v>363</v>
      </c>
      <c r="Q206" s="43" t="s">
        <v>364</v>
      </c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</row>
    <row r="208" spans="1:28" ht="18">
      <c r="A208" s="42" t="s">
        <v>365</v>
      </c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42" t="s">
        <v>365</v>
      </c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</row>
    <row r="209" spans="1:28" ht="18">
      <c r="A209" s="42" t="s">
        <v>366</v>
      </c>
      <c r="B209" s="42" t="s">
        <v>367</v>
      </c>
      <c r="C209" s="42" t="s">
        <v>368</v>
      </c>
      <c r="D209" s="42" t="s">
        <v>369</v>
      </c>
      <c r="E209" s="42" t="s">
        <v>370</v>
      </c>
      <c r="F209" s="42" t="s">
        <v>371</v>
      </c>
      <c r="G209" s="42" t="s">
        <v>372</v>
      </c>
      <c r="H209" s="42" t="s">
        <v>373</v>
      </c>
      <c r="I209" s="42" t="s">
        <v>374</v>
      </c>
      <c r="J209" s="42" t="s">
        <v>375</v>
      </c>
      <c r="K209" s="42" t="s">
        <v>376</v>
      </c>
      <c r="L209" s="42" t="s">
        <v>377</v>
      </c>
      <c r="M209" s="42" t="s">
        <v>378</v>
      </c>
      <c r="N209" s="61"/>
      <c r="O209" s="61"/>
      <c r="P209" s="42" t="s">
        <v>366</v>
      </c>
      <c r="Q209" s="42" t="s">
        <v>367</v>
      </c>
      <c r="R209" s="42" t="s">
        <v>368</v>
      </c>
      <c r="S209" s="42" t="s">
        <v>369</v>
      </c>
      <c r="T209" s="42" t="s">
        <v>370</v>
      </c>
      <c r="U209" s="42" t="s">
        <v>371</v>
      </c>
      <c r="V209" s="42" t="s">
        <v>372</v>
      </c>
      <c r="W209" s="42" t="s">
        <v>373</v>
      </c>
      <c r="X209" s="42" t="s">
        <v>374</v>
      </c>
      <c r="Y209" s="42" t="s">
        <v>375</v>
      </c>
      <c r="Z209" s="42" t="s">
        <v>376</v>
      </c>
      <c r="AA209" s="42" t="s">
        <v>377</v>
      </c>
      <c r="AB209" s="42" t="s">
        <v>378</v>
      </c>
    </row>
    <row r="210" spans="1:28" ht="18">
      <c r="A210" s="42">
        <v>2010</v>
      </c>
      <c r="B210" s="43">
        <v>69.5</v>
      </c>
      <c r="C210" s="43">
        <v>68.099999999999994</v>
      </c>
      <c r="D210" s="43">
        <v>70.8</v>
      </c>
      <c r="E210" s="43">
        <v>74</v>
      </c>
      <c r="F210" s="43">
        <v>77.400000000000006</v>
      </c>
      <c r="G210" s="43">
        <v>79.599999999999994</v>
      </c>
      <c r="H210" s="43">
        <v>83</v>
      </c>
      <c r="I210" s="43">
        <v>82.5</v>
      </c>
      <c r="J210" s="43">
        <v>76.400000000000006</v>
      </c>
      <c r="K210" s="43">
        <v>75.7</v>
      </c>
      <c r="L210" s="43">
        <v>74.900000000000006</v>
      </c>
      <c r="M210" s="43">
        <v>74.8</v>
      </c>
      <c r="N210" s="61"/>
      <c r="O210" s="61"/>
      <c r="P210" s="42">
        <v>2010</v>
      </c>
      <c r="Q210" s="43">
        <v>71.2</v>
      </c>
      <c r="R210" s="43">
        <v>71.099999999999994</v>
      </c>
      <c r="S210" s="43">
        <v>73.400000000000006</v>
      </c>
      <c r="T210" s="43">
        <v>77</v>
      </c>
      <c r="U210" s="43">
        <v>79.400000000000006</v>
      </c>
      <c r="V210" s="43">
        <v>79.099999999999994</v>
      </c>
      <c r="W210" s="43">
        <v>77.7</v>
      </c>
      <c r="X210" s="43">
        <v>78.7</v>
      </c>
      <c r="Y210" s="43">
        <v>79.7</v>
      </c>
      <c r="Z210" s="43">
        <v>80.900000000000006</v>
      </c>
      <c r="AA210" s="43">
        <v>80</v>
      </c>
      <c r="AB210" s="43">
        <v>78.599999999999994</v>
      </c>
    </row>
    <row r="211" spans="1:28" ht="18">
      <c r="A211" s="42">
        <v>2011</v>
      </c>
      <c r="B211" s="43">
        <v>71.2</v>
      </c>
      <c r="C211" s="43">
        <v>71.3</v>
      </c>
      <c r="D211" s="43">
        <v>74.099999999999994</v>
      </c>
      <c r="E211" s="43">
        <v>76.400000000000006</v>
      </c>
      <c r="F211" s="43">
        <v>79.900000000000006</v>
      </c>
      <c r="G211" s="43">
        <v>82.5</v>
      </c>
      <c r="H211" s="43">
        <v>84.5</v>
      </c>
      <c r="I211" s="43">
        <v>84.2</v>
      </c>
      <c r="J211" s="43">
        <v>78.2</v>
      </c>
      <c r="K211" s="43">
        <v>77.3</v>
      </c>
      <c r="L211" s="43">
        <v>76.599999999999994</v>
      </c>
      <c r="M211" s="43">
        <v>76.599999999999994</v>
      </c>
      <c r="N211" s="61"/>
      <c r="O211" s="61"/>
      <c r="P211" s="42">
        <v>2011</v>
      </c>
      <c r="Q211" s="43">
        <v>75.3</v>
      </c>
      <c r="R211" s="43">
        <v>75.099999999999994</v>
      </c>
      <c r="S211" s="43">
        <v>77.599999999999994</v>
      </c>
      <c r="T211" s="43">
        <v>81.7</v>
      </c>
      <c r="U211" s="43">
        <v>82.8</v>
      </c>
      <c r="V211" s="43">
        <v>82.4</v>
      </c>
      <c r="W211" s="43">
        <v>80.3</v>
      </c>
      <c r="X211" s="43">
        <v>81.2</v>
      </c>
      <c r="Y211" s="43">
        <v>81.400000000000006</v>
      </c>
      <c r="Z211" s="43">
        <v>82</v>
      </c>
      <c r="AA211" s="43">
        <v>81.3</v>
      </c>
      <c r="AB211" s="43">
        <v>79.3</v>
      </c>
    </row>
    <row r="212" spans="1:28" ht="18">
      <c r="A212" s="42">
        <v>2012</v>
      </c>
      <c r="B212" s="43">
        <v>73.5</v>
      </c>
      <c r="C212" s="43">
        <v>73.5</v>
      </c>
      <c r="D212" s="43">
        <v>76.7</v>
      </c>
      <c r="E212" s="43">
        <v>79.099999999999994</v>
      </c>
      <c r="F212" s="43">
        <v>82.3</v>
      </c>
      <c r="G212" s="43">
        <v>86</v>
      </c>
      <c r="H212" s="43">
        <v>86.8</v>
      </c>
      <c r="I212" s="43">
        <v>86.7</v>
      </c>
      <c r="J212" s="43">
        <v>80.2</v>
      </c>
      <c r="K212" s="43">
        <v>80.3</v>
      </c>
      <c r="L212" s="43">
        <v>79.3</v>
      </c>
      <c r="M212" s="43">
        <v>79.7</v>
      </c>
      <c r="N212" s="61"/>
      <c r="O212" s="61"/>
      <c r="P212" s="42">
        <v>2012</v>
      </c>
      <c r="Q212" s="43">
        <v>77.2</v>
      </c>
      <c r="R212" s="43">
        <v>77.3</v>
      </c>
      <c r="S212" s="43">
        <v>80.8</v>
      </c>
      <c r="T212" s="43">
        <v>83.8</v>
      </c>
      <c r="U212" s="43">
        <v>85.8</v>
      </c>
      <c r="V212" s="43">
        <v>85.6</v>
      </c>
      <c r="W212" s="43">
        <v>84.5</v>
      </c>
      <c r="X212" s="43">
        <v>85.2</v>
      </c>
      <c r="Y212" s="43">
        <v>85.3</v>
      </c>
      <c r="Z212" s="43">
        <v>84.4</v>
      </c>
      <c r="AA212" s="43">
        <v>84.2</v>
      </c>
      <c r="AB212" s="43">
        <v>84.2</v>
      </c>
    </row>
    <row r="213" spans="1:28" ht="18">
      <c r="A213" s="42">
        <v>2013</v>
      </c>
      <c r="B213" s="43">
        <v>75.2</v>
      </c>
      <c r="C213" s="43">
        <v>74.7</v>
      </c>
      <c r="D213" s="43">
        <v>77.400000000000006</v>
      </c>
      <c r="E213" s="43">
        <v>80</v>
      </c>
      <c r="F213" s="43">
        <v>83.4</v>
      </c>
      <c r="G213" s="43">
        <v>86.8</v>
      </c>
      <c r="H213" s="43">
        <v>88.2</v>
      </c>
      <c r="I213" s="43">
        <v>88.1</v>
      </c>
      <c r="J213" s="43">
        <v>82.2</v>
      </c>
      <c r="K213" s="43">
        <v>81.3</v>
      </c>
      <c r="L213" s="43">
        <v>80</v>
      </c>
      <c r="M213" s="43">
        <v>80.5</v>
      </c>
      <c r="N213" s="61"/>
      <c r="O213" s="61"/>
      <c r="P213" s="42">
        <v>2013</v>
      </c>
      <c r="Q213" s="43">
        <v>79.2</v>
      </c>
      <c r="R213" s="43">
        <v>80.599999999999994</v>
      </c>
      <c r="S213" s="43">
        <v>82</v>
      </c>
      <c r="T213" s="43">
        <v>86.3</v>
      </c>
      <c r="U213" s="43">
        <v>87.4</v>
      </c>
      <c r="V213" s="43">
        <v>87.4</v>
      </c>
      <c r="W213" s="43">
        <v>86.9</v>
      </c>
      <c r="X213" s="43">
        <v>87.3</v>
      </c>
      <c r="Y213" s="43">
        <v>88.3</v>
      </c>
      <c r="Z213" s="43">
        <v>87</v>
      </c>
      <c r="AA213" s="43">
        <v>86.3</v>
      </c>
      <c r="AB213" s="43">
        <v>86.8</v>
      </c>
    </row>
    <row r="214" spans="1:28" ht="18">
      <c r="A214" s="42">
        <v>2014</v>
      </c>
      <c r="B214" s="43">
        <v>77.3</v>
      </c>
      <c r="C214" s="43">
        <v>75.599999999999994</v>
      </c>
      <c r="D214" s="43">
        <v>78.3</v>
      </c>
      <c r="E214" s="43">
        <v>80.599999999999994</v>
      </c>
      <c r="F214" s="43">
        <v>84.7</v>
      </c>
      <c r="G214" s="43">
        <v>88.2</v>
      </c>
      <c r="H214" s="43">
        <v>89.3</v>
      </c>
      <c r="I214" s="43">
        <v>89.5</v>
      </c>
      <c r="J214" s="43">
        <v>83</v>
      </c>
      <c r="K214" s="43">
        <v>82.5</v>
      </c>
      <c r="L214" s="43">
        <v>81.099999999999994</v>
      </c>
      <c r="M214" s="43">
        <v>82.1</v>
      </c>
      <c r="N214" s="61"/>
      <c r="O214" s="61"/>
      <c r="P214" s="42">
        <v>2014</v>
      </c>
      <c r="Q214" s="43">
        <v>82.7</v>
      </c>
      <c r="R214" s="43">
        <v>82.5</v>
      </c>
      <c r="S214" s="43">
        <v>84.8</v>
      </c>
      <c r="T214" s="43">
        <v>87.9</v>
      </c>
      <c r="U214" s="43">
        <v>89.5</v>
      </c>
      <c r="V214" s="43">
        <v>89.1</v>
      </c>
      <c r="W214" s="43">
        <v>88.1</v>
      </c>
      <c r="X214" s="43">
        <v>89.1</v>
      </c>
      <c r="Y214" s="43">
        <v>90.6</v>
      </c>
      <c r="Z214" s="43">
        <v>91.2</v>
      </c>
      <c r="AA214" s="43">
        <v>89.2</v>
      </c>
      <c r="AB214" s="43">
        <v>89.1</v>
      </c>
    </row>
    <row r="215" spans="1:28" ht="18">
      <c r="A215" s="42">
        <v>2015</v>
      </c>
      <c r="B215" s="43">
        <v>77.5</v>
      </c>
      <c r="C215" s="43">
        <v>76.900000000000006</v>
      </c>
      <c r="D215" s="43">
        <v>79.2</v>
      </c>
      <c r="E215" s="43">
        <v>82.5</v>
      </c>
      <c r="F215" s="43">
        <v>86.8</v>
      </c>
      <c r="G215" s="43">
        <v>90.1</v>
      </c>
      <c r="H215" s="43">
        <v>91</v>
      </c>
      <c r="I215" s="43">
        <v>91.1</v>
      </c>
      <c r="J215" s="43">
        <v>85.2</v>
      </c>
      <c r="K215" s="43">
        <v>84.4</v>
      </c>
      <c r="L215" s="43">
        <v>83.2</v>
      </c>
      <c r="M215" s="43">
        <v>83.7</v>
      </c>
      <c r="N215" s="61"/>
      <c r="O215" s="61"/>
      <c r="P215" s="42">
        <v>2015</v>
      </c>
      <c r="Q215" s="43">
        <v>84.7</v>
      </c>
      <c r="R215" s="43">
        <v>84.9</v>
      </c>
      <c r="S215" s="43">
        <v>86.8</v>
      </c>
      <c r="T215" s="43">
        <v>89.8</v>
      </c>
      <c r="U215" s="43">
        <v>91.2</v>
      </c>
      <c r="V215" s="43">
        <v>91.6</v>
      </c>
      <c r="W215" s="43">
        <v>89.5</v>
      </c>
      <c r="X215" s="43">
        <v>90</v>
      </c>
      <c r="Y215" s="43">
        <v>91.1</v>
      </c>
      <c r="Z215" s="43">
        <v>93.4</v>
      </c>
      <c r="AA215" s="43">
        <v>90.3</v>
      </c>
      <c r="AB215" s="43">
        <v>90.9</v>
      </c>
    </row>
    <row r="216" spans="1:28" ht="18">
      <c r="A216" s="42">
        <v>2016</v>
      </c>
      <c r="B216" s="43">
        <v>79.8</v>
      </c>
      <c r="C216" s="43">
        <v>79.599999999999994</v>
      </c>
      <c r="D216" s="43">
        <v>82.7</v>
      </c>
      <c r="E216" s="43">
        <v>85.2</v>
      </c>
      <c r="F216" s="43">
        <v>88.7</v>
      </c>
      <c r="G216" s="43">
        <v>91.6</v>
      </c>
      <c r="H216" s="43">
        <v>93.5</v>
      </c>
      <c r="I216" s="43">
        <v>93.4</v>
      </c>
      <c r="J216" s="43">
        <v>87.1</v>
      </c>
      <c r="K216" s="43">
        <v>86.6</v>
      </c>
      <c r="L216" s="43">
        <v>84.8</v>
      </c>
      <c r="M216" s="43">
        <v>84.7</v>
      </c>
      <c r="N216" s="61"/>
      <c r="O216" s="61"/>
      <c r="P216" s="42">
        <v>2016</v>
      </c>
      <c r="Q216" s="43">
        <v>85.9</v>
      </c>
      <c r="R216" s="43">
        <v>86.4</v>
      </c>
      <c r="S216" s="43">
        <v>88.7</v>
      </c>
      <c r="T216" s="43">
        <v>92.7</v>
      </c>
      <c r="U216" s="43">
        <v>93.6</v>
      </c>
      <c r="V216" s="43">
        <v>93.9</v>
      </c>
      <c r="W216" s="43">
        <v>92.6</v>
      </c>
      <c r="X216" s="43">
        <v>93.5</v>
      </c>
      <c r="Y216" s="43">
        <v>95.8</v>
      </c>
      <c r="Z216" s="43">
        <v>95.2</v>
      </c>
      <c r="AA216" s="43">
        <v>94.3</v>
      </c>
      <c r="AB216" s="43">
        <v>93.6</v>
      </c>
    </row>
    <row r="217" spans="1:28" ht="18">
      <c r="A217" s="42">
        <v>2017</v>
      </c>
      <c r="B217" s="43">
        <v>81.7</v>
      </c>
      <c r="C217" s="43">
        <v>81.8</v>
      </c>
      <c r="D217" s="43">
        <v>84.8</v>
      </c>
      <c r="E217" s="43">
        <v>87.2</v>
      </c>
      <c r="F217" s="43">
        <v>91.5</v>
      </c>
      <c r="G217" s="43">
        <v>94.8</v>
      </c>
      <c r="H217" s="43">
        <v>96.5</v>
      </c>
      <c r="I217" s="43">
        <v>96.4</v>
      </c>
      <c r="J217" s="43">
        <v>89.3</v>
      </c>
      <c r="K217" s="43">
        <v>88.8</v>
      </c>
      <c r="L217" s="43">
        <v>87.6</v>
      </c>
      <c r="M217" s="43">
        <v>87.6</v>
      </c>
      <c r="N217" s="61"/>
      <c r="O217" s="61"/>
      <c r="P217" s="42">
        <v>2017</v>
      </c>
      <c r="Q217" s="43">
        <v>89.7</v>
      </c>
      <c r="R217" s="43">
        <v>90.1</v>
      </c>
      <c r="S217" s="43">
        <v>91.7</v>
      </c>
      <c r="T217" s="43">
        <v>95.8</v>
      </c>
      <c r="U217" s="43">
        <v>97</v>
      </c>
      <c r="V217" s="43">
        <v>97.3</v>
      </c>
      <c r="W217" s="43">
        <v>96.3</v>
      </c>
      <c r="X217" s="43">
        <v>96.4</v>
      </c>
      <c r="Y217" s="43">
        <v>97</v>
      </c>
      <c r="Z217" s="43">
        <v>97.7</v>
      </c>
      <c r="AA217" s="43">
        <v>96.3</v>
      </c>
      <c r="AB217" s="43">
        <v>95.5</v>
      </c>
    </row>
    <row r="218" spans="1:28" ht="18">
      <c r="A218" s="42">
        <v>2018</v>
      </c>
      <c r="B218" s="43">
        <v>84.5</v>
      </c>
      <c r="C218" s="43">
        <v>84.1</v>
      </c>
      <c r="D218" s="43">
        <v>86.9</v>
      </c>
      <c r="E218" s="43">
        <v>89.4</v>
      </c>
      <c r="F218" s="43">
        <v>93</v>
      </c>
      <c r="G218" s="43">
        <v>96.4</v>
      </c>
      <c r="H218" s="43">
        <v>98.3</v>
      </c>
      <c r="I218" s="43">
        <v>97.9</v>
      </c>
      <c r="J218" s="43">
        <v>90.6</v>
      </c>
      <c r="K218" s="43">
        <v>90</v>
      </c>
      <c r="L218" s="43">
        <v>88.8</v>
      </c>
      <c r="M218" s="43">
        <v>89.6</v>
      </c>
      <c r="N218" s="61"/>
      <c r="O218" s="61"/>
      <c r="P218" s="42">
        <v>2018</v>
      </c>
      <c r="Q218" s="43">
        <v>91.7</v>
      </c>
      <c r="R218" s="43">
        <v>92.2</v>
      </c>
      <c r="S218" s="43">
        <v>92.9</v>
      </c>
      <c r="T218" s="43">
        <v>96.5</v>
      </c>
      <c r="U218" s="43">
        <v>98.3</v>
      </c>
      <c r="V218" s="43">
        <v>99.4</v>
      </c>
      <c r="W218" s="43">
        <v>97.3</v>
      </c>
      <c r="X218" s="43">
        <v>97.7</v>
      </c>
      <c r="Y218" s="43">
        <v>98.5</v>
      </c>
      <c r="Z218" s="43">
        <v>99.4</v>
      </c>
      <c r="AA218" s="43">
        <v>97.7</v>
      </c>
      <c r="AB218" s="43">
        <v>96.8</v>
      </c>
    </row>
    <row r="219" spans="1:28" ht="18">
      <c r="A219" s="42">
        <v>2019</v>
      </c>
      <c r="B219" s="43">
        <v>86.5</v>
      </c>
      <c r="C219" s="43">
        <v>85.7</v>
      </c>
      <c r="D219" s="43">
        <v>88.6</v>
      </c>
      <c r="E219" s="43">
        <v>91.1</v>
      </c>
      <c r="F219" s="43">
        <v>94.9</v>
      </c>
      <c r="G219" s="43">
        <v>98.6</v>
      </c>
      <c r="H219" s="43">
        <v>100.7</v>
      </c>
      <c r="I219" s="43">
        <v>99.7</v>
      </c>
      <c r="J219" s="43">
        <v>92.7</v>
      </c>
      <c r="K219" s="43">
        <v>91.8</v>
      </c>
      <c r="L219" s="43">
        <v>89.8</v>
      </c>
      <c r="M219" s="43">
        <v>90.7</v>
      </c>
      <c r="N219" s="61"/>
      <c r="O219" s="61"/>
      <c r="P219" s="42">
        <v>2019</v>
      </c>
      <c r="Q219" s="43">
        <v>92.9</v>
      </c>
      <c r="R219" s="43">
        <v>93.1</v>
      </c>
      <c r="S219" s="43">
        <v>95.7</v>
      </c>
      <c r="T219" s="43">
        <v>99.3</v>
      </c>
      <c r="U219" s="43">
        <v>100.6</v>
      </c>
      <c r="V219" s="43">
        <v>100.9</v>
      </c>
      <c r="W219" s="43">
        <v>100</v>
      </c>
      <c r="X219" s="43">
        <v>100.9</v>
      </c>
      <c r="Y219" s="43">
        <v>101.2</v>
      </c>
      <c r="Z219" s="43">
        <v>101.8</v>
      </c>
      <c r="AA219" s="43">
        <v>101.8</v>
      </c>
      <c r="AB219" s="43">
        <v>101.3</v>
      </c>
    </row>
    <row r="220" spans="1:28" ht="18">
      <c r="A220" s="42">
        <v>2020</v>
      </c>
      <c r="B220" s="43">
        <v>87.5</v>
      </c>
      <c r="C220" s="43">
        <v>88.1</v>
      </c>
      <c r="D220" s="43">
        <v>84.9</v>
      </c>
      <c r="E220" s="43">
        <v>35.799999999999997</v>
      </c>
      <c r="F220" s="43">
        <v>44.1</v>
      </c>
      <c r="G220" s="43">
        <v>56.8</v>
      </c>
      <c r="H220" s="43">
        <v>67.2</v>
      </c>
      <c r="I220" s="43">
        <v>69.400000000000006</v>
      </c>
      <c r="J220" s="43">
        <v>68.900000000000006</v>
      </c>
      <c r="K220" s="43">
        <v>70.7</v>
      </c>
      <c r="L220" s="43">
        <v>68</v>
      </c>
      <c r="M220" s="43">
        <v>61.3</v>
      </c>
      <c r="N220" s="61"/>
      <c r="O220" s="61"/>
      <c r="P220" s="42">
        <v>2020</v>
      </c>
      <c r="Q220" s="43">
        <v>98.8</v>
      </c>
      <c r="R220" s="43">
        <v>99.5</v>
      </c>
      <c r="S220" s="43">
        <v>97.6</v>
      </c>
      <c r="T220" s="43">
        <v>43.9</v>
      </c>
      <c r="U220" s="43">
        <v>49.8</v>
      </c>
      <c r="V220" s="43">
        <v>58.9</v>
      </c>
      <c r="W220" s="43">
        <v>64.599999999999994</v>
      </c>
      <c r="X220" s="43">
        <v>64.900000000000006</v>
      </c>
      <c r="Y220" s="43">
        <v>66.3</v>
      </c>
      <c r="Z220" s="43">
        <v>66.8</v>
      </c>
      <c r="AA220" s="43">
        <v>66.7</v>
      </c>
      <c r="AB220" s="43">
        <v>58.8</v>
      </c>
    </row>
    <row r="221" spans="1:28" ht="18">
      <c r="A221" s="43" t="s">
        <v>379</v>
      </c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43" t="s">
        <v>379</v>
      </c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</row>
    <row r="223" spans="1:28" ht="18">
      <c r="A223" s="42" t="s">
        <v>352</v>
      </c>
      <c r="B223" s="43" t="s">
        <v>397</v>
      </c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42" t="s">
        <v>352</v>
      </c>
      <c r="Q223" s="43" t="s">
        <v>398</v>
      </c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</row>
    <row r="224" spans="1:28" ht="18">
      <c r="A224" s="43" t="s">
        <v>355</v>
      </c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43" t="s">
        <v>355</v>
      </c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</row>
    <row r="225" spans="1:28" ht="18">
      <c r="A225" s="42" t="s">
        <v>356</v>
      </c>
      <c r="B225" s="43" t="s">
        <v>357</v>
      </c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42" t="s">
        <v>356</v>
      </c>
      <c r="Q225" s="43" t="s">
        <v>357</v>
      </c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</row>
    <row r="226" spans="1:28" ht="18">
      <c r="A226" s="42" t="s">
        <v>358</v>
      </c>
      <c r="B226" s="43" t="s">
        <v>359</v>
      </c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42" t="s">
        <v>358</v>
      </c>
      <c r="Q226" s="43" t="s">
        <v>360</v>
      </c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</row>
    <row r="227" spans="1:28" ht="18">
      <c r="A227" s="42" t="s">
        <v>361</v>
      </c>
      <c r="B227" s="43" t="s">
        <v>59</v>
      </c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42" t="s">
        <v>361</v>
      </c>
      <c r="Q227" s="43" t="s">
        <v>59</v>
      </c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</row>
    <row r="228" spans="1:28" ht="18">
      <c r="A228" s="42" t="s">
        <v>362</v>
      </c>
      <c r="B228" s="43" t="s">
        <v>59</v>
      </c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42" t="s">
        <v>362</v>
      </c>
      <c r="Q228" s="43" t="s">
        <v>59</v>
      </c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</row>
    <row r="229" spans="1:28" ht="18">
      <c r="A229" s="42" t="s">
        <v>363</v>
      </c>
      <c r="B229" s="43" t="s">
        <v>364</v>
      </c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42" t="s">
        <v>363</v>
      </c>
      <c r="Q229" s="43" t="s">
        <v>364</v>
      </c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</row>
    <row r="231" spans="1:28" ht="18">
      <c r="A231" s="42" t="s">
        <v>365</v>
      </c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42" t="s">
        <v>365</v>
      </c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</row>
    <row r="232" spans="1:28" ht="18">
      <c r="A232" s="42" t="s">
        <v>366</v>
      </c>
      <c r="B232" s="42" t="s">
        <v>367</v>
      </c>
      <c r="C232" s="42" t="s">
        <v>368</v>
      </c>
      <c r="D232" s="42" t="s">
        <v>369</v>
      </c>
      <c r="E232" s="42" t="s">
        <v>370</v>
      </c>
      <c r="F232" s="42" t="s">
        <v>371</v>
      </c>
      <c r="G232" s="42" t="s">
        <v>372</v>
      </c>
      <c r="H232" s="42" t="s">
        <v>373</v>
      </c>
      <c r="I232" s="42" t="s">
        <v>374</v>
      </c>
      <c r="J232" s="42" t="s">
        <v>375</v>
      </c>
      <c r="K232" s="42" t="s">
        <v>376</v>
      </c>
      <c r="L232" s="42" t="s">
        <v>377</v>
      </c>
      <c r="M232" s="42" t="s">
        <v>378</v>
      </c>
      <c r="N232" s="61"/>
      <c r="O232" s="61"/>
      <c r="P232" s="42" t="s">
        <v>366</v>
      </c>
      <c r="Q232" s="42" t="s">
        <v>367</v>
      </c>
      <c r="R232" s="42" t="s">
        <v>368</v>
      </c>
      <c r="S232" s="42" t="s">
        <v>369</v>
      </c>
      <c r="T232" s="42" t="s">
        <v>370</v>
      </c>
      <c r="U232" s="42" t="s">
        <v>371</v>
      </c>
      <c r="V232" s="42" t="s">
        <v>372</v>
      </c>
      <c r="W232" s="42" t="s">
        <v>373</v>
      </c>
      <c r="X232" s="42" t="s">
        <v>374</v>
      </c>
      <c r="Y232" s="42" t="s">
        <v>375</v>
      </c>
      <c r="Z232" s="42" t="s">
        <v>376</v>
      </c>
      <c r="AA232" s="42" t="s">
        <v>377</v>
      </c>
      <c r="AB232" s="42" t="s">
        <v>378</v>
      </c>
    </row>
    <row r="233" spans="1:28" ht="18">
      <c r="A233" s="42">
        <v>2010</v>
      </c>
      <c r="B233" s="43">
        <v>45.1</v>
      </c>
      <c r="C233" s="43">
        <v>44.7</v>
      </c>
      <c r="D233" s="43">
        <v>45.1</v>
      </c>
      <c r="E233" s="43">
        <v>45.4</v>
      </c>
      <c r="F233" s="43">
        <v>46</v>
      </c>
      <c r="G233" s="43">
        <v>46.5</v>
      </c>
      <c r="H233" s="43">
        <v>46.3</v>
      </c>
      <c r="I233" s="43">
        <v>46.5</v>
      </c>
      <c r="J233" s="43">
        <v>46.1</v>
      </c>
      <c r="K233" s="43">
        <v>46.1</v>
      </c>
      <c r="L233" s="43">
        <v>46.3</v>
      </c>
      <c r="M233" s="43">
        <v>46.2</v>
      </c>
      <c r="N233" s="61"/>
      <c r="O233" s="61"/>
      <c r="P233" s="42">
        <v>2010</v>
      </c>
      <c r="Q233" s="43">
        <v>36.700000000000003</v>
      </c>
      <c r="R233" s="43">
        <v>36.5</v>
      </c>
      <c r="S233" s="43">
        <v>37</v>
      </c>
      <c r="T233" s="43">
        <v>37</v>
      </c>
      <c r="U233" s="43">
        <v>37.4</v>
      </c>
      <c r="V233" s="43">
        <v>37.4</v>
      </c>
      <c r="W233" s="43">
        <v>37.5</v>
      </c>
      <c r="X233" s="43">
        <v>37.200000000000003</v>
      </c>
      <c r="Y233" s="43">
        <v>36.799999999999997</v>
      </c>
      <c r="Z233" s="43">
        <v>37.4</v>
      </c>
      <c r="AA233" s="43">
        <v>37.200000000000003</v>
      </c>
      <c r="AB233" s="43">
        <v>37.200000000000003</v>
      </c>
    </row>
    <row r="234" spans="1:28" ht="18">
      <c r="A234" s="42">
        <v>2011</v>
      </c>
      <c r="B234" s="43">
        <v>45.9</v>
      </c>
      <c r="C234" s="43">
        <v>46</v>
      </c>
      <c r="D234" s="43">
        <v>46.3</v>
      </c>
      <c r="E234" s="43">
        <v>46.6</v>
      </c>
      <c r="F234" s="43">
        <v>46.9</v>
      </c>
      <c r="G234" s="43">
        <v>47.7</v>
      </c>
      <c r="H234" s="43">
        <v>47.6</v>
      </c>
      <c r="I234" s="43">
        <v>47.5</v>
      </c>
      <c r="J234" s="43">
        <v>46.8</v>
      </c>
      <c r="K234" s="43">
        <v>46.6</v>
      </c>
      <c r="L234" s="43">
        <v>46.7</v>
      </c>
      <c r="M234" s="43">
        <v>46.7</v>
      </c>
      <c r="N234" s="61"/>
      <c r="O234" s="61"/>
      <c r="P234" s="42">
        <v>2011</v>
      </c>
      <c r="Q234" s="43">
        <v>36.799999999999997</v>
      </c>
      <c r="R234" s="43">
        <v>36.799999999999997</v>
      </c>
      <c r="S234" s="43">
        <v>37</v>
      </c>
      <c r="T234" s="43">
        <v>37.4</v>
      </c>
      <c r="U234" s="43">
        <v>37.5</v>
      </c>
      <c r="V234" s="43">
        <v>37.6</v>
      </c>
      <c r="W234" s="43">
        <v>37.5</v>
      </c>
      <c r="X234" s="43">
        <v>37.299999999999997</v>
      </c>
      <c r="Y234" s="43">
        <v>36.9</v>
      </c>
      <c r="Z234" s="43">
        <v>37.1</v>
      </c>
      <c r="AA234" s="43">
        <v>37</v>
      </c>
      <c r="AB234" s="43">
        <v>36.9</v>
      </c>
    </row>
    <row r="235" spans="1:28" ht="18">
      <c r="A235" s="42">
        <v>2012</v>
      </c>
      <c r="B235" s="43">
        <v>46.3</v>
      </c>
      <c r="C235" s="43">
        <v>46.2</v>
      </c>
      <c r="D235" s="43">
        <v>46.5</v>
      </c>
      <c r="E235" s="43">
        <v>46.7</v>
      </c>
      <c r="F235" s="43">
        <v>47</v>
      </c>
      <c r="G235" s="43">
        <v>47.8</v>
      </c>
      <c r="H235" s="43">
        <v>47.6</v>
      </c>
      <c r="I235" s="43">
        <v>47.3</v>
      </c>
      <c r="J235" s="43">
        <v>46.3</v>
      </c>
      <c r="K235" s="43">
        <v>46.1</v>
      </c>
      <c r="L235" s="43">
        <v>46.1</v>
      </c>
      <c r="M235" s="43">
        <v>46.1</v>
      </c>
      <c r="N235" s="61"/>
      <c r="O235" s="61"/>
      <c r="P235" s="42">
        <v>2012</v>
      </c>
      <c r="Q235" s="43">
        <v>36.799999999999997</v>
      </c>
      <c r="R235" s="43">
        <v>36.9</v>
      </c>
      <c r="S235" s="43">
        <v>37.1</v>
      </c>
      <c r="T235" s="43">
        <v>37.299999999999997</v>
      </c>
      <c r="U235" s="43">
        <v>37.799999999999997</v>
      </c>
      <c r="V235" s="43">
        <v>38.1</v>
      </c>
      <c r="W235" s="43">
        <v>38</v>
      </c>
      <c r="X235" s="43">
        <v>38</v>
      </c>
      <c r="Y235" s="43">
        <v>37.9</v>
      </c>
      <c r="Z235" s="43">
        <v>37.9</v>
      </c>
      <c r="AA235" s="43">
        <v>37.799999999999997</v>
      </c>
      <c r="AB235" s="43">
        <v>38</v>
      </c>
    </row>
    <row r="236" spans="1:28" ht="18">
      <c r="A236" s="42">
        <v>2013</v>
      </c>
      <c r="B236" s="43">
        <v>46</v>
      </c>
      <c r="C236" s="43">
        <v>45.8</v>
      </c>
      <c r="D236" s="43">
        <v>46.1</v>
      </c>
      <c r="E236" s="43">
        <v>46</v>
      </c>
      <c r="F236" s="43">
        <v>46.3</v>
      </c>
      <c r="G236" s="43">
        <v>47.5</v>
      </c>
      <c r="H236" s="43">
        <v>46.4</v>
      </c>
      <c r="I236" s="43">
        <v>46.5</v>
      </c>
      <c r="J236" s="43">
        <v>45.7</v>
      </c>
      <c r="K236" s="43">
        <v>45.7</v>
      </c>
      <c r="L236" s="43">
        <v>45.7</v>
      </c>
      <c r="M236" s="43">
        <v>45.6</v>
      </c>
      <c r="N236" s="61"/>
      <c r="O236" s="61"/>
      <c r="P236" s="42">
        <v>2013</v>
      </c>
      <c r="Q236" s="43">
        <v>37.5</v>
      </c>
      <c r="R236" s="43">
        <v>37.799999999999997</v>
      </c>
      <c r="S236" s="43">
        <v>38</v>
      </c>
      <c r="T236" s="43">
        <v>38</v>
      </c>
      <c r="U236" s="43">
        <v>38.4</v>
      </c>
      <c r="V236" s="43">
        <v>38.700000000000003</v>
      </c>
      <c r="W236" s="43">
        <v>38</v>
      </c>
      <c r="X236" s="43">
        <v>37.9</v>
      </c>
      <c r="Y236" s="43">
        <v>37.5</v>
      </c>
      <c r="Z236" s="43">
        <v>37.700000000000003</v>
      </c>
      <c r="AA236" s="43">
        <v>37.6</v>
      </c>
      <c r="AB236" s="43">
        <v>37.4</v>
      </c>
    </row>
    <row r="237" spans="1:28" ht="18">
      <c r="A237" s="42">
        <v>2014</v>
      </c>
      <c r="B237" s="43">
        <v>45.6</v>
      </c>
      <c r="C237" s="43">
        <v>45.1</v>
      </c>
      <c r="D237" s="43">
        <v>45.8</v>
      </c>
      <c r="E237" s="43">
        <v>45.9</v>
      </c>
      <c r="F237" s="43">
        <v>46.6</v>
      </c>
      <c r="G237" s="43">
        <v>47.2</v>
      </c>
      <c r="H237" s="43">
        <v>46.7</v>
      </c>
      <c r="I237" s="43">
        <v>46.5</v>
      </c>
      <c r="J237" s="43">
        <v>45.7</v>
      </c>
      <c r="K237" s="43">
        <v>46</v>
      </c>
      <c r="L237" s="43">
        <v>45.9</v>
      </c>
      <c r="M237" s="43">
        <v>45.9</v>
      </c>
      <c r="N237" s="61"/>
      <c r="O237" s="61"/>
      <c r="P237" s="42">
        <v>2014</v>
      </c>
      <c r="Q237" s="43">
        <v>37</v>
      </c>
      <c r="R237" s="43">
        <v>36.9</v>
      </c>
      <c r="S237" s="43">
        <v>37.299999999999997</v>
      </c>
      <c r="T237" s="43">
        <v>37.5</v>
      </c>
      <c r="U237" s="43">
        <v>38</v>
      </c>
      <c r="V237" s="43">
        <v>38.6</v>
      </c>
      <c r="W237" s="43">
        <v>38.5</v>
      </c>
      <c r="X237" s="43">
        <v>38.299999999999997</v>
      </c>
      <c r="Y237" s="43">
        <v>38</v>
      </c>
      <c r="Z237" s="43">
        <v>38.200000000000003</v>
      </c>
      <c r="AA237" s="43">
        <v>38.200000000000003</v>
      </c>
      <c r="AB237" s="43">
        <v>38</v>
      </c>
    </row>
    <row r="238" spans="1:28" ht="18">
      <c r="A238" s="42">
        <v>2015</v>
      </c>
      <c r="B238" s="43">
        <v>45.4</v>
      </c>
      <c r="C238" s="43">
        <v>45.4</v>
      </c>
      <c r="D238" s="43">
        <v>45.7</v>
      </c>
      <c r="E238" s="43">
        <v>45.6</v>
      </c>
      <c r="F238" s="43">
        <v>46.3</v>
      </c>
      <c r="G238" s="43">
        <v>46.8</v>
      </c>
      <c r="H238" s="43">
        <v>46.7</v>
      </c>
      <c r="I238" s="43">
        <v>46.4</v>
      </c>
      <c r="J238" s="43">
        <v>45.7</v>
      </c>
      <c r="K238" s="43">
        <v>46.1</v>
      </c>
      <c r="L238" s="43">
        <v>46.1</v>
      </c>
      <c r="M238" s="43">
        <v>46.3</v>
      </c>
      <c r="N238" s="61"/>
      <c r="O238" s="61"/>
      <c r="P238" s="42">
        <v>2015</v>
      </c>
      <c r="Q238" s="43">
        <v>37.700000000000003</v>
      </c>
      <c r="R238" s="43">
        <v>37.799999999999997</v>
      </c>
      <c r="S238" s="43">
        <v>38.1</v>
      </c>
      <c r="T238" s="43">
        <v>38.200000000000003</v>
      </c>
      <c r="U238" s="43">
        <v>38.5</v>
      </c>
      <c r="V238" s="43">
        <v>38.9</v>
      </c>
      <c r="W238" s="43">
        <v>38.700000000000003</v>
      </c>
      <c r="X238" s="43">
        <v>38.6</v>
      </c>
      <c r="Y238" s="43">
        <v>38.299999999999997</v>
      </c>
      <c r="Z238" s="43">
        <v>38.299999999999997</v>
      </c>
      <c r="AA238" s="43">
        <v>38.4</v>
      </c>
      <c r="AB238" s="43">
        <v>38.6</v>
      </c>
    </row>
    <row r="239" spans="1:28" ht="18">
      <c r="A239" s="42">
        <v>2016</v>
      </c>
      <c r="B239" s="43">
        <v>46</v>
      </c>
      <c r="C239" s="43">
        <v>46.1</v>
      </c>
      <c r="D239" s="43">
        <v>46.7</v>
      </c>
      <c r="E239" s="43">
        <v>46.8</v>
      </c>
      <c r="F239" s="43">
        <v>47.2</v>
      </c>
      <c r="G239" s="43">
        <v>47.9</v>
      </c>
      <c r="H239" s="43">
        <v>48</v>
      </c>
      <c r="I239" s="43">
        <v>47.7</v>
      </c>
      <c r="J239" s="43">
        <v>46.8</v>
      </c>
      <c r="K239" s="43">
        <v>47</v>
      </c>
      <c r="L239" s="43">
        <v>47</v>
      </c>
      <c r="M239" s="43">
        <v>47.1</v>
      </c>
      <c r="N239" s="61"/>
      <c r="O239" s="61"/>
      <c r="P239" s="42">
        <v>2016</v>
      </c>
      <c r="Q239" s="43">
        <v>38.1</v>
      </c>
      <c r="R239" s="43">
        <v>38.5</v>
      </c>
      <c r="S239" s="43">
        <v>38.799999999999997</v>
      </c>
      <c r="T239" s="43">
        <v>39</v>
      </c>
      <c r="U239" s="43">
        <v>39.200000000000003</v>
      </c>
      <c r="V239" s="43">
        <v>39.5</v>
      </c>
      <c r="W239" s="43">
        <v>39.6</v>
      </c>
      <c r="X239" s="43">
        <v>39.5</v>
      </c>
      <c r="Y239" s="43">
        <v>39.299999999999997</v>
      </c>
      <c r="Z239" s="43">
        <v>40</v>
      </c>
      <c r="AA239" s="43">
        <v>39.700000000000003</v>
      </c>
      <c r="AB239" s="43">
        <v>38.9</v>
      </c>
    </row>
    <row r="240" spans="1:28" ht="18">
      <c r="A240" s="42">
        <v>2017</v>
      </c>
      <c r="B240" s="43">
        <v>47.1</v>
      </c>
      <c r="C240" s="43">
        <v>46.7</v>
      </c>
      <c r="D240" s="43">
        <v>47</v>
      </c>
      <c r="E240" s="43">
        <v>47.2</v>
      </c>
      <c r="F240" s="43">
        <v>47.8</v>
      </c>
      <c r="G240" s="43">
        <v>48.5</v>
      </c>
      <c r="H240" s="43">
        <v>48.4</v>
      </c>
      <c r="I240" s="43">
        <v>48.2</v>
      </c>
      <c r="J240" s="43">
        <v>47.2</v>
      </c>
      <c r="K240" s="43">
        <v>47.4</v>
      </c>
      <c r="L240" s="43">
        <v>47.5</v>
      </c>
      <c r="M240" s="43">
        <v>47.6</v>
      </c>
      <c r="N240" s="61"/>
      <c r="O240" s="61"/>
      <c r="P240" s="42">
        <v>2017</v>
      </c>
      <c r="Q240" s="43">
        <v>38.700000000000003</v>
      </c>
      <c r="R240" s="43">
        <v>38.700000000000003</v>
      </c>
      <c r="S240" s="43">
        <v>39</v>
      </c>
      <c r="T240" s="43">
        <v>39.299999999999997</v>
      </c>
      <c r="U240" s="43">
        <v>39.6</v>
      </c>
      <c r="V240" s="43">
        <v>39.9</v>
      </c>
      <c r="W240" s="43">
        <v>39.6</v>
      </c>
      <c r="X240" s="43">
        <v>39.5</v>
      </c>
      <c r="Y240" s="43">
        <v>39.299999999999997</v>
      </c>
      <c r="Z240" s="43">
        <v>39.4</v>
      </c>
      <c r="AA240" s="43">
        <v>39.4</v>
      </c>
      <c r="AB240" s="43">
        <v>39.4</v>
      </c>
    </row>
    <row r="241" spans="1:28" ht="18">
      <c r="A241" s="42">
        <v>2018</v>
      </c>
      <c r="B241" s="43">
        <v>47.5</v>
      </c>
      <c r="C241" s="43">
        <v>47.3</v>
      </c>
      <c r="D241" s="43">
        <v>47.6</v>
      </c>
      <c r="E241" s="43">
        <v>48.1</v>
      </c>
      <c r="F241" s="43">
        <v>48.6</v>
      </c>
      <c r="G241" s="43">
        <v>49.6</v>
      </c>
      <c r="H241" s="43">
        <v>49.4</v>
      </c>
      <c r="I241" s="43">
        <v>49.2</v>
      </c>
      <c r="J241" s="43">
        <v>48.7</v>
      </c>
      <c r="K241" s="43">
        <v>48.6</v>
      </c>
      <c r="L241" s="43">
        <v>48.6</v>
      </c>
      <c r="M241" s="43">
        <v>48.8</v>
      </c>
      <c r="N241" s="61"/>
      <c r="O241" s="61"/>
      <c r="P241" s="42">
        <v>2018</v>
      </c>
      <c r="Q241" s="43">
        <v>38.9</v>
      </c>
      <c r="R241" s="43">
        <v>39.200000000000003</v>
      </c>
      <c r="S241" s="43">
        <v>39.5</v>
      </c>
      <c r="T241" s="43">
        <v>39.9</v>
      </c>
      <c r="U241" s="43">
        <v>40.200000000000003</v>
      </c>
      <c r="V241" s="43">
        <v>40.5</v>
      </c>
      <c r="W241" s="43">
        <v>40.200000000000003</v>
      </c>
      <c r="X241" s="43">
        <v>40</v>
      </c>
      <c r="Y241" s="43">
        <v>39.700000000000003</v>
      </c>
      <c r="Z241" s="43">
        <v>39.9</v>
      </c>
      <c r="AA241" s="43">
        <v>39.9</v>
      </c>
      <c r="AB241" s="43">
        <v>39.799999999999997</v>
      </c>
    </row>
    <row r="242" spans="1:28" ht="18">
      <c r="A242" s="42">
        <v>2019</v>
      </c>
      <c r="B242" s="43">
        <v>48.7</v>
      </c>
      <c r="C242" s="43">
        <v>48.4</v>
      </c>
      <c r="D242" s="43">
        <v>48.7</v>
      </c>
      <c r="E242" s="43">
        <v>48.7</v>
      </c>
      <c r="F242" s="43">
        <v>49.3</v>
      </c>
      <c r="G242" s="43">
        <v>50.2</v>
      </c>
      <c r="H242" s="43">
        <v>50.3</v>
      </c>
      <c r="I242" s="43">
        <v>49.7</v>
      </c>
      <c r="J242" s="43">
        <v>49.3</v>
      </c>
      <c r="K242" s="43">
        <v>48.6</v>
      </c>
      <c r="L242" s="43">
        <v>48.3</v>
      </c>
      <c r="M242" s="43">
        <v>48.2</v>
      </c>
      <c r="N242" s="61"/>
      <c r="O242" s="61"/>
      <c r="P242" s="42">
        <v>2019</v>
      </c>
      <c r="Q242" s="43">
        <v>39.4</v>
      </c>
      <c r="R242" s="43">
        <v>39.4</v>
      </c>
      <c r="S242" s="43">
        <v>39.6</v>
      </c>
      <c r="T242" s="43">
        <v>39.799999999999997</v>
      </c>
      <c r="U242" s="43">
        <v>40.299999999999997</v>
      </c>
      <c r="V242" s="43">
        <v>40.5</v>
      </c>
      <c r="W242" s="43">
        <v>40.4</v>
      </c>
      <c r="X242" s="43">
        <v>40.200000000000003</v>
      </c>
      <c r="Y242" s="43">
        <v>40.200000000000003</v>
      </c>
      <c r="Z242" s="43">
        <v>40.4</v>
      </c>
      <c r="AA242" s="43">
        <v>40.200000000000003</v>
      </c>
      <c r="AB242" s="43">
        <v>40.200000000000003</v>
      </c>
    </row>
    <row r="243" spans="1:28" ht="18">
      <c r="A243" s="42">
        <v>2020</v>
      </c>
      <c r="B243" s="43">
        <v>47.5</v>
      </c>
      <c r="C243" s="43">
        <v>48.3</v>
      </c>
      <c r="D243" s="43">
        <v>47.5</v>
      </c>
      <c r="E243" s="43">
        <v>29.6</v>
      </c>
      <c r="F243" s="43">
        <v>31.9</v>
      </c>
      <c r="G243" s="43">
        <v>36.299999999999997</v>
      </c>
      <c r="H243" s="43">
        <v>39.700000000000003</v>
      </c>
      <c r="I243" s="43">
        <v>40.9</v>
      </c>
      <c r="J243" s="43">
        <v>40.299999999999997</v>
      </c>
      <c r="K243" s="43">
        <v>40.299999999999997</v>
      </c>
      <c r="L243" s="43">
        <v>40.4</v>
      </c>
      <c r="M243" s="43">
        <v>39.799999999999997</v>
      </c>
      <c r="N243" s="61"/>
      <c r="O243" s="61"/>
      <c r="P243" s="42">
        <v>2020</v>
      </c>
      <c r="Q243" s="43">
        <v>39.799999999999997</v>
      </c>
      <c r="R243" s="43">
        <v>40</v>
      </c>
      <c r="S243" s="43">
        <v>40</v>
      </c>
      <c r="T243" s="43">
        <v>28.5</v>
      </c>
      <c r="U243" s="43">
        <v>30.3</v>
      </c>
      <c r="V243" s="43">
        <v>33.299999999999997</v>
      </c>
      <c r="W243" s="43">
        <v>35.299999999999997</v>
      </c>
      <c r="X243" s="43">
        <v>36</v>
      </c>
      <c r="Y243" s="43">
        <v>35.9</v>
      </c>
      <c r="Z243" s="43">
        <v>36.1</v>
      </c>
      <c r="AA243" s="43">
        <v>36</v>
      </c>
      <c r="AB243" s="43">
        <v>35.700000000000003</v>
      </c>
    </row>
    <row r="245" spans="1:28" ht="18">
      <c r="A245" s="42" t="s">
        <v>352</v>
      </c>
      <c r="B245" s="43" t="s">
        <v>399</v>
      </c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42" t="s">
        <v>352</v>
      </c>
      <c r="Q245" s="43" t="s">
        <v>400</v>
      </c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</row>
    <row r="246" spans="1:28" ht="18">
      <c r="A246" s="43" t="s">
        <v>355</v>
      </c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43" t="s">
        <v>355</v>
      </c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</row>
    <row r="247" spans="1:28" ht="18">
      <c r="A247" s="42" t="s">
        <v>356</v>
      </c>
      <c r="B247" s="43" t="s">
        <v>357</v>
      </c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42" t="s">
        <v>356</v>
      </c>
      <c r="Q247" s="43" t="s">
        <v>357</v>
      </c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</row>
    <row r="248" spans="1:28" ht="18">
      <c r="A248" s="42" t="s">
        <v>358</v>
      </c>
      <c r="B248" s="43" t="s">
        <v>359</v>
      </c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42" t="s">
        <v>358</v>
      </c>
      <c r="Q248" s="43" t="s">
        <v>360</v>
      </c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</row>
    <row r="249" spans="1:28" ht="18">
      <c r="A249" s="42" t="s">
        <v>361</v>
      </c>
      <c r="B249" s="43" t="s">
        <v>48</v>
      </c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42" t="s">
        <v>361</v>
      </c>
      <c r="Q249" s="43" t="s">
        <v>48</v>
      </c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</row>
    <row r="250" spans="1:28" ht="18">
      <c r="A250" s="42" t="s">
        <v>362</v>
      </c>
      <c r="B250" s="43" t="s">
        <v>48</v>
      </c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42" t="s">
        <v>362</v>
      </c>
      <c r="Q250" s="43" t="s">
        <v>48</v>
      </c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</row>
    <row r="251" spans="1:28" ht="18">
      <c r="A251" s="42" t="s">
        <v>363</v>
      </c>
      <c r="B251" s="43" t="s">
        <v>364</v>
      </c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42" t="s">
        <v>363</v>
      </c>
      <c r="Q251" s="43" t="s">
        <v>364</v>
      </c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</row>
    <row r="253" spans="1:28" ht="18">
      <c r="A253" s="42" t="s">
        <v>365</v>
      </c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42" t="s">
        <v>365</v>
      </c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</row>
    <row r="254" spans="1:28" ht="18">
      <c r="A254" s="42" t="s">
        <v>366</v>
      </c>
      <c r="B254" s="42" t="s">
        <v>367</v>
      </c>
      <c r="C254" s="42" t="s">
        <v>368</v>
      </c>
      <c r="D254" s="42" t="s">
        <v>369</v>
      </c>
      <c r="E254" s="42" t="s">
        <v>370</v>
      </c>
      <c r="F254" s="42" t="s">
        <v>371</v>
      </c>
      <c r="G254" s="42" t="s">
        <v>372</v>
      </c>
      <c r="H254" s="42" t="s">
        <v>373</v>
      </c>
      <c r="I254" s="42" t="s">
        <v>374</v>
      </c>
      <c r="J254" s="42" t="s">
        <v>375</v>
      </c>
      <c r="K254" s="42" t="s">
        <v>376</v>
      </c>
      <c r="L254" s="42" t="s">
        <v>377</v>
      </c>
      <c r="M254" s="42" t="s">
        <v>378</v>
      </c>
      <c r="N254" s="61"/>
      <c r="O254" s="61"/>
      <c r="P254" s="42" t="s">
        <v>366</v>
      </c>
      <c r="Q254" s="42" t="s">
        <v>367</v>
      </c>
      <c r="R254" s="42" t="s">
        <v>368</v>
      </c>
      <c r="S254" s="42" t="s">
        <v>369</v>
      </c>
      <c r="T254" s="42" t="s">
        <v>370</v>
      </c>
      <c r="U254" s="42" t="s">
        <v>371</v>
      </c>
      <c r="V254" s="42" t="s">
        <v>372</v>
      </c>
      <c r="W254" s="42" t="s">
        <v>373</v>
      </c>
      <c r="X254" s="42" t="s">
        <v>374</v>
      </c>
      <c r="Y254" s="42" t="s">
        <v>375</v>
      </c>
      <c r="Z254" s="42" t="s">
        <v>376</v>
      </c>
      <c r="AA254" s="42" t="s">
        <v>377</v>
      </c>
      <c r="AB254" s="42" t="s">
        <v>378</v>
      </c>
    </row>
    <row r="255" spans="1:28" ht="18">
      <c r="A255" s="42">
        <v>2010</v>
      </c>
      <c r="B255" s="43">
        <v>88.2</v>
      </c>
      <c r="C255" s="43">
        <v>90.6</v>
      </c>
      <c r="D255" s="43">
        <v>90.9</v>
      </c>
      <c r="E255" s="43">
        <v>91.5</v>
      </c>
      <c r="F255" s="43">
        <v>92.5</v>
      </c>
      <c r="G255" s="43">
        <v>91.8</v>
      </c>
      <c r="H255" s="43">
        <v>78.900000000000006</v>
      </c>
      <c r="I255" s="43">
        <v>77.3</v>
      </c>
      <c r="J255" s="43">
        <v>86</v>
      </c>
      <c r="K255" s="43">
        <v>89</v>
      </c>
      <c r="L255" s="43">
        <v>90.9</v>
      </c>
      <c r="M255" s="43">
        <v>90.7</v>
      </c>
      <c r="N255" s="61"/>
      <c r="O255" s="61"/>
      <c r="P255" s="42">
        <v>2010</v>
      </c>
      <c r="Q255" s="43">
        <v>137.30000000000001</v>
      </c>
      <c r="R255" s="43">
        <v>138.5</v>
      </c>
      <c r="S255" s="43">
        <v>139.5</v>
      </c>
      <c r="T255" s="43">
        <v>141</v>
      </c>
      <c r="U255" s="43">
        <v>145.1</v>
      </c>
      <c r="V255" s="43">
        <v>142.30000000000001</v>
      </c>
      <c r="W255" s="43">
        <v>133.1</v>
      </c>
      <c r="X255" s="43">
        <v>131.9</v>
      </c>
      <c r="Y255" s="43">
        <v>137.4</v>
      </c>
      <c r="Z255" s="43">
        <v>139.30000000000001</v>
      </c>
      <c r="AA255" s="43">
        <v>139.80000000000001</v>
      </c>
      <c r="AB255" s="43">
        <v>139.69999999999999</v>
      </c>
    </row>
    <row r="256" spans="1:28" ht="18">
      <c r="A256" s="42">
        <v>2011</v>
      </c>
      <c r="B256" s="43">
        <v>87.1</v>
      </c>
      <c r="C256" s="43">
        <v>90</v>
      </c>
      <c r="D256" s="43">
        <v>90</v>
      </c>
      <c r="E256" s="43">
        <v>90.1</v>
      </c>
      <c r="F256" s="43">
        <v>89</v>
      </c>
      <c r="G256" s="43">
        <v>87.9</v>
      </c>
      <c r="H256" s="43">
        <v>76.8</v>
      </c>
      <c r="I256" s="43">
        <v>76.900000000000006</v>
      </c>
      <c r="J256" s="43">
        <v>84.5</v>
      </c>
      <c r="K256" s="43">
        <v>87</v>
      </c>
      <c r="L256" s="43">
        <v>88.1</v>
      </c>
      <c r="M256" s="43">
        <v>87.8</v>
      </c>
      <c r="N256" s="61"/>
      <c r="O256" s="61"/>
      <c r="P256" s="42">
        <v>2011</v>
      </c>
      <c r="Q256" s="43">
        <v>137.69999999999999</v>
      </c>
      <c r="R256" s="43">
        <v>138.69999999999999</v>
      </c>
      <c r="S256" s="43">
        <v>139.1</v>
      </c>
      <c r="T256" s="43">
        <v>139.1</v>
      </c>
      <c r="U256" s="43">
        <v>138.6</v>
      </c>
      <c r="V256" s="43">
        <v>137.69999999999999</v>
      </c>
      <c r="W256" s="43">
        <v>128.9</v>
      </c>
      <c r="X256" s="43">
        <v>126.5</v>
      </c>
      <c r="Y256" s="43">
        <v>132.19999999999999</v>
      </c>
      <c r="Z256" s="43">
        <v>132.9</v>
      </c>
      <c r="AA256" s="43">
        <v>133.80000000000001</v>
      </c>
      <c r="AB256" s="43">
        <v>134.1</v>
      </c>
    </row>
    <row r="257" spans="1:28" ht="18">
      <c r="A257" s="42">
        <v>2012</v>
      </c>
      <c r="B257" s="43">
        <v>85.1</v>
      </c>
      <c r="C257" s="43">
        <v>87.7</v>
      </c>
      <c r="D257" s="43">
        <v>87.8</v>
      </c>
      <c r="E257" s="43">
        <v>87.7</v>
      </c>
      <c r="F257" s="43">
        <v>87.5</v>
      </c>
      <c r="G257" s="43">
        <v>86.1</v>
      </c>
      <c r="H257" s="43">
        <v>76.900000000000006</v>
      </c>
      <c r="I257" s="43">
        <v>77.2</v>
      </c>
      <c r="J257" s="43">
        <v>83.7</v>
      </c>
      <c r="K257" s="43">
        <v>86</v>
      </c>
      <c r="L257" s="43">
        <v>86.7</v>
      </c>
      <c r="M257" s="43">
        <v>87.2</v>
      </c>
      <c r="N257" s="61"/>
      <c r="O257" s="61"/>
      <c r="P257" s="42">
        <v>2012</v>
      </c>
      <c r="Q257" s="43">
        <v>131.1</v>
      </c>
      <c r="R257" s="43">
        <v>132.9</v>
      </c>
      <c r="S257" s="43">
        <v>133</v>
      </c>
      <c r="T257" s="43">
        <v>133.19999999999999</v>
      </c>
      <c r="U257" s="43">
        <v>132.4</v>
      </c>
      <c r="V257" s="43">
        <v>131.5</v>
      </c>
      <c r="W257" s="43">
        <v>124.7</v>
      </c>
      <c r="X257" s="43">
        <v>123.3</v>
      </c>
      <c r="Y257" s="43">
        <v>129.9</v>
      </c>
      <c r="Z257" s="43">
        <v>131.9</v>
      </c>
      <c r="AA257" s="43">
        <v>132.19999999999999</v>
      </c>
      <c r="AB257" s="43">
        <v>132.5</v>
      </c>
    </row>
    <row r="258" spans="1:28" ht="18">
      <c r="A258" s="42">
        <v>2013</v>
      </c>
      <c r="B258" s="43">
        <v>84.5</v>
      </c>
      <c r="C258" s="43">
        <v>86.3</v>
      </c>
      <c r="D258" s="43">
        <v>86.5</v>
      </c>
      <c r="E258" s="43">
        <v>86.7</v>
      </c>
      <c r="F258" s="43">
        <v>87.1</v>
      </c>
      <c r="G258" s="43">
        <v>84.5</v>
      </c>
      <c r="H258" s="43">
        <v>75.3</v>
      </c>
      <c r="I258" s="43">
        <v>75.599999999999994</v>
      </c>
      <c r="J258" s="43">
        <v>83.2</v>
      </c>
      <c r="K258" s="43">
        <v>85.2</v>
      </c>
      <c r="L258" s="43">
        <v>86.3</v>
      </c>
      <c r="M258" s="43">
        <v>85.3</v>
      </c>
      <c r="N258" s="61"/>
      <c r="O258" s="61"/>
      <c r="P258" s="42">
        <v>2013</v>
      </c>
      <c r="Q258" s="43">
        <v>129.9</v>
      </c>
      <c r="R258" s="43">
        <v>131.80000000000001</v>
      </c>
      <c r="S258" s="43">
        <v>132.5</v>
      </c>
      <c r="T258" s="43">
        <v>131.6</v>
      </c>
      <c r="U258" s="43">
        <v>130.80000000000001</v>
      </c>
      <c r="V258" s="43">
        <v>130</v>
      </c>
      <c r="W258" s="43">
        <v>122.5</v>
      </c>
      <c r="X258" s="43">
        <v>121.3</v>
      </c>
      <c r="Y258" s="43">
        <v>127</v>
      </c>
      <c r="Z258" s="43">
        <v>128.9</v>
      </c>
      <c r="AA258" s="43">
        <v>128.80000000000001</v>
      </c>
      <c r="AB258" s="43">
        <v>128.69999999999999</v>
      </c>
    </row>
    <row r="259" spans="1:28" ht="18">
      <c r="A259" s="42">
        <v>2014</v>
      </c>
      <c r="B259" s="43">
        <v>82.3</v>
      </c>
      <c r="C259" s="43">
        <v>84.3</v>
      </c>
      <c r="D259" s="43">
        <v>84.8</v>
      </c>
      <c r="E259" s="43">
        <v>84.4</v>
      </c>
      <c r="F259" s="43">
        <v>84.3</v>
      </c>
      <c r="G259" s="43">
        <v>83.9</v>
      </c>
      <c r="H259" s="43">
        <v>74</v>
      </c>
      <c r="I259" s="43">
        <v>74.099999999999994</v>
      </c>
      <c r="J259" s="43">
        <v>81.5</v>
      </c>
      <c r="K259" s="43">
        <v>83.2</v>
      </c>
      <c r="L259" s="43">
        <v>83.9</v>
      </c>
      <c r="M259" s="43">
        <v>83.2</v>
      </c>
      <c r="N259" s="61"/>
      <c r="O259" s="61"/>
      <c r="P259" s="42">
        <v>2014</v>
      </c>
      <c r="Q259" s="43">
        <v>127.9</v>
      </c>
      <c r="R259" s="43">
        <v>129.69999999999999</v>
      </c>
      <c r="S259" s="43">
        <v>129</v>
      </c>
      <c r="T259" s="43">
        <v>129</v>
      </c>
      <c r="U259" s="43">
        <v>128.6</v>
      </c>
      <c r="V259" s="43">
        <v>127.9</v>
      </c>
      <c r="W259" s="43">
        <v>122.4</v>
      </c>
      <c r="X259" s="43">
        <v>119.8</v>
      </c>
      <c r="Y259" s="43">
        <v>126.7</v>
      </c>
      <c r="Z259" s="43">
        <v>129.19999999999999</v>
      </c>
      <c r="AA259" s="43">
        <v>129.30000000000001</v>
      </c>
      <c r="AB259" s="43">
        <v>128.9</v>
      </c>
    </row>
    <row r="260" spans="1:28" ht="18">
      <c r="A260" s="42">
        <v>2015</v>
      </c>
      <c r="B260" s="43">
        <v>81</v>
      </c>
      <c r="C260" s="43">
        <v>83</v>
      </c>
      <c r="D260" s="43">
        <v>83.3</v>
      </c>
      <c r="E260" s="43">
        <v>84</v>
      </c>
      <c r="F260" s="43">
        <v>84</v>
      </c>
      <c r="G260" s="43">
        <v>82.9</v>
      </c>
      <c r="H260" s="43">
        <v>73.400000000000006</v>
      </c>
      <c r="I260" s="43">
        <v>72.900000000000006</v>
      </c>
      <c r="J260" s="43">
        <v>81.900000000000006</v>
      </c>
      <c r="K260" s="43">
        <v>83.1</v>
      </c>
      <c r="L260" s="43">
        <v>83.8</v>
      </c>
      <c r="M260" s="43">
        <v>83</v>
      </c>
      <c r="N260" s="61"/>
      <c r="O260" s="61"/>
      <c r="P260" s="42">
        <v>2015</v>
      </c>
      <c r="Q260" s="43">
        <v>127.3</v>
      </c>
      <c r="R260" s="43">
        <v>128.6</v>
      </c>
      <c r="S260" s="43">
        <v>128.6</v>
      </c>
      <c r="T260" s="43">
        <v>128.80000000000001</v>
      </c>
      <c r="U260" s="43">
        <v>128.4</v>
      </c>
      <c r="V260" s="43">
        <v>127.5</v>
      </c>
      <c r="W260" s="43">
        <v>121.4</v>
      </c>
      <c r="X260" s="43">
        <v>121.7</v>
      </c>
      <c r="Y260" s="43">
        <v>126.4</v>
      </c>
      <c r="Z260" s="43">
        <v>127.1</v>
      </c>
      <c r="AA260" s="43">
        <v>127.9</v>
      </c>
      <c r="AB260" s="43">
        <v>128.4</v>
      </c>
    </row>
    <row r="261" spans="1:28" ht="18">
      <c r="A261" s="42">
        <v>2016</v>
      </c>
      <c r="B261" s="43">
        <v>81.099999999999994</v>
      </c>
      <c r="C261" s="43">
        <v>83.1</v>
      </c>
      <c r="D261" s="43">
        <v>83.3</v>
      </c>
      <c r="E261" s="43">
        <v>83.6</v>
      </c>
      <c r="F261" s="43">
        <v>83.5</v>
      </c>
      <c r="G261" s="43">
        <v>82.1</v>
      </c>
      <c r="H261" s="43">
        <v>74.900000000000006</v>
      </c>
      <c r="I261" s="43">
        <v>75.099999999999994</v>
      </c>
      <c r="J261" s="43">
        <v>82.4</v>
      </c>
      <c r="K261" s="43">
        <v>83.4</v>
      </c>
      <c r="L261" s="43">
        <v>84.1</v>
      </c>
      <c r="M261" s="43">
        <v>83.3</v>
      </c>
      <c r="N261" s="61"/>
      <c r="O261" s="61"/>
      <c r="P261" s="42">
        <v>2016</v>
      </c>
      <c r="Q261" s="43">
        <v>125.5</v>
      </c>
      <c r="R261" s="43">
        <v>127.2</v>
      </c>
      <c r="S261" s="43">
        <v>127.7</v>
      </c>
      <c r="T261" s="43">
        <v>126.9</v>
      </c>
      <c r="U261" s="43">
        <v>126.6</v>
      </c>
      <c r="V261" s="43">
        <v>126.2</v>
      </c>
      <c r="W261" s="43">
        <v>122.1</v>
      </c>
      <c r="X261" s="43">
        <v>120.9</v>
      </c>
      <c r="Y261" s="43">
        <v>127.1</v>
      </c>
      <c r="Z261" s="43">
        <v>127.9</v>
      </c>
      <c r="AA261" s="43">
        <v>128.30000000000001</v>
      </c>
      <c r="AB261" s="43">
        <v>129.19999999999999</v>
      </c>
    </row>
    <row r="262" spans="1:28" ht="18">
      <c r="A262" s="42">
        <v>2017</v>
      </c>
      <c r="B262" s="43">
        <v>81.5</v>
      </c>
      <c r="C262" s="43">
        <v>83.6</v>
      </c>
      <c r="D262" s="43">
        <v>83.8</v>
      </c>
      <c r="E262" s="43">
        <v>84</v>
      </c>
      <c r="F262" s="43">
        <v>84</v>
      </c>
      <c r="G262" s="43">
        <v>82.7</v>
      </c>
      <c r="H262" s="43">
        <v>75.2</v>
      </c>
      <c r="I262" s="43">
        <v>75.400000000000006</v>
      </c>
      <c r="J262" s="43">
        <v>82.9</v>
      </c>
      <c r="K262" s="43">
        <v>83.8</v>
      </c>
      <c r="L262" s="43">
        <v>84.5</v>
      </c>
      <c r="M262" s="43">
        <v>83.8</v>
      </c>
      <c r="N262" s="61"/>
      <c r="O262" s="61"/>
      <c r="P262" s="42">
        <v>2017</v>
      </c>
      <c r="Q262" s="43">
        <v>126.6</v>
      </c>
      <c r="R262" s="43">
        <v>128.30000000000001</v>
      </c>
      <c r="S262" s="43">
        <v>128.1</v>
      </c>
      <c r="T262" s="43">
        <v>127.5</v>
      </c>
      <c r="U262" s="43">
        <v>127.4</v>
      </c>
      <c r="V262" s="43">
        <v>126.4</v>
      </c>
      <c r="W262" s="43">
        <v>122.1</v>
      </c>
      <c r="X262" s="43">
        <v>123.2</v>
      </c>
      <c r="Y262" s="43">
        <v>127.9</v>
      </c>
      <c r="Z262" s="43">
        <v>128.4</v>
      </c>
      <c r="AA262" s="43">
        <v>128.69999999999999</v>
      </c>
      <c r="AB262" s="43">
        <v>129.6</v>
      </c>
    </row>
    <row r="263" spans="1:28" ht="18">
      <c r="A263" s="42">
        <v>2018</v>
      </c>
      <c r="B263" s="43">
        <v>81.2</v>
      </c>
      <c r="C263" s="43">
        <v>83.7</v>
      </c>
      <c r="D263" s="43">
        <v>83.8</v>
      </c>
      <c r="E263" s="43">
        <v>83.9</v>
      </c>
      <c r="F263" s="43">
        <v>83.7</v>
      </c>
      <c r="G263" s="43">
        <v>82.5</v>
      </c>
      <c r="H263" s="43">
        <v>76.099999999999994</v>
      </c>
      <c r="I263" s="43">
        <v>74.400000000000006</v>
      </c>
      <c r="J263" s="43">
        <v>83.2</v>
      </c>
      <c r="K263" s="43">
        <v>83.4</v>
      </c>
      <c r="L263" s="43">
        <v>84.4</v>
      </c>
      <c r="M263" s="43">
        <v>83.5</v>
      </c>
      <c r="N263" s="61"/>
      <c r="O263" s="61"/>
      <c r="P263" s="42">
        <v>2018</v>
      </c>
      <c r="Q263" s="43">
        <v>128</v>
      </c>
      <c r="R263" s="43">
        <v>128.9</v>
      </c>
      <c r="S263" s="43">
        <v>129</v>
      </c>
      <c r="T263" s="43">
        <v>128.69999999999999</v>
      </c>
      <c r="U263" s="43">
        <v>128.1</v>
      </c>
      <c r="V263" s="43">
        <v>128.1</v>
      </c>
      <c r="W263" s="43">
        <v>122.5</v>
      </c>
      <c r="X263" s="43">
        <v>124.9</v>
      </c>
      <c r="Y263" s="43">
        <v>129.5</v>
      </c>
      <c r="Z263" s="43">
        <v>130.5</v>
      </c>
      <c r="AA263" s="43">
        <v>131.1</v>
      </c>
      <c r="AB263" s="43">
        <v>131.1</v>
      </c>
    </row>
    <row r="264" spans="1:28" ht="18">
      <c r="A264" s="42">
        <v>2019</v>
      </c>
      <c r="B264" s="43">
        <v>81.599999999999994</v>
      </c>
      <c r="C264" s="43">
        <v>83.9</v>
      </c>
      <c r="D264" s="43">
        <v>84.4</v>
      </c>
      <c r="E264" s="43">
        <v>84.5</v>
      </c>
      <c r="F264" s="43">
        <v>84.2</v>
      </c>
      <c r="G264" s="43">
        <v>83.1</v>
      </c>
      <c r="H264" s="43">
        <v>77.900000000000006</v>
      </c>
      <c r="I264" s="43">
        <v>77.099999999999994</v>
      </c>
      <c r="J264" s="43">
        <v>83.9</v>
      </c>
      <c r="K264" s="43">
        <v>84.2</v>
      </c>
      <c r="L264" s="43">
        <v>84.9</v>
      </c>
      <c r="M264" s="43">
        <v>84.1</v>
      </c>
      <c r="N264" s="61"/>
      <c r="O264" s="61"/>
      <c r="P264" s="42">
        <v>2019</v>
      </c>
      <c r="Q264" s="43">
        <v>129.1</v>
      </c>
      <c r="R264" s="43">
        <v>130.1</v>
      </c>
      <c r="S264" s="43">
        <v>130.19999999999999</v>
      </c>
      <c r="T264" s="43">
        <v>129.5</v>
      </c>
      <c r="U264" s="43">
        <v>129.5</v>
      </c>
      <c r="V264" s="43">
        <v>128.1</v>
      </c>
      <c r="W264" s="43">
        <v>123.5</v>
      </c>
      <c r="X264" s="43">
        <v>126.5</v>
      </c>
      <c r="Y264" s="43">
        <v>131.1</v>
      </c>
      <c r="Z264" s="43">
        <v>131.80000000000001</v>
      </c>
      <c r="AA264" s="43">
        <v>132.4</v>
      </c>
      <c r="AB264" s="43">
        <v>132.69999999999999</v>
      </c>
    </row>
    <row r="265" spans="1:28" ht="18">
      <c r="A265" s="42">
        <v>2020</v>
      </c>
      <c r="B265" s="43">
        <v>83.1</v>
      </c>
      <c r="C265" s="43">
        <v>84.4</v>
      </c>
      <c r="D265" s="43">
        <v>84.6</v>
      </c>
      <c r="E265" s="43">
        <v>82.3</v>
      </c>
      <c r="F265" s="43">
        <v>81.099999999999994</v>
      </c>
      <c r="G265" s="43">
        <v>80.599999999999994</v>
      </c>
      <c r="H265" s="43">
        <v>74.900000000000006</v>
      </c>
      <c r="I265" s="43">
        <v>75.599999999999994</v>
      </c>
      <c r="J265" s="43">
        <v>79.8</v>
      </c>
      <c r="K265" s="43">
        <v>80.099999999999994</v>
      </c>
      <c r="L265" s="43">
        <v>80.3</v>
      </c>
      <c r="M265" s="43">
        <v>80.099999999999994</v>
      </c>
      <c r="N265" s="61"/>
      <c r="O265" s="61"/>
      <c r="P265" s="42">
        <v>2020</v>
      </c>
      <c r="Q265" s="43">
        <v>130.80000000000001</v>
      </c>
      <c r="R265" s="43">
        <v>132.1</v>
      </c>
      <c r="S265" s="43">
        <v>132.4</v>
      </c>
      <c r="T265" s="43">
        <v>131.19999999999999</v>
      </c>
      <c r="U265" s="43">
        <v>130.6</v>
      </c>
      <c r="V265" s="43">
        <v>129.5</v>
      </c>
      <c r="W265" s="43">
        <v>125.4</v>
      </c>
      <c r="X265" s="43">
        <v>129.4</v>
      </c>
      <c r="Y265" s="43">
        <v>134.30000000000001</v>
      </c>
      <c r="Z265" s="43">
        <v>133.80000000000001</v>
      </c>
      <c r="AA265" s="43">
        <v>133.69999999999999</v>
      </c>
      <c r="AB265" s="43">
        <v>133.9</v>
      </c>
    </row>
    <row r="266" spans="1:28" ht="18">
      <c r="A266" s="43" t="s">
        <v>379</v>
      </c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43" t="s">
        <v>379</v>
      </c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</row>
    <row r="270" spans="1:28">
      <c r="A270" s="61" t="s">
        <v>401</v>
      </c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</row>
    <row r="271" spans="1:28" ht="18">
      <c r="A271" s="42" t="s">
        <v>366</v>
      </c>
      <c r="B271" s="42" t="s">
        <v>367</v>
      </c>
      <c r="C271" s="42" t="s">
        <v>368</v>
      </c>
      <c r="D271" s="42" t="s">
        <v>369</v>
      </c>
      <c r="E271" s="42" t="s">
        <v>370</v>
      </c>
      <c r="F271" s="42" t="s">
        <v>371</v>
      </c>
      <c r="G271" s="42" t="s">
        <v>372</v>
      </c>
      <c r="H271" s="42" t="s">
        <v>373</v>
      </c>
      <c r="I271" s="42" t="s">
        <v>374</v>
      </c>
      <c r="J271" s="42" t="s">
        <v>375</v>
      </c>
      <c r="K271" s="42" t="s">
        <v>376</v>
      </c>
      <c r="L271" s="42" t="s">
        <v>377</v>
      </c>
      <c r="M271" s="42" t="s">
        <v>378</v>
      </c>
      <c r="N271" s="61"/>
      <c r="O271" s="61"/>
      <c r="P271" s="42" t="s">
        <v>366</v>
      </c>
      <c r="Q271" s="42" t="s">
        <v>367</v>
      </c>
      <c r="R271" s="42" t="s">
        <v>368</v>
      </c>
      <c r="S271" s="42" t="s">
        <v>369</v>
      </c>
      <c r="T271" s="42" t="s">
        <v>370</v>
      </c>
      <c r="U271" s="42" t="s">
        <v>371</v>
      </c>
      <c r="V271" s="42" t="s">
        <v>372</v>
      </c>
      <c r="W271" s="42" t="s">
        <v>373</v>
      </c>
      <c r="X271" s="42" t="s">
        <v>374</v>
      </c>
      <c r="Y271" s="42" t="s">
        <v>375</v>
      </c>
      <c r="Z271" s="42" t="s">
        <v>376</v>
      </c>
      <c r="AA271" s="42" t="s">
        <v>377</v>
      </c>
      <c r="AB271" s="42" t="s">
        <v>378</v>
      </c>
    </row>
    <row r="272" spans="1:28" ht="18">
      <c r="A272" s="42">
        <v>2010</v>
      </c>
      <c r="B272" s="43">
        <v>40.9</v>
      </c>
      <c r="C272" s="43">
        <v>39.700000000000003</v>
      </c>
      <c r="D272" s="43">
        <v>42</v>
      </c>
      <c r="E272" s="43">
        <v>44.9</v>
      </c>
      <c r="F272" s="43">
        <v>45.6</v>
      </c>
      <c r="G272" s="43">
        <v>46.5</v>
      </c>
      <c r="H272" s="43">
        <v>47</v>
      </c>
      <c r="I272" s="43">
        <v>47</v>
      </c>
      <c r="J272" s="43">
        <v>46.1</v>
      </c>
      <c r="K272" s="43">
        <v>46</v>
      </c>
      <c r="L272" s="43">
        <v>45.3</v>
      </c>
      <c r="M272" s="43">
        <v>44.3</v>
      </c>
      <c r="N272" s="61"/>
      <c r="O272" s="61"/>
      <c r="P272" s="42">
        <v>2010</v>
      </c>
      <c r="Q272" s="43">
        <v>18.600000000000001</v>
      </c>
      <c r="R272" s="43">
        <v>18.3</v>
      </c>
      <c r="S272" s="43">
        <v>18.7</v>
      </c>
      <c r="T272" s="43">
        <v>19.5</v>
      </c>
      <c r="U272" s="43">
        <v>19.899999999999999</v>
      </c>
      <c r="V272" s="43">
        <v>20.2</v>
      </c>
      <c r="W272" s="43">
        <v>20.5</v>
      </c>
      <c r="X272" s="43">
        <v>20.2</v>
      </c>
      <c r="Y272" s="43">
        <v>19.899999999999999</v>
      </c>
      <c r="Z272" s="43">
        <v>20.100000000000001</v>
      </c>
      <c r="AA272" s="43">
        <v>20.3</v>
      </c>
      <c r="AB272" s="43">
        <v>19.5</v>
      </c>
    </row>
    <row r="273" spans="1:28" ht="18">
      <c r="A273" s="42">
        <v>2011</v>
      </c>
      <c r="B273" s="43">
        <v>40.6</v>
      </c>
      <c r="C273" s="43">
        <v>40.4</v>
      </c>
      <c r="D273" s="43">
        <v>43.3</v>
      </c>
      <c r="E273" s="43">
        <v>45.3</v>
      </c>
      <c r="F273" s="43">
        <v>45.8</v>
      </c>
      <c r="G273" s="43">
        <v>47.5</v>
      </c>
      <c r="H273" s="43">
        <v>48.2</v>
      </c>
      <c r="I273" s="43">
        <v>48.3</v>
      </c>
      <c r="J273" s="43">
        <v>47.5</v>
      </c>
      <c r="K273" s="43">
        <v>47.7</v>
      </c>
      <c r="L273" s="43">
        <v>47.4</v>
      </c>
      <c r="M273" s="43">
        <v>46</v>
      </c>
      <c r="N273" s="61"/>
      <c r="O273" s="61"/>
      <c r="P273" s="42">
        <v>2011</v>
      </c>
      <c r="Q273" s="43">
        <v>18.100000000000001</v>
      </c>
      <c r="R273" s="43">
        <v>18</v>
      </c>
      <c r="S273" s="43">
        <v>18.399999999999999</v>
      </c>
      <c r="T273" s="43">
        <v>19.7</v>
      </c>
      <c r="U273" s="43">
        <v>20.3</v>
      </c>
      <c r="V273" s="43">
        <v>20</v>
      </c>
      <c r="W273" s="43">
        <v>20</v>
      </c>
      <c r="X273" s="43">
        <v>20.2</v>
      </c>
      <c r="Y273" s="43">
        <v>20.2</v>
      </c>
      <c r="Z273" s="43">
        <v>20.3</v>
      </c>
      <c r="AA273" s="43">
        <v>20.100000000000001</v>
      </c>
      <c r="AB273" s="43">
        <v>19.100000000000001</v>
      </c>
    </row>
    <row r="274" spans="1:28" ht="18">
      <c r="A274" s="42">
        <v>2012</v>
      </c>
      <c r="B274" s="43">
        <v>42.6</v>
      </c>
      <c r="C274" s="43">
        <v>43</v>
      </c>
      <c r="D274" s="43">
        <v>44.8</v>
      </c>
      <c r="E274" s="43">
        <v>45</v>
      </c>
      <c r="F274" s="43">
        <v>45.5</v>
      </c>
      <c r="G274" s="43">
        <v>46.6</v>
      </c>
      <c r="H274" s="43">
        <v>46.9</v>
      </c>
      <c r="I274" s="43">
        <v>46.7</v>
      </c>
      <c r="J274" s="43">
        <v>46.2</v>
      </c>
      <c r="K274" s="43">
        <v>45.5</v>
      </c>
      <c r="L274" s="43">
        <v>45.2</v>
      </c>
      <c r="M274" s="43">
        <v>44.4</v>
      </c>
      <c r="N274" s="61"/>
      <c r="O274" s="61"/>
      <c r="P274" s="42">
        <v>2012</v>
      </c>
      <c r="Q274" s="43">
        <v>18.3</v>
      </c>
      <c r="R274" s="43">
        <v>18.5</v>
      </c>
      <c r="S274" s="43">
        <v>18.8</v>
      </c>
      <c r="T274" s="43">
        <v>19.100000000000001</v>
      </c>
      <c r="U274" s="43">
        <v>19.2</v>
      </c>
      <c r="V274" s="43">
        <v>19.899999999999999</v>
      </c>
      <c r="W274" s="43">
        <v>19.7</v>
      </c>
      <c r="X274" s="43">
        <v>20.2</v>
      </c>
      <c r="Y274" s="43">
        <v>21</v>
      </c>
      <c r="Z274" s="43">
        <v>20.6</v>
      </c>
      <c r="AA274" s="43">
        <v>20</v>
      </c>
      <c r="AB274" s="43">
        <v>19.5</v>
      </c>
    </row>
    <row r="275" spans="1:28" ht="18">
      <c r="A275" s="42">
        <v>2013</v>
      </c>
      <c r="B275" s="43">
        <v>41.9</v>
      </c>
      <c r="C275" s="43">
        <v>41.7</v>
      </c>
      <c r="D275" s="43">
        <v>43.7</v>
      </c>
      <c r="E275" s="43">
        <v>45.1</v>
      </c>
      <c r="F275" s="43">
        <v>45.4</v>
      </c>
      <c r="G275" s="43">
        <v>46.5</v>
      </c>
      <c r="H275" s="43">
        <v>47.5</v>
      </c>
      <c r="I275" s="43">
        <v>48</v>
      </c>
      <c r="J275" s="43">
        <v>47.6</v>
      </c>
      <c r="K275" s="43">
        <v>47</v>
      </c>
      <c r="L275" s="43">
        <v>46.7</v>
      </c>
      <c r="M275" s="43">
        <v>44.5</v>
      </c>
      <c r="N275" s="61"/>
      <c r="O275" s="61"/>
      <c r="P275" s="42">
        <v>2013</v>
      </c>
      <c r="Q275" s="43">
        <v>18.600000000000001</v>
      </c>
      <c r="R275" s="43">
        <v>18.899999999999999</v>
      </c>
      <c r="S275" s="43">
        <v>19.899999999999999</v>
      </c>
      <c r="T275" s="43">
        <v>20.100000000000001</v>
      </c>
      <c r="U275" s="43">
        <v>20.5</v>
      </c>
      <c r="V275" s="43">
        <v>20.8</v>
      </c>
      <c r="W275" s="43">
        <v>20.7</v>
      </c>
      <c r="X275" s="43">
        <v>21.2</v>
      </c>
      <c r="Y275" s="43">
        <v>20.9</v>
      </c>
      <c r="Z275" s="43">
        <v>20.7</v>
      </c>
      <c r="AA275" s="43">
        <v>20.6</v>
      </c>
      <c r="AB275" s="43">
        <v>19.600000000000001</v>
      </c>
    </row>
    <row r="276" spans="1:28" ht="18">
      <c r="A276" s="42">
        <v>2014</v>
      </c>
      <c r="B276" s="43">
        <v>42.9</v>
      </c>
      <c r="C276" s="43">
        <v>42.2</v>
      </c>
      <c r="D276" s="43">
        <v>44.9</v>
      </c>
      <c r="E276" s="43">
        <v>47.8</v>
      </c>
      <c r="F276" s="43">
        <v>48.3</v>
      </c>
      <c r="G276" s="43">
        <v>49.3</v>
      </c>
      <c r="H276" s="43">
        <v>49.9</v>
      </c>
      <c r="I276" s="43">
        <v>49.9</v>
      </c>
      <c r="J276" s="43">
        <v>49.4</v>
      </c>
      <c r="K276" s="43">
        <v>49.2</v>
      </c>
      <c r="L276" s="43">
        <v>48.7</v>
      </c>
      <c r="M276" s="43">
        <v>47.3</v>
      </c>
      <c r="N276" s="61"/>
      <c r="O276" s="61"/>
      <c r="P276" s="42">
        <v>2014</v>
      </c>
      <c r="Q276" s="43">
        <v>19.2</v>
      </c>
      <c r="R276" s="43">
        <v>19.399999999999999</v>
      </c>
      <c r="S276" s="43">
        <v>20.2</v>
      </c>
      <c r="T276" s="43">
        <v>21.1</v>
      </c>
      <c r="U276" s="43">
        <v>21.5</v>
      </c>
      <c r="V276" s="43">
        <v>21.8</v>
      </c>
      <c r="W276" s="43">
        <v>22.1</v>
      </c>
      <c r="X276" s="43">
        <v>22.2</v>
      </c>
      <c r="Y276" s="43">
        <v>22.2</v>
      </c>
      <c r="Z276" s="43">
        <v>22.7</v>
      </c>
      <c r="AA276" s="43">
        <v>22.5</v>
      </c>
      <c r="AB276" s="43">
        <v>21.7</v>
      </c>
    </row>
    <row r="277" spans="1:28" ht="18">
      <c r="A277" s="42">
        <v>2015</v>
      </c>
      <c r="B277" s="43">
        <v>44.6</v>
      </c>
      <c r="C277" s="43">
        <v>44.2</v>
      </c>
      <c r="D277" s="43">
        <v>45.5</v>
      </c>
      <c r="E277" s="43">
        <v>49.8</v>
      </c>
      <c r="F277" s="43">
        <v>50.9</v>
      </c>
      <c r="G277" s="43">
        <v>51.6</v>
      </c>
      <c r="H277" s="43">
        <v>52.4</v>
      </c>
      <c r="I277" s="43">
        <v>52.7</v>
      </c>
      <c r="J277" s="43">
        <v>52.1</v>
      </c>
      <c r="K277" s="43">
        <v>52.1</v>
      </c>
      <c r="L277" s="43">
        <v>52</v>
      </c>
      <c r="M277" s="43">
        <v>50.7</v>
      </c>
      <c r="N277" s="61"/>
      <c r="O277" s="61"/>
      <c r="P277" s="42">
        <v>2015</v>
      </c>
      <c r="Q277" s="43">
        <v>20.5</v>
      </c>
      <c r="R277" s="43">
        <v>21</v>
      </c>
      <c r="S277" s="43">
        <v>21.1</v>
      </c>
      <c r="T277" s="43">
        <v>21.7</v>
      </c>
      <c r="U277" s="43">
        <v>22.2</v>
      </c>
      <c r="V277" s="43">
        <v>23.2</v>
      </c>
      <c r="W277" s="43">
        <v>22.9</v>
      </c>
      <c r="X277" s="43">
        <v>23.1</v>
      </c>
      <c r="Y277" s="43">
        <v>23.1</v>
      </c>
      <c r="Z277" s="43">
        <v>23.3</v>
      </c>
      <c r="AA277" s="43">
        <v>23</v>
      </c>
      <c r="AB277" s="43">
        <v>23</v>
      </c>
    </row>
    <row r="278" spans="1:28" ht="18">
      <c r="A278" s="42">
        <v>2016</v>
      </c>
      <c r="B278" s="43">
        <v>47.5</v>
      </c>
      <c r="C278" s="43">
        <v>46.4</v>
      </c>
      <c r="D278" s="43">
        <v>49</v>
      </c>
      <c r="E278" s="43">
        <v>51.1</v>
      </c>
      <c r="F278" s="43">
        <v>51.5</v>
      </c>
      <c r="G278" s="43">
        <v>52.6</v>
      </c>
      <c r="H278" s="43">
        <v>53.4</v>
      </c>
      <c r="I278" s="43">
        <v>53.8</v>
      </c>
      <c r="J278" s="43">
        <v>53.4</v>
      </c>
      <c r="K278" s="43">
        <v>53.6</v>
      </c>
      <c r="L278" s="43">
        <v>52.8</v>
      </c>
      <c r="M278" s="43">
        <v>51.7</v>
      </c>
      <c r="N278" s="61"/>
      <c r="O278" s="61"/>
      <c r="P278" s="42">
        <v>2016</v>
      </c>
      <c r="Q278" s="43">
        <v>21.8</v>
      </c>
      <c r="R278" s="43">
        <v>21.8</v>
      </c>
      <c r="S278" s="43">
        <v>22.3</v>
      </c>
      <c r="T278" s="43">
        <v>22.8</v>
      </c>
      <c r="U278" s="43">
        <v>23.5</v>
      </c>
      <c r="V278" s="43">
        <v>23.7</v>
      </c>
      <c r="W278" s="43">
        <v>24.2</v>
      </c>
      <c r="X278" s="43">
        <v>23.9</v>
      </c>
      <c r="Y278" s="43">
        <v>24</v>
      </c>
      <c r="Z278" s="43">
        <v>24.2</v>
      </c>
      <c r="AA278" s="43">
        <v>24.2</v>
      </c>
      <c r="AB278" s="43">
        <v>23.8</v>
      </c>
    </row>
    <row r="279" spans="1:28" ht="18">
      <c r="A279" s="42">
        <v>2017</v>
      </c>
      <c r="B279" s="43">
        <v>49.5</v>
      </c>
      <c r="C279" s="43">
        <v>49.4</v>
      </c>
      <c r="D279" s="43">
        <v>50</v>
      </c>
      <c r="E279" s="43">
        <v>52.5</v>
      </c>
      <c r="F279" s="43">
        <v>53.6</v>
      </c>
      <c r="G279" s="43">
        <v>54.2</v>
      </c>
      <c r="H279" s="43">
        <v>54.7</v>
      </c>
      <c r="I279" s="43">
        <v>54.4</v>
      </c>
      <c r="J279" s="43">
        <v>53.7</v>
      </c>
      <c r="K279" s="43">
        <v>53.4</v>
      </c>
      <c r="L279" s="43">
        <v>52.9</v>
      </c>
      <c r="M279" s="43">
        <v>51.7</v>
      </c>
      <c r="N279" s="61"/>
      <c r="O279" s="61"/>
      <c r="P279" s="42">
        <v>2017</v>
      </c>
      <c r="Q279" s="43">
        <v>23.2</v>
      </c>
      <c r="R279" s="43">
        <v>23.4</v>
      </c>
      <c r="S279" s="43">
        <v>23</v>
      </c>
      <c r="T279" s="43">
        <v>23.3</v>
      </c>
      <c r="U279" s="43">
        <v>24.9</v>
      </c>
      <c r="V279" s="43">
        <v>24.7</v>
      </c>
      <c r="W279" s="43">
        <v>24.4</v>
      </c>
      <c r="X279" s="43">
        <v>24.4</v>
      </c>
      <c r="Y279" s="43">
        <v>24.5</v>
      </c>
      <c r="Z279" s="43">
        <v>25</v>
      </c>
      <c r="AA279" s="43">
        <v>24.4</v>
      </c>
      <c r="AB279" s="43">
        <v>23.7</v>
      </c>
    </row>
    <row r="280" spans="1:28" ht="18">
      <c r="A280" s="42">
        <v>2018</v>
      </c>
      <c r="B280" s="43">
        <v>48.6</v>
      </c>
      <c r="C280" s="43">
        <v>49.2</v>
      </c>
      <c r="D280" s="43">
        <v>50.8</v>
      </c>
      <c r="E280" s="43">
        <v>53.2</v>
      </c>
      <c r="F280" s="43">
        <v>53.6</v>
      </c>
      <c r="G280" s="43">
        <v>54.9</v>
      </c>
      <c r="H280" s="43">
        <v>55.4</v>
      </c>
      <c r="I280" s="43">
        <v>55.5</v>
      </c>
      <c r="J280" s="43">
        <v>54.8</v>
      </c>
      <c r="K280" s="43">
        <v>55.5</v>
      </c>
      <c r="L280" s="43">
        <v>54.5</v>
      </c>
      <c r="M280" s="43">
        <v>54</v>
      </c>
      <c r="N280" s="61"/>
      <c r="O280" s="61"/>
      <c r="P280" s="42">
        <v>2018</v>
      </c>
      <c r="Q280" s="43">
        <v>22.6</v>
      </c>
      <c r="R280" s="43">
        <v>22.9</v>
      </c>
      <c r="S280" s="43">
        <v>23.2</v>
      </c>
      <c r="T280" s="43">
        <v>24.6</v>
      </c>
      <c r="U280" s="43">
        <v>24.8</v>
      </c>
      <c r="V280" s="43">
        <v>25.2</v>
      </c>
      <c r="W280" s="43">
        <v>24.8</v>
      </c>
      <c r="X280" s="43">
        <v>24.9</v>
      </c>
      <c r="Y280" s="43">
        <v>25.1</v>
      </c>
      <c r="Z280" s="43">
        <v>26</v>
      </c>
      <c r="AA280" s="43">
        <v>25.5</v>
      </c>
      <c r="AB280" s="43">
        <v>24.1</v>
      </c>
    </row>
    <row r="281" spans="1:28" ht="18">
      <c r="A281" s="42">
        <v>2019</v>
      </c>
      <c r="B281" s="43">
        <v>51.6</v>
      </c>
      <c r="C281" s="43">
        <v>51.3</v>
      </c>
      <c r="D281" s="43">
        <v>52.3</v>
      </c>
      <c r="E281" s="43">
        <v>54.9</v>
      </c>
      <c r="F281" s="43">
        <v>55.4</v>
      </c>
      <c r="G281" s="43">
        <v>56.5</v>
      </c>
      <c r="H281" s="43">
        <v>57.1</v>
      </c>
      <c r="I281" s="43">
        <v>57.4</v>
      </c>
      <c r="J281" s="43">
        <v>56.7</v>
      </c>
      <c r="K281" s="43">
        <v>57.2</v>
      </c>
      <c r="L281" s="43">
        <v>54.4</v>
      </c>
      <c r="M281" s="43">
        <v>52.9</v>
      </c>
      <c r="N281" s="61"/>
      <c r="O281" s="61"/>
      <c r="P281" s="42">
        <v>2019</v>
      </c>
      <c r="Q281" s="43">
        <v>23.6</v>
      </c>
      <c r="R281" s="43">
        <v>23.6</v>
      </c>
      <c r="S281" s="43">
        <v>23.5</v>
      </c>
      <c r="T281" s="43">
        <v>24.6</v>
      </c>
      <c r="U281" s="43">
        <v>25.1</v>
      </c>
      <c r="V281" s="43">
        <v>25</v>
      </c>
      <c r="W281" s="43">
        <v>25.2</v>
      </c>
      <c r="X281" s="43">
        <v>25.1</v>
      </c>
      <c r="Y281" s="43">
        <v>25.5</v>
      </c>
      <c r="Z281" s="43">
        <v>25.8</v>
      </c>
      <c r="AA281" s="43">
        <v>25.4</v>
      </c>
      <c r="AB281" s="43">
        <v>24.3</v>
      </c>
    </row>
    <row r="282" spans="1:28" ht="18">
      <c r="A282" s="42">
        <v>2020</v>
      </c>
      <c r="B282" s="43">
        <v>51.6</v>
      </c>
      <c r="C282" s="43">
        <v>50.5</v>
      </c>
      <c r="D282" s="43">
        <v>50.6</v>
      </c>
      <c r="E282" s="43">
        <v>29.2</v>
      </c>
      <c r="F282" s="43">
        <v>41.4</v>
      </c>
      <c r="G282" s="43">
        <v>44.6</v>
      </c>
      <c r="H282" s="43">
        <v>44.3</v>
      </c>
      <c r="I282" s="43">
        <v>45</v>
      </c>
      <c r="J282" s="43">
        <v>44.4</v>
      </c>
      <c r="K282" s="43">
        <v>45</v>
      </c>
      <c r="L282" s="43">
        <v>45.5</v>
      </c>
      <c r="M282" s="43">
        <v>43.8</v>
      </c>
      <c r="N282" s="61"/>
      <c r="O282" s="61"/>
      <c r="P282" s="42">
        <v>2020</v>
      </c>
      <c r="Q282" s="43">
        <v>23.7</v>
      </c>
      <c r="R282" s="43">
        <v>23.6</v>
      </c>
      <c r="S282" s="43">
        <v>23.5</v>
      </c>
      <c r="T282" s="43">
        <v>16.100000000000001</v>
      </c>
      <c r="U282" s="43">
        <v>22.1</v>
      </c>
      <c r="V282" s="43">
        <v>23.7</v>
      </c>
      <c r="W282" s="43">
        <v>24.2</v>
      </c>
      <c r="X282" s="43">
        <v>24.5</v>
      </c>
      <c r="Y282" s="43">
        <v>24.5</v>
      </c>
      <c r="Z282" s="43">
        <v>25</v>
      </c>
      <c r="AA282" s="43">
        <v>25</v>
      </c>
      <c r="AB282" s="43">
        <v>24.5</v>
      </c>
    </row>
    <row r="443" spans="1:1" ht="18">
      <c r="A443" s="43" t="s">
        <v>379</v>
      </c>
    </row>
    <row r="469" spans="1:1" ht="18">
      <c r="A469" s="43" t="s">
        <v>379</v>
      </c>
    </row>
  </sheetData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615C1-5538-5845-81ED-70403D93D6A5}">
  <sheetPr>
    <tabColor theme="5" tint="0.39997558519241921"/>
  </sheetPr>
  <dimension ref="A1:AO32"/>
  <sheetViews>
    <sheetView topLeftCell="A16" zoomScale="125" workbookViewId="0">
      <selection activeCell="K56" sqref="K56"/>
    </sheetView>
  </sheetViews>
  <sheetFormatPr defaultColWidth="11" defaultRowHeight="15.95"/>
  <cols>
    <col min="2" max="13" width="17" bestFit="1" customWidth="1"/>
  </cols>
  <sheetData>
    <row r="1" spans="1:41" s="50" customFormat="1"/>
    <row r="3" spans="1:41">
      <c r="A3" s="44" t="s">
        <v>402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</row>
    <row r="4" spans="1:41">
      <c r="A4" s="44" t="s">
        <v>85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 t="s">
        <v>85</v>
      </c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</row>
    <row r="5" spans="1:41" ht="18">
      <c r="A5" s="42" t="s">
        <v>366</v>
      </c>
      <c r="B5" s="42" t="s">
        <v>367</v>
      </c>
      <c r="C5" s="42" t="s">
        <v>368</v>
      </c>
      <c r="D5" s="42" t="s">
        <v>369</v>
      </c>
      <c r="E5" s="42" t="s">
        <v>370</v>
      </c>
      <c r="F5" s="42" t="s">
        <v>371</v>
      </c>
      <c r="G5" s="42" t="s">
        <v>372</v>
      </c>
      <c r="H5" s="42" t="s">
        <v>373</v>
      </c>
      <c r="I5" s="42" t="s">
        <v>374</v>
      </c>
      <c r="J5" s="42" t="s">
        <v>375</v>
      </c>
      <c r="K5" s="42" t="s">
        <v>376</v>
      </c>
      <c r="L5" s="42" t="s">
        <v>377</v>
      </c>
      <c r="M5" s="42" t="s">
        <v>378</v>
      </c>
      <c r="N5" s="61"/>
      <c r="O5" s="42" t="s">
        <v>366</v>
      </c>
      <c r="P5" s="42" t="s">
        <v>367</v>
      </c>
      <c r="Q5" s="42" t="s">
        <v>368</v>
      </c>
      <c r="R5" s="42" t="s">
        <v>369</v>
      </c>
      <c r="S5" s="42" t="s">
        <v>370</v>
      </c>
      <c r="T5" s="42" t="s">
        <v>371</v>
      </c>
      <c r="U5" s="42" t="s">
        <v>372</v>
      </c>
      <c r="V5" s="42" t="s">
        <v>373</v>
      </c>
      <c r="W5" s="42" t="s">
        <v>374</v>
      </c>
      <c r="X5" s="42" t="s">
        <v>375</v>
      </c>
      <c r="Y5" s="42" t="s">
        <v>376</v>
      </c>
      <c r="Z5" s="42" t="s">
        <v>377</v>
      </c>
      <c r="AA5" s="42" t="s">
        <v>378</v>
      </c>
      <c r="AB5" s="61"/>
      <c r="AC5" s="42" t="s">
        <v>366</v>
      </c>
      <c r="AD5" s="42" t="s">
        <v>367</v>
      </c>
      <c r="AE5" s="42" t="s">
        <v>368</v>
      </c>
      <c r="AF5" s="42" t="s">
        <v>369</v>
      </c>
      <c r="AG5" s="42" t="s">
        <v>370</v>
      </c>
      <c r="AH5" s="42" t="s">
        <v>371</v>
      </c>
      <c r="AI5" s="42" t="s">
        <v>372</v>
      </c>
      <c r="AJ5" s="42" t="s">
        <v>373</v>
      </c>
      <c r="AK5" s="42" t="s">
        <v>374</v>
      </c>
      <c r="AL5" s="42" t="s">
        <v>375</v>
      </c>
      <c r="AM5" s="42" t="s">
        <v>376</v>
      </c>
      <c r="AN5" s="42" t="s">
        <v>377</v>
      </c>
      <c r="AO5" s="42" t="s">
        <v>378</v>
      </c>
    </row>
    <row r="6" spans="1:41" ht="18">
      <c r="A6" s="42">
        <v>2010</v>
      </c>
      <c r="B6" s="54">
        <f>P6+AD6</f>
        <v>176463</v>
      </c>
      <c r="C6" s="54">
        <f t="shared" ref="C6:M6" si="0">Q6+AE6</f>
        <v>175929</v>
      </c>
      <c r="D6" s="54">
        <f t="shared" si="0"/>
        <v>172688</v>
      </c>
      <c r="E6" s="54">
        <f t="shared" si="0"/>
        <v>163881</v>
      </c>
      <c r="F6" s="54">
        <f t="shared" si="0"/>
        <v>170503</v>
      </c>
      <c r="G6" s="54">
        <f t="shared" si="0"/>
        <v>172257</v>
      </c>
      <c r="H6" s="54">
        <f t="shared" si="0"/>
        <v>179248</v>
      </c>
      <c r="I6" s="54">
        <f t="shared" si="0"/>
        <v>174793</v>
      </c>
      <c r="J6" s="54">
        <f t="shared" si="0"/>
        <v>159954</v>
      </c>
      <c r="K6" s="54">
        <f t="shared" si="0"/>
        <v>157586</v>
      </c>
      <c r="L6" s="54">
        <f t="shared" si="0"/>
        <v>161124</v>
      </c>
      <c r="M6" s="54">
        <f t="shared" si="0"/>
        <v>152729</v>
      </c>
      <c r="N6" s="61"/>
      <c r="O6" s="42">
        <v>2010</v>
      </c>
      <c r="P6" s="43">
        <v>78060</v>
      </c>
      <c r="Q6" s="43">
        <v>78618</v>
      </c>
      <c r="R6" s="43">
        <v>76657</v>
      </c>
      <c r="S6" s="43">
        <v>71602</v>
      </c>
      <c r="T6" s="43">
        <v>73998</v>
      </c>
      <c r="U6" s="43">
        <v>74114</v>
      </c>
      <c r="V6" s="43">
        <v>76765</v>
      </c>
      <c r="W6" s="43">
        <v>74665</v>
      </c>
      <c r="X6" s="43">
        <v>67525</v>
      </c>
      <c r="Y6" s="43">
        <v>66163</v>
      </c>
      <c r="Z6" s="43">
        <v>67464</v>
      </c>
      <c r="AA6" s="43">
        <v>63896</v>
      </c>
      <c r="AB6" s="61"/>
      <c r="AC6" s="42">
        <v>2010</v>
      </c>
      <c r="AD6" s="43">
        <v>98403</v>
      </c>
      <c r="AE6" s="43">
        <v>97311</v>
      </c>
      <c r="AF6" s="43">
        <v>96031</v>
      </c>
      <c r="AG6" s="43">
        <v>92279</v>
      </c>
      <c r="AH6" s="43">
        <v>96505</v>
      </c>
      <c r="AI6" s="43">
        <v>98143</v>
      </c>
      <c r="AJ6" s="43">
        <v>102483</v>
      </c>
      <c r="AK6" s="43">
        <v>100128</v>
      </c>
      <c r="AL6" s="43">
        <v>92429</v>
      </c>
      <c r="AM6" s="43">
        <v>91423</v>
      </c>
      <c r="AN6" s="43">
        <v>93660</v>
      </c>
      <c r="AO6" s="43">
        <v>88833</v>
      </c>
    </row>
    <row r="7" spans="1:41" ht="18">
      <c r="A7" s="42">
        <v>2011</v>
      </c>
      <c r="B7" s="54">
        <f t="shared" ref="B7:B16" si="1">P7+AD7</f>
        <v>169507</v>
      </c>
      <c r="C7" s="54">
        <f t="shared" ref="C7:C16" si="2">Q7+AE7</f>
        <v>163565</v>
      </c>
      <c r="D7" s="54">
        <f t="shared" ref="D7:D16" si="3">R7+AF7</f>
        <v>158386</v>
      </c>
      <c r="E7" s="54">
        <f t="shared" ref="E7:E16" si="4">S7+AG7</f>
        <v>147853</v>
      </c>
      <c r="F7" s="54">
        <f t="shared" ref="F7:F16" si="5">T7+AH7</f>
        <v>161141</v>
      </c>
      <c r="G7" s="54">
        <f t="shared" ref="G7:G16" si="6">U7+AI7</f>
        <v>173451</v>
      </c>
      <c r="H7" s="54">
        <f t="shared" ref="H7:H16" si="7">V7+AJ7</f>
        <v>181622</v>
      </c>
      <c r="I7" s="54">
        <f t="shared" ref="I7:I16" si="8">W7+AK7</f>
        <v>178014</v>
      </c>
      <c r="J7" s="54">
        <f t="shared" ref="J7:J16" si="9">X7+AL7</f>
        <v>166123</v>
      </c>
      <c r="K7" s="54">
        <f t="shared" ref="K7:K16" si="10">Y7+AM7</f>
        <v>161345</v>
      </c>
      <c r="L7" s="54">
        <f t="shared" ref="L7:L16" si="11">Z7+AN7</f>
        <v>155484</v>
      </c>
      <c r="M7" s="54">
        <f t="shared" ref="M7:M16" si="12">AA7+AO7</f>
        <v>152407</v>
      </c>
      <c r="N7" s="61"/>
      <c r="O7" s="42">
        <v>2011</v>
      </c>
      <c r="P7" s="43">
        <v>71357</v>
      </c>
      <c r="Q7" s="43">
        <v>69629</v>
      </c>
      <c r="R7" s="43">
        <v>67312</v>
      </c>
      <c r="S7" s="43">
        <v>62027</v>
      </c>
      <c r="T7" s="43">
        <v>67338</v>
      </c>
      <c r="U7" s="43">
        <v>72613</v>
      </c>
      <c r="V7" s="43">
        <v>75259</v>
      </c>
      <c r="W7" s="43">
        <v>73979</v>
      </c>
      <c r="X7" s="43">
        <v>67491</v>
      </c>
      <c r="Y7" s="43">
        <v>64915</v>
      </c>
      <c r="Z7" s="43">
        <v>63296</v>
      </c>
      <c r="AA7" s="43">
        <v>62047</v>
      </c>
      <c r="AB7" s="61"/>
      <c r="AC7" s="42">
        <v>2011</v>
      </c>
      <c r="AD7" s="43">
        <v>98150</v>
      </c>
      <c r="AE7" s="43">
        <v>93936</v>
      </c>
      <c r="AF7" s="43">
        <v>91074</v>
      </c>
      <c r="AG7" s="43">
        <v>85826</v>
      </c>
      <c r="AH7" s="43">
        <v>93803</v>
      </c>
      <c r="AI7" s="43">
        <v>100838</v>
      </c>
      <c r="AJ7" s="43">
        <v>106363</v>
      </c>
      <c r="AK7" s="43">
        <v>104035</v>
      </c>
      <c r="AL7" s="43">
        <v>98632</v>
      </c>
      <c r="AM7" s="43">
        <v>96430</v>
      </c>
      <c r="AN7" s="43">
        <v>92188</v>
      </c>
      <c r="AO7" s="43">
        <v>90360</v>
      </c>
    </row>
    <row r="8" spans="1:41" ht="18">
      <c r="A8" s="42">
        <v>2012</v>
      </c>
      <c r="B8" s="54">
        <f t="shared" si="1"/>
        <v>169774</v>
      </c>
      <c r="C8" s="54">
        <f t="shared" si="2"/>
        <v>167026</v>
      </c>
      <c r="D8" s="54">
        <f t="shared" si="3"/>
        <v>163050</v>
      </c>
      <c r="E8" s="54">
        <f t="shared" si="4"/>
        <v>148746</v>
      </c>
      <c r="F8" s="54">
        <f t="shared" si="5"/>
        <v>164497</v>
      </c>
      <c r="G8" s="54">
        <f t="shared" si="6"/>
        <v>175863</v>
      </c>
      <c r="H8" s="54">
        <f t="shared" si="7"/>
        <v>186398</v>
      </c>
      <c r="I8" s="54">
        <f t="shared" si="8"/>
        <v>179805</v>
      </c>
      <c r="J8" s="54">
        <f t="shared" si="9"/>
        <v>161840</v>
      </c>
      <c r="K8" s="54">
        <f t="shared" si="10"/>
        <v>162784</v>
      </c>
      <c r="L8" s="54">
        <f t="shared" si="11"/>
        <v>152261</v>
      </c>
      <c r="M8" s="54">
        <f t="shared" si="12"/>
        <v>156745</v>
      </c>
      <c r="N8" s="61"/>
      <c r="O8" s="42">
        <v>2012</v>
      </c>
      <c r="P8" s="43">
        <v>70177</v>
      </c>
      <c r="Q8" s="43">
        <v>69069</v>
      </c>
      <c r="R8" s="43">
        <v>67053</v>
      </c>
      <c r="S8" s="43">
        <v>60770</v>
      </c>
      <c r="T8" s="43">
        <v>66949</v>
      </c>
      <c r="U8" s="43">
        <v>72396</v>
      </c>
      <c r="V8" s="43">
        <v>76170</v>
      </c>
      <c r="W8" s="43">
        <v>73281</v>
      </c>
      <c r="X8" s="43">
        <v>64550</v>
      </c>
      <c r="Y8" s="43">
        <v>64453</v>
      </c>
      <c r="Z8" s="43">
        <v>60676</v>
      </c>
      <c r="AA8" s="43">
        <v>62836</v>
      </c>
      <c r="AB8" s="61"/>
      <c r="AC8" s="42">
        <v>2012</v>
      </c>
      <c r="AD8" s="43">
        <v>99597</v>
      </c>
      <c r="AE8" s="43">
        <v>97957</v>
      </c>
      <c r="AF8" s="43">
        <v>95997</v>
      </c>
      <c r="AG8" s="43">
        <v>87976</v>
      </c>
      <c r="AH8" s="43">
        <v>97548</v>
      </c>
      <c r="AI8" s="43">
        <v>103467</v>
      </c>
      <c r="AJ8" s="43">
        <v>110228</v>
      </c>
      <c r="AK8" s="43">
        <v>106524</v>
      </c>
      <c r="AL8" s="43">
        <v>97290</v>
      </c>
      <c r="AM8" s="43">
        <v>98331</v>
      </c>
      <c r="AN8" s="43">
        <v>91585</v>
      </c>
      <c r="AO8" s="43">
        <v>93909</v>
      </c>
    </row>
    <row r="9" spans="1:41" ht="18">
      <c r="A9" s="42">
        <v>2013</v>
      </c>
      <c r="B9" s="54">
        <f t="shared" si="1"/>
        <v>177933</v>
      </c>
      <c r="C9" s="54">
        <f t="shared" si="2"/>
        <v>168940</v>
      </c>
      <c r="D9" s="54">
        <f t="shared" si="3"/>
        <v>158171</v>
      </c>
      <c r="E9" s="54">
        <f t="shared" si="4"/>
        <v>146869</v>
      </c>
      <c r="F9" s="54">
        <f t="shared" si="5"/>
        <v>158316</v>
      </c>
      <c r="G9" s="54">
        <f t="shared" si="6"/>
        <v>163957</v>
      </c>
      <c r="H9" s="54">
        <f t="shared" si="7"/>
        <v>168567</v>
      </c>
      <c r="I9" s="54">
        <f t="shared" si="8"/>
        <v>163297</v>
      </c>
      <c r="J9" s="54">
        <f t="shared" si="9"/>
        <v>146599</v>
      </c>
      <c r="K9" s="54">
        <f t="shared" si="10"/>
        <v>145696</v>
      </c>
      <c r="L9" s="54">
        <f t="shared" si="11"/>
        <v>133591</v>
      </c>
      <c r="M9" s="54">
        <f t="shared" si="12"/>
        <v>123258</v>
      </c>
      <c r="N9" s="61"/>
      <c r="O9" s="42">
        <v>2013</v>
      </c>
      <c r="P9" s="43">
        <v>72160</v>
      </c>
      <c r="Q9" s="43">
        <v>68789</v>
      </c>
      <c r="R9" s="43">
        <v>64002</v>
      </c>
      <c r="S9" s="43">
        <v>59092</v>
      </c>
      <c r="T9" s="43">
        <v>63964</v>
      </c>
      <c r="U9" s="43">
        <v>66982</v>
      </c>
      <c r="V9" s="43">
        <v>68546</v>
      </c>
      <c r="W9" s="43">
        <v>66157</v>
      </c>
      <c r="X9" s="43">
        <v>58002</v>
      </c>
      <c r="Y9" s="43">
        <v>56993</v>
      </c>
      <c r="Z9" s="43">
        <v>53126</v>
      </c>
      <c r="AA9" s="43">
        <v>48834</v>
      </c>
      <c r="AB9" s="61"/>
      <c r="AC9" s="42">
        <v>2013</v>
      </c>
      <c r="AD9" s="43">
        <v>105773</v>
      </c>
      <c r="AE9" s="43">
        <v>100151</v>
      </c>
      <c r="AF9" s="43">
        <v>94169</v>
      </c>
      <c r="AG9" s="43">
        <v>87777</v>
      </c>
      <c r="AH9" s="43">
        <v>94352</v>
      </c>
      <c r="AI9" s="43">
        <v>96975</v>
      </c>
      <c r="AJ9" s="43">
        <v>100021</v>
      </c>
      <c r="AK9" s="43">
        <v>97140</v>
      </c>
      <c r="AL9" s="43">
        <v>88597</v>
      </c>
      <c r="AM9" s="43">
        <v>88703</v>
      </c>
      <c r="AN9" s="43">
        <v>80465</v>
      </c>
      <c r="AO9" s="43">
        <v>74424</v>
      </c>
    </row>
    <row r="10" spans="1:41" ht="18">
      <c r="A10" s="42">
        <v>2014</v>
      </c>
      <c r="B10" s="54">
        <f t="shared" si="1"/>
        <v>134728</v>
      </c>
      <c r="C10" s="54">
        <f t="shared" si="2"/>
        <v>136846</v>
      </c>
      <c r="D10" s="54">
        <f t="shared" si="3"/>
        <v>131393</v>
      </c>
      <c r="E10" s="54">
        <f t="shared" si="4"/>
        <v>112686</v>
      </c>
      <c r="F10" s="54">
        <f t="shared" si="5"/>
        <v>124757</v>
      </c>
      <c r="G10" s="54">
        <f t="shared" si="6"/>
        <v>125501</v>
      </c>
      <c r="H10" s="54">
        <f t="shared" si="7"/>
        <v>137067</v>
      </c>
      <c r="I10" s="54">
        <f t="shared" si="8"/>
        <v>129529</v>
      </c>
      <c r="J10" s="54">
        <f t="shared" si="9"/>
        <v>110762</v>
      </c>
      <c r="K10" s="54">
        <f t="shared" si="10"/>
        <v>108199</v>
      </c>
      <c r="L10" s="54">
        <f t="shared" si="11"/>
        <v>103784</v>
      </c>
      <c r="M10" s="54">
        <f t="shared" si="12"/>
        <v>99028</v>
      </c>
      <c r="N10" s="61"/>
      <c r="O10" s="42">
        <v>2014</v>
      </c>
      <c r="P10" s="43">
        <v>54694</v>
      </c>
      <c r="Q10" s="43">
        <v>56005</v>
      </c>
      <c r="R10" s="43">
        <v>53626</v>
      </c>
      <c r="S10" s="43">
        <v>44844</v>
      </c>
      <c r="T10" s="43">
        <v>50068</v>
      </c>
      <c r="U10" s="43">
        <v>50913</v>
      </c>
      <c r="V10" s="43">
        <v>56601</v>
      </c>
      <c r="W10" s="43">
        <v>53713</v>
      </c>
      <c r="X10" s="43">
        <v>44865</v>
      </c>
      <c r="Y10" s="43">
        <v>43418</v>
      </c>
      <c r="Z10" s="43">
        <v>41936</v>
      </c>
      <c r="AA10" s="43">
        <v>40029</v>
      </c>
      <c r="AB10" s="61"/>
      <c r="AC10" s="42">
        <v>2014</v>
      </c>
      <c r="AD10" s="43">
        <v>80034</v>
      </c>
      <c r="AE10" s="43">
        <v>80841</v>
      </c>
      <c r="AF10" s="43">
        <v>77767</v>
      </c>
      <c r="AG10" s="43">
        <v>67842</v>
      </c>
      <c r="AH10" s="43">
        <v>74689</v>
      </c>
      <c r="AI10" s="43">
        <v>74588</v>
      </c>
      <c r="AJ10" s="43">
        <v>80466</v>
      </c>
      <c r="AK10" s="43">
        <v>75816</v>
      </c>
      <c r="AL10" s="43">
        <v>65897</v>
      </c>
      <c r="AM10" s="43">
        <v>64781</v>
      </c>
      <c r="AN10" s="43">
        <v>61848</v>
      </c>
      <c r="AO10" s="43">
        <v>58999</v>
      </c>
    </row>
    <row r="11" spans="1:41" ht="18">
      <c r="A11" s="42">
        <v>2015</v>
      </c>
      <c r="B11" s="54">
        <f t="shared" si="1"/>
        <v>116734</v>
      </c>
      <c r="C11" s="54">
        <f t="shared" si="2"/>
        <v>114113</v>
      </c>
      <c r="D11" s="54">
        <f t="shared" si="3"/>
        <v>108222</v>
      </c>
      <c r="E11" s="54">
        <f t="shared" si="4"/>
        <v>100645</v>
      </c>
      <c r="F11" s="54">
        <f t="shared" si="5"/>
        <v>114719</v>
      </c>
      <c r="G11" s="54">
        <f t="shared" si="6"/>
        <v>114811</v>
      </c>
      <c r="H11" s="54">
        <f t="shared" si="7"/>
        <v>123215</v>
      </c>
      <c r="I11" s="54">
        <f t="shared" si="8"/>
        <v>113573</v>
      </c>
      <c r="J11" s="54">
        <f t="shared" si="9"/>
        <v>101121</v>
      </c>
      <c r="K11" s="54">
        <f t="shared" si="10"/>
        <v>100526</v>
      </c>
      <c r="L11" s="54">
        <f t="shared" si="11"/>
        <v>96806</v>
      </c>
      <c r="M11" s="54">
        <f t="shared" si="12"/>
        <v>92388</v>
      </c>
      <c r="N11" s="61"/>
      <c r="O11" s="42">
        <v>2015</v>
      </c>
      <c r="P11" s="43">
        <v>48665</v>
      </c>
      <c r="Q11" s="43">
        <v>47698</v>
      </c>
      <c r="R11" s="43">
        <v>45083</v>
      </c>
      <c r="S11" s="43">
        <v>40748</v>
      </c>
      <c r="T11" s="43">
        <v>46706</v>
      </c>
      <c r="U11" s="43">
        <v>47471</v>
      </c>
      <c r="V11" s="43">
        <v>51159</v>
      </c>
      <c r="W11" s="43">
        <v>47184</v>
      </c>
      <c r="X11" s="43">
        <v>41068</v>
      </c>
      <c r="Y11" s="43">
        <v>40805</v>
      </c>
      <c r="Z11" s="43">
        <v>39870</v>
      </c>
      <c r="AA11" s="43">
        <v>37834</v>
      </c>
      <c r="AB11" s="61"/>
      <c r="AC11" s="42">
        <v>2015</v>
      </c>
      <c r="AD11" s="43">
        <v>68069</v>
      </c>
      <c r="AE11" s="43">
        <v>66415</v>
      </c>
      <c r="AF11" s="43">
        <v>63139</v>
      </c>
      <c r="AG11" s="43">
        <v>59897</v>
      </c>
      <c r="AH11" s="43">
        <v>68013</v>
      </c>
      <c r="AI11" s="43">
        <v>67340</v>
      </c>
      <c r="AJ11" s="43">
        <v>72056</v>
      </c>
      <c r="AK11" s="43">
        <v>66389</v>
      </c>
      <c r="AL11" s="43">
        <v>60053</v>
      </c>
      <c r="AM11" s="43">
        <v>59721</v>
      </c>
      <c r="AN11" s="43">
        <v>56936</v>
      </c>
      <c r="AO11" s="43">
        <v>54554</v>
      </c>
    </row>
    <row r="12" spans="1:41" ht="18">
      <c r="A12" s="42">
        <v>2016</v>
      </c>
      <c r="B12" s="54">
        <f t="shared" si="1"/>
        <v>105366</v>
      </c>
      <c r="C12" s="54">
        <f t="shared" si="2"/>
        <v>108281</v>
      </c>
      <c r="D12" s="54">
        <f t="shared" si="3"/>
        <v>107614</v>
      </c>
      <c r="E12" s="54">
        <f t="shared" si="4"/>
        <v>101257</v>
      </c>
      <c r="F12" s="54">
        <f t="shared" si="5"/>
        <v>105193</v>
      </c>
      <c r="G12" s="54">
        <f t="shared" si="6"/>
        <v>112735</v>
      </c>
      <c r="H12" s="54">
        <f t="shared" si="7"/>
        <v>121235</v>
      </c>
      <c r="I12" s="54">
        <f t="shared" si="8"/>
        <v>117460</v>
      </c>
      <c r="J12" s="54">
        <f t="shared" si="9"/>
        <v>107799</v>
      </c>
      <c r="K12" s="54">
        <f t="shared" si="10"/>
        <v>106389</v>
      </c>
      <c r="L12" s="54">
        <f t="shared" si="11"/>
        <v>96339</v>
      </c>
      <c r="M12" s="54">
        <f t="shared" si="12"/>
        <v>91385</v>
      </c>
      <c r="N12" s="61"/>
      <c r="O12" s="42">
        <v>2016</v>
      </c>
      <c r="P12" s="43">
        <v>44742</v>
      </c>
      <c r="Q12" s="43">
        <v>46356</v>
      </c>
      <c r="R12" s="43">
        <v>45590</v>
      </c>
      <c r="S12" s="43">
        <v>42098</v>
      </c>
      <c r="T12" s="43">
        <v>43679</v>
      </c>
      <c r="U12" s="43">
        <v>47914</v>
      </c>
      <c r="V12" s="43">
        <v>51580</v>
      </c>
      <c r="W12" s="43">
        <v>49791</v>
      </c>
      <c r="X12" s="43">
        <v>44907</v>
      </c>
      <c r="Y12" s="43">
        <v>44687</v>
      </c>
      <c r="Z12" s="43">
        <v>40301</v>
      </c>
      <c r="AA12" s="43">
        <v>38401</v>
      </c>
      <c r="AB12" s="61"/>
      <c r="AC12" s="42">
        <v>2016</v>
      </c>
      <c r="AD12" s="43">
        <v>60624</v>
      </c>
      <c r="AE12" s="43">
        <v>61925</v>
      </c>
      <c r="AF12" s="43">
        <v>62024</v>
      </c>
      <c r="AG12" s="43">
        <v>59159</v>
      </c>
      <c r="AH12" s="43">
        <v>61514</v>
      </c>
      <c r="AI12" s="43">
        <v>64821</v>
      </c>
      <c r="AJ12" s="43">
        <v>69655</v>
      </c>
      <c r="AK12" s="43">
        <v>67669</v>
      </c>
      <c r="AL12" s="43">
        <v>62892</v>
      </c>
      <c r="AM12" s="43">
        <v>61702</v>
      </c>
      <c r="AN12" s="43">
        <v>56038</v>
      </c>
      <c r="AO12" s="43">
        <v>52984</v>
      </c>
    </row>
    <row r="13" spans="1:41" ht="18">
      <c r="A13" s="42">
        <v>2017</v>
      </c>
      <c r="B13" s="54">
        <f t="shared" si="1"/>
        <v>104804</v>
      </c>
      <c r="C13" s="54">
        <f t="shared" si="2"/>
        <v>106851</v>
      </c>
      <c r="D13" s="54">
        <f t="shared" si="3"/>
        <v>98346</v>
      </c>
      <c r="E13" s="54">
        <f t="shared" si="4"/>
        <v>91019</v>
      </c>
      <c r="F13" s="54">
        <f t="shared" si="5"/>
        <v>98085</v>
      </c>
      <c r="G13" s="54">
        <f t="shared" si="6"/>
        <v>101607</v>
      </c>
      <c r="H13" s="54">
        <f t="shared" si="7"/>
        <v>110358</v>
      </c>
      <c r="I13" s="54">
        <f t="shared" si="8"/>
        <v>108495</v>
      </c>
      <c r="J13" s="54">
        <f t="shared" si="9"/>
        <v>94799</v>
      </c>
      <c r="K13" s="54">
        <f t="shared" si="10"/>
        <v>92042</v>
      </c>
      <c r="L13" s="54">
        <f t="shared" si="11"/>
        <v>90409</v>
      </c>
      <c r="M13" s="54">
        <f t="shared" si="12"/>
        <v>85488</v>
      </c>
      <c r="N13" s="61"/>
      <c r="O13" s="42">
        <v>2017</v>
      </c>
      <c r="P13" s="43">
        <v>45015</v>
      </c>
      <c r="Q13" s="43">
        <v>46060</v>
      </c>
      <c r="R13" s="43">
        <v>41989</v>
      </c>
      <c r="S13" s="43">
        <v>38234</v>
      </c>
      <c r="T13" s="43">
        <v>41391</v>
      </c>
      <c r="U13" s="43">
        <v>43129</v>
      </c>
      <c r="V13" s="43">
        <v>46997</v>
      </c>
      <c r="W13" s="43">
        <v>45867</v>
      </c>
      <c r="X13" s="43">
        <v>39514</v>
      </c>
      <c r="Y13" s="43">
        <v>37852</v>
      </c>
      <c r="Z13" s="43">
        <v>37441</v>
      </c>
      <c r="AA13" s="43">
        <v>35419</v>
      </c>
      <c r="AB13" s="61"/>
      <c r="AC13" s="42">
        <v>2017</v>
      </c>
      <c r="AD13" s="43">
        <v>59789</v>
      </c>
      <c r="AE13" s="43">
        <v>60791</v>
      </c>
      <c r="AF13" s="43">
        <v>56357</v>
      </c>
      <c r="AG13" s="43">
        <v>52785</v>
      </c>
      <c r="AH13" s="43">
        <v>56694</v>
      </c>
      <c r="AI13" s="43">
        <v>58478</v>
      </c>
      <c r="AJ13" s="43">
        <v>63361</v>
      </c>
      <c r="AK13" s="43">
        <v>62628</v>
      </c>
      <c r="AL13" s="43">
        <v>55285</v>
      </c>
      <c r="AM13" s="43">
        <v>54190</v>
      </c>
      <c r="AN13" s="43">
        <v>52968</v>
      </c>
      <c r="AO13" s="43">
        <v>50069</v>
      </c>
    </row>
    <row r="14" spans="1:41" ht="18">
      <c r="A14" s="42">
        <v>2018</v>
      </c>
      <c r="B14" s="54">
        <f t="shared" si="1"/>
        <v>94969</v>
      </c>
      <c r="C14" s="54">
        <f t="shared" si="2"/>
        <v>97193</v>
      </c>
      <c r="D14" s="54">
        <f t="shared" si="3"/>
        <v>88748</v>
      </c>
      <c r="E14" s="54">
        <f t="shared" si="4"/>
        <v>79573</v>
      </c>
      <c r="F14" s="54">
        <f t="shared" si="5"/>
        <v>82550</v>
      </c>
      <c r="G14" s="54">
        <f t="shared" si="6"/>
        <v>93981</v>
      </c>
      <c r="H14" s="54">
        <f t="shared" si="7"/>
        <v>100000</v>
      </c>
      <c r="I14" s="54">
        <f t="shared" si="8"/>
        <v>96199</v>
      </c>
      <c r="J14" s="54">
        <f t="shared" si="9"/>
        <v>82587</v>
      </c>
      <c r="K14" s="54">
        <f t="shared" si="10"/>
        <v>82919</v>
      </c>
      <c r="L14" s="54">
        <f t="shared" si="11"/>
        <v>75745</v>
      </c>
      <c r="M14" s="54">
        <f t="shared" si="12"/>
        <v>76017</v>
      </c>
      <c r="N14" s="61"/>
      <c r="O14" s="42">
        <v>2018</v>
      </c>
      <c r="P14" s="43">
        <v>40568</v>
      </c>
      <c r="Q14" s="43">
        <v>41483</v>
      </c>
      <c r="R14" s="43">
        <v>37203</v>
      </c>
      <c r="S14" s="43">
        <v>33312</v>
      </c>
      <c r="T14" s="43">
        <v>34241</v>
      </c>
      <c r="U14" s="43">
        <v>39488</v>
      </c>
      <c r="V14" s="43">
        <v>42282</v>
      </c>
      <c r="W14" s="43">
        <v>40295</v>
      </c>
      <c r="X14" s="43">
        <v>34656</v>
      </c>
      <c r="Y14" s="43">
        <v>34803</v>
      </c>
      <c r="Z14" s="43">
        <v>31789</v>
      </c>
      <c r="AA14" s="43">
        <v>32067</v>
      </c>
      <c r="AB14" s="61"/>
      <c r="AC14" s="42">
        <v>2018</v>
      </c>
      <c r="AD14" s="43">
        <v>54401</v>
      </c>
      <c r="AE14" s="43">
        <v>55710</v>
      </c>
      <c r="AF14" s="43">
        <v>51545</v>
      </c>
      <c r="AG14" s="43">
        <v>46261</v>
      </c>
      <c r="AH14" s="43">
        <v>48309</v>
      </c>
      <c r="AI14" s="43">
        <v>54493</v>
      </c>
      <c r="AJ14" s="43">
        <v>57718</v>
      </c>
      <c r="AK14" s="43">
        <v>55904</v>
      </c>
      <c r="AL14" s="43">
        <v>47931</v>
      </c>
      <c r="AM14" s="43">
        <v>48116</v>
      </c>
      <c r="AN14" s="43">
        <v>43956</v>
      </c>
      <c r="AO14" s="43">
        <v>43950</v>
      </c>
    </row>
    <row r="15" spans="1:41" ht="18">
      <c r="A15" s="42">
        <v>2019</v>
      </c>
      <c r="B15" s="54">
        <f t="shared" si="1"/>
        <v>91494</v>
      </c>
      <c r="C15" s="54">
        <f t="shared" si="2"/>
        <v>87420</v>
      </c>
      <c r="D15" s="54">
        <f t="shared" si="3"/>
        <v>84564</v>
      </c>
      <c r="E15" s="54">
        <f t="shared" si="4"/>
        <v>73361</v>
      </c>
      <c r="F15" s="54">
        <f t="shared" si="5"/>
        <v>84767</v>
      </c>
      <c r="G15" s="54">
        <f t="shared" si="6"/>
        <v>91393</v>
      </c>
      <c r="H15" s="54">
        <f t="shared" si="7"/>
        <v>104430</v>
      </c>
      <c r="I15" s="54">
        <f t="shared" si="8"/>
        <v>103815</v>
      </c>
      <c r="J15" s="54">
        <f t="shared" si="9"/>
        <v>90540</v>
      </c>
      <c r="K15" s="54">
        <f t="shared" si="10"/>
        <v>95309</v>
      </c>
      <c r="L15" s="54">
        <f t="shared" si="11"/>
        <v>91402</v>
      </c>
      <c r="M15" s="54">
        <f t="shared" si="12"/>
        <v>88487</v>
      </c>
      <c r="N15" s="61"/>
      <c r="O15" s="42">
        <v>2019</v>
      </c>
      <c r="P15" s="43">
        <v>38758</v>
      </c>
      <c r="Q15" s="43">
        <v>38156</v>
      </c>
      <c r="R15" s="43">
        <v>36408</v>
      </c>
      <c r="S15" s="43">
        <v>30957</v>
      </c>
      <c r="T15" s="43">
        <v>35821</v>
      </c>
      <c r="U15" s="43">
        <v>38310</v>
      </c>
      <c r="V15" s="43">
        <v>44932</v>
      </c>
      <c r="W15" s="43">
        <v>43790</v>
      </c>
      <c r="X15" s="43">
        <v>37800</v>
      </c>
      <c r="Y15" s="43">
        <v>40158</v>
      </c>
      <c r="Z15" s="43">
        <v>38329</v>
      </c>
      <c r="AA15" s="43">
        <v>37191</v>
      </c>
      <c r="AB15" s="61"/>
      <c r="AC15" s="42">
        <v>2019</v>
      </c>
      <c r="AD15" s="43">
        <v>52736</v>
      </c>
      <c r="AE15" s="43">
        <v>49264</v>
      </c>
      <c r="AF15" s="43">
        <v>48156</v>
      </c>
      <c r="AG15" s="43">
        <v>42404</v>
      </c>
      <c r="AH15" s="43">
        <v>48946</v>
      </c>
      <c r="AI15" s="43">
        <v>53083</v>
      </c>
      <c r="AJ15" s="43">
        <v>59498</v>
      </c>
      <c r="AK15" s="43">
        <v>60025</v>
      </c>
      <c r="AL15" s="43">
        <v>52740</v>
      </c>
      <c r="AM15" s="43">
        <v>55151</v>
      </c>
      <c r="AN15" s="43">
        <v>53073</v>
      </c>
      <c r="AO15" s="43">
        <v>51296</v>
      </c>
    </row>
    <row r="16" spans="1:41" ht="18">
      <c r="A16" s="42">
        <v>2020</v>
      </c>
      <c r="B16" s="54">
        <f t="shared" si="1"/>
        <v>100510</v>
      </c>
      <c r="C16" s="54">
        <f t="shared" si="2"/>
        <v>100375</v>
      </c>
      <c r="D16" s="54">
        <f t="shared" si="3"/>
        <v>115956</v>
      </c>
      <c r="E16" s="54">
        <f t="shared" si="4"/>
        <v>310062</v>
      </c>
      <c r="F16" s="54">
        <f t="shared" si="5"/>
        <v>285520</v>
      </c>
      <c r="G16" s="54">
        <f t="shared" si="6"/>
        <v>302971</v>
      </c>
      <c r="H16" s="54">
        <f t="shared" si="7"/>
        <v>291413</v>
      </c>
      <c r="I16" s="54">
        <f t="shared" si="8"/>
        <v>242649</v>
      </c>
      <c r="J16" s="54">
        <f t="shared" si="9"/>
        <v>182850</v>
      </c>
      <c r="K16" s="54">
        <f t="shared" si="10"/>
        <v>161078</v>
      </c>
      <c r="L16" s="54">
        <f t="shared" si="11"/>
        <v>140339</v>
      </c>
      <c r="M16" s="54">
        <f t="shared" si="12"/>
        <v>133077</v>
      </c>
      <c r="N16" s="61"/>
      <c r="O16" s="42">
        <v>2020</v>
      </c>
      <c r="P16" s="43">
        <v>43247</v>
      </c>
      <c r="Q16" s="43">
        <v>43376</v>
      </c>
      <c r="R16" s="43">
        <v>49377</v>
      </c>
      <c r="S16" s="43">
        <v>141159</v>
      </c>
      <c r="T16" s="43">
        <v>123221</v>
      </c>
      <c r="U16" s="43">
        <v>125528</v>
      </c>
      <c r="V16" s="43">
        <v>116192</v>
      </c>
      <c r="W16" s="43">
        <v>93763</v>
      </c>
      <c r="X16" s="43">
        <v>69679</v>
      </c>
      <c r="Y16" s="43">
        <v>60793</v>
      </c>
      <c r="Z16" s="43">
        <v>52087</v>
      </c>
      <c r="AA16" s="43">
        <v>50505</v>
      </c>
      <c r="AB16" s="61"/>
      <c r="AC16" s="42">
        <v>2020</v>
      </c>
      <c r="AD16" s="43">
        <v>57263</v>
      </c>
      <c r="AE16" s="43">
        <v>56999</v>
      </c>
      <c r="AF16" s="43">
        <v>66579</v>
      </c>
      <c r="AG16" s="43">
        <v>168903</v>
      </c>
      <c r="AH16" s="43">
        <v>162299</v>
      </c>
      <c r="AI16" s="43">
        <v>177443</v>
      </c>
      <c r="AJ16" s="43">
        <v>175221</v>
      </c>
      <c r="AK16" s="43">
        <v>148886</v>
      </c>
      <c r="AL16" s="43">
        <v>113171</v>
      </c>
      <c r="AM16" s="43">
        <v>100285</v>
      </c>
      <c r="AN16" s="43">
        <v>88252</v>
      </c>
      <c r="AO16" s="43">
        <v>82572</v>
      </c>
    </row>
    <row r="17" spans="1:41" s="50" customFormat="1"/>
    <row r="18" spans="1:41" ht="18">
      <c r="A18" s="61"/>
      <c r="B18" s="61"/>
      <c r="C18" s="61"/>
      <c r="D18" s="61"/>
      <c r="E18" s="54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</row>
    <row r="19" spans="1:41">
      <c r="A19" s="61" t="s">
        <v>403</v>
      </c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 t="s">
        <v>403</v>
      </c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 t="s">
        <v>403</v>
      </c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</row>
    <row r="20" spans="1:41" ht="18">
      <c r="A20" s="42" t="s">
        <v>366</v>
      </c>
      <c r="B20" s="42" t="s">
        <v>367</v>
      </c>
      <c r="C20" s="42" t="s">
        <v>368</v>
      </c>
      <c r="D20" s="42" t="s">
        <v>369</v>
      </c>
      <c r="E20" s="42" t="s">
        <v>370</v>
      </c>
      <c r="F20" s="42" t="s">
        <v>371</v>
      </c>
      <c r="G20" s="42" t="s">
        <v>372</v>
      </c>
      <c r="H20" s="42" t="s">
        <v>373</v>
      </c>
      <c r="I20" s="42" t="s">
        <v>374</v>
      </c>
      <c r="J20" s="42" t="s">
        <v>375</v>
      </c>
      <c r="K20" s="42" t="s">
        <v>376</v>
      </c>
      <c r="L20" s="42" t="s">
        <v>377</v>
      </c>
      <c r="M20" s="42" t="s">
        <v>378</v>
      </c>
      <c r="N20" s="61"/>
      <c r="O20" s="42" t="s">
        <v>366</v>
      </c>
      <c r="P20" s="42" t="s">
        <v>367</v>
      </c>
      <c r="Q20" s="42" t="s">
        <v>368</v>
      </c>
      <c r="R20" s="42" t="s">
        <v>369</v>
      </c>
      <c r="S20" s="42" t="s">
        <v>370</v>
      </c>
      <c r="T20" s="42" t="s">
        <v>371</v>
      </c>
      <c r="U20" s="42" t="s">
        <v>372</v>
      </c>
      <c r="V20" s="42" t="s">
        <v>373</v>
      </c>
      <c r="W20" s="42" t="s">
        <v>374</v>
      </c>
      <c r="X20" s="42" t="s">
        <v>375</v>
      </c>
      <c r="Y20" s="42" t="s">
        <v>376</v>
      </c>
      <c r="Z20" s="42" t="s">
        <v>377</v>
      </c>
      <c r="AA20" s="42" t="s">
        <v>378</v>
      </c>
      <c r="AB20" s="61"/>
      <c r="AC20" s="42" t="s">
        <v>366</v>
      </c>
      <c r="AD20" s="42" t="s">
        <v>367</v>
      </c>
      <c r="AE20" s="42" t="s">
        <v>368</v>
      </c>
      <c r="AF20" s="42" t="s">
        <v>369</v>
      </c>
      <c r="AG20" s="42" t="s">
        <v>370</v>
      </c>
      <c r="AH20" s="42" t="s">
        <v>371</v>
      </c>
      <c r="AI20" s="42" t="s">
        <v>372</v>
      </c>
      <c r="AJ20" s="42" t="s">
        <v>373</v>
      </c>
      <c r="AK20" s="42" t="s">
        <v>374</v>
      </c>
      <c r="AL20" s="42" t="s">
        <v>375</v>
      </c>
      <c r="AM20" s="42" t="s">
        <v>376</v>
      </c>
      <c r="AN20" s="42" t="s">
        <v>377</v>
      </c>
      <c r="AO20" s="42" t="s">
        <v>378</v>
      </c>
    </row>
    <row r="21" spans="1:41" ht="18">
      <c r="A21" s="42">
        <v>2010</v>
      </c>
      <c r="B21" s="54">
        <f>P21+AD21</f>
        <v>1996628</v>
      </c>
      <c r="C21" s="54">
        <f t="shared" ref="C21:M21" si="13">Q21+AE21</f>
        <v>1989776</v>
      </c>
      <c r="D21" s="54">
        <f t="shared" si="13"/>
        <v>1993420</v>
      </c>
      <c r="E21" s="54">
        <f t="shared" si="13"/>
        <v>2009213</v>
      </c>
      <c r="F21" s="54">
        <f t="shared" si="13"/>
        <v>2017091</v>
      </c>
      <c r="G21" s="54">
        <f t="shared" si="13"/>
        <v>2022719</v>
      </c>
      <c r="H21" s="54">
        <f t="shared" si="13"/>
        <v>2042561</v>
      </c>
      <c r="I21" s="54">
        <f t="shared" si="13"/>
        <v>2029204</v>
      </c>
      <c r="J21" s="54">
        <f t="shared" si="13"/>
        <v>2005242</v>
      </c>
      <c r="K21" s="54">
        <f t="shared" si="13"/>
        <v>2006872</v>
      </c>
      <c r="L21" s="54">
        <f t="shared" si="13"/>
        <v>2014507</v>
      </c>
      <c r="M21" s="54">
        <f t="shared" si="13"/>
        <v>2005625</v>
      </c>
      <c r="N21" s="61"/>
      <c r="O21" s="42">
        <v>2010</v>
      </c>
      <c r="P21" s="43">
        <v>1030576</v>
      </c>
      <c r="Q21" s="43">
        <v>1024242</v>
      </c>
      <c r="R21" s="43">
        <v>1027710</v>
      </c>
      <c r="S21" s="43">
        <v>1036623</v>
      </c>
      <c r="T21" s="43">
        <v>1041987</v>
      </c>
      <c r="U21" s="43">
        <v>1048197</v>
      </c>
      <c r="V21" s="43">
        <v>1056452</v>
      </c>
      <c r="W21" s="43">
        <v>1049401</v>
      </c>
      <c r="X21" s="43">
        <v>1033058</v>
      </c>
      <c r="Y21" s="43">
        <v>1030892</v>
      </c>
      <c r="Z21" s="43">
        <v>1034044</v>
      </c>
      <c r="AA21" s="43">
        <v>1031729</v>
      </c>
      <c r="AB21" s="61"/>
      <c r="AC21" s="42">
        <v>2010</v>
      </c>
      <c r="AD21" s="43">
        <v>966052</v>
      </c>
      <c r="AE21" s="43">
        <v>965534</v>
      </c>
      <c r="AF21" s="43">
        <v>965710</v>
      </c>
      <c r="AG21" s="43">
        <v>972590</v>
      </c>
      <c r="AH21" s="43">
        <v>975104</v>
      </c>
      <c r="AI21" s="43">
        <v>974522</v>
      </c>
      <c r="AJ21" s="43">
        <v>986109</v>
      </c>
      <c r="AK21" s="43">
        <v>979803</v>
      </c>
      <c r="AL21" s="43">
        <v>972184</v>
      </c>
      <c r="AM21" s="43">
        <v>975980</v>
      </c>
      <c r="AN21" s="43">
        <v>980463</v>
      </c>
      <c r="AO21" s="43">
        <v>973896</v>
      </c>
    </row>
    <row r="22" spans="1:41" ht="18">
      <c r="A22" s="42">
        <v>2011</v>
      </c>
      <c r="B22" s="54">
        <f t="shared" ref="B22:B28" si="14">P22+AD22</f>
        <v>2002648</v>
      </c>
      <c r="C22" s="54">
        <f t="shared" ref="C22:C28" si="15">Q22+AE22</f>
        <v>1996925</v>
      </c>
      <c r="D22" s="54">
        <f t="shared" ref="D22:D28" si="16">R22+AF22</f>
        <v>1999230</v>
      </c>
      <c r="E22" s="54">
        <f t="shared" ref="E22:E28" si="17">S22+AG22</f>
        <v>2001145</v>
      </c>
      <c r="F22" s="54">
        <f t="shared" ref="F22:F28" si="18">T22+AH22</f>
        <v>2011815</v>
      </c>
      <c r="G22" s="54">
        <f t="shared" ref="G22:G28" si="19">U22+AI22</f>
        <v>2025370</v>
      </c>
      <c r="H22" s="54">
        <f t="shared" ref="H22:H28" si="20">V22+AJ22</f>
        <v>2039885</v>
      </c>
      <c r="I22" s="54">
        <f t="shared" ref="I22:I28" si="21">W22+AK22</f>
        <v>2029070</v>
      </c>
      <c r="J22" s="54">
        <f t="shared" ref="J22:J28" si="22">X22+AL22</f>
        <v>2016335</v>
      </c>
      <c r="K22" s="54">
        <f t="shared" ref="K22:K28" si="23">Y22+AM22</f>
        <v>2018155</v>
      </c>
      <c r="L22" s="54">
        <f t="shared" ref="L22:L28" si="24">Z22+AN22</f>
        <v>2020648</v>
      </c>
      <c r="M22" s="54">
        <f t="shared" ref="M22:M28" si="25">AA22+AO22</f>
        <v>2014193</v>
      </c>
      <c r="N22" s="61"/>
      <c r="O22" s="42">
        <v>2011</v>
      </c>
      <c r="P22" s="43">
        <v>1028905</v>
      </c>
      <c r="Q22" s="43">
        <v>1024254</v>
      </c>
      <c r="R22" s="43">
        <v>1028525</v>
      </c>
      <c r="S22" s="43">
        <v>1029052</v>
      </c>
      <c r="T22" s="43">
        <v>1035624</v>
      </c>
      <c r="U22" s="43">
        <v>1046284</v>
      </c>
      <c r="V22" s="43">
        <v>1052343</v>
      </c>
      <c r="W22" s="43">
        <v>1047757</v>
      </c>
      <c r="X22" s="43">
        <v>1035922</v>
      </c>
      <c r="Y22" s="43">
        <v>1035640</v>
      </c>
      <c r="Z22" s="43">
        <v>1039040</v>
      </c>
      <c r="AA22" s="43">
        <v>1037931</v>
      </c>
      <c r="AB22" s="61"/>
      <c r="AC22" s="42">
        <v>2011</v>
      </c>
      <c r="AD22" s="43">
        <v>973743</v>
      </c>
      <c r="AE22" s="43">
        <v>972671</v>
      </c>
      <c r="AF22" s="43">
        <v>970705</v>
      </c>
      <c r="AG22" s="43">
        <v>972093</v>
      </c>
      <c r="AH22" s="43">
        <v>976191</v>
      </c>
      <c r="AI22" s="43">
        <v>979086</v>
      </c>
      <c r="AJ22" s="43">
        <v>987542</v>
      </c>
      <c r="AK22" s="43">
        <v>981313</v>
      </c>
      <c r="AL22" s="43">
        <v>980413</v>
      </c>
      <c r="AM22" s="43">
        <v>982515</v>
      </c>
      <c r="AN22" s="43">
        <v>981608</v>
      </c>
      <c r="AO22" s="43">
        <v>976262</v>
      </c>
    </row>
    <row r="23" spans="1:41" ht="18">
      <c r="A23" s="42">
        <v>2012</v>
      </c>
      <c r="B23" s="54">
        <f t="shared" si="14"/>
        <v>2010178</v>
      </c>
      <c r="C23" s="54">
        <f t="shared" si="15"/>
        <v>2010074</v>
      </c>
      <c r="D23" s="54">
        <f t="shared" si="16"/>
        <v>2017255</v>
      </c>
      <c r="E23" s="54">
        <f t="shared" si="17"/>
        <v>2012903</v>
      </c>
      <c r="F23" s="54">
        <f t="shared" si="18"/>
        <v>2034515</v>
      </c>
      <c r="G23" s="54">
        <f t="shared" si="19"/>
        <v>2055812</v>
      </c>
      <c r="H23" s="54">
        <f t="shared" si="20"/>
        <v>2070211</v>
      </c>
      <c r="I23" s="54">
        <f t="shared" si="21"/>
        <v>2050755</v>
      </c>
      <c r="J23" s="54">
        <f t="shared" si="22"/>
        <v>2040434</v>
      </c>
      <c r="K23" s="54">
        <f t="shared" si="23"/>
        <v>2050158</v>
      </c>
      <c r="L23" s="54">
        <f t="shared" si="24"/>
        <v>2043070</v>
      </c>
      <c r="M23" s="54">
        <f t="shared" si="25"/>
        <v>2039743</v>
      </c>
      <c r="N23" s="61"/>
      <c r="O23" s="42">
        <v>2012</v>
      </c>
      <c r="P23" s="43">
        <v>1034459</v>
      </c>
      <c r="Q23" s="43">
        <v>1031800</v>
      </c>
      <c r="R23" s="43">
        <v>1036895</v>
      </c>
      <c r="S23" s="43">
        <v>1035072</v>
      </c>
      <c r="T23" s="43">
        <v>1047918</v>
      </c>
      <c r="U23" s="43">
        <v>1062319</v>
      </c>
      <c r="V23" s="43">
        <v>1067880</v>
      </c>
      <c r="W23" s="43">
        <v>1058014</v>
      </c>
      <c r="X23" s="43">
        <v>1047230</v>
      </c>
      <c r="Y23" s="43">
        <v>1049650</v>
      </c>
      <c r="Z23" s="43">
        <v>1048374</v>
      </c>
      <c r="AA23" s="43">
        <v>1048416</v>
      </c>
      <c r="AB23" s="61"/>
      <c r="AC23" s="42">
        <v>2012</v>
      </c>
      <c r="AD23" s="43">
        <v>975719</v>
      </c>
      <c r="AE23" s="43">
        <v>978274</v>
      </c>
      <c r="AF23" s="43">
        <v>980360</v>
      </c>
      <c r="AG23" s="43">
        <v>977831</v>
      </c>
      <c r="AH23" s="43">
        <v>986597</v>
      </c>
      <c r="AI23" s="43">
        <v>993493</v>
      </c>
      <c r="AJ23" s="43">
        <v>1002331</v>
      </c>
      <c r="AK23" s="43">
        <v>992741</v>
      </c>
      <c r="AL23" s="43">
        <v>993204</v>
      </c>
      <c r="AM23" s="43">
        <v>1000508</v>
      </c>
      <c r="AN23" s="43">
        <v>994696</v>
      </c>
      <c r="AO23" s="43">
        <v>991327</v>
      </c>
    </row>
    <row r="24" spans="1:41" ht="18">
      <c r="A24" s="42">
        <v>2014</v>
      </c>
      <c r="B24" s="54">
        <f t="shared" si="14"/>
        <v>2009184</v>
      </c>
      <c r="C24" s="54">
        <f t="shared" si="15"/>
        <v>2013769</v>
      </c>
      <c r="D24" s="54">
        <f t="shared" si="16"/>
        <v>2019443</v>
      </c>
      <c r="E24" s="54">
        <f t="shared" si="17"/>
        <v>2014312</v>
      </c>
      <c r="F24" s="54">
        <f t="shared" si="18"/>
        <v>2026029</v>
      </c>
      <c r="G24" s="54">
        <f t="shared" si="19"/>
        <v>2040975</v>
      </c>
      <c r="H24" s="54">
        <f t="shared" si="20"/>
        <v>2056184</v>
      </c>
      <c r="I24" s="54">
        <f t="shared" si="21"/>
        <v>2033548</v>
      </c>
      <c r="J24" s="54">
        <f t="shared" si="22"/>
        <v>2018180</v>
      </c>
      <c r="K24" s="54">
        <f t="shared" si="23"/>
        <v>2030942</v>
      </c>
      <c r="L24" s="54">
        <f t="shared" si="24"/>
        <v>2029971</v>
      </c>
      <c r="M24" s="54">
        <f t="shared" si="25"/>
        <v>2018077</v>
      </c>
      <c r="N24" s="61"/>
      <c r="O24" s="42">
        <v>2014</v>
      </c>
      <c r="P24" s="43">
        <v>1034850</v>
      </c>
      <c r="Q24" s="43">
        <v>1033416</v>
      </c>
      <c r="R24" s="43">
        <v>1039160</v>
      </c>
      <c r="S24" s="43">
        <v>1036365</v>
      </c>
      <c r="T24" s="43">
        <v>1044966</v>
      </c>
      <c r="U24" s="43">
        <v>1058434</v>
      </c>
      <c r="V24" s="43">
        <v>1065907</v>
      </c>
      <c r="W24" s="43">
        <v>1055057</v>
      </c>
      <c r="X24" s="43">
        <v>1040763</v>
      </c>
      <c r="Y24" s="43">
        <v>1045836</v>
      </c>
      <c r="Z24" s="43">
        <v>1045795</v>
      </c>
      <c r="AA24" s="43">
        <v>1041931</v>
      </c>
      <c r="AB24" s="61"/>
      <c r="AC24" s="42">
        <v>2014</v>
      </c>
      <c r="AD24" s="43">
        <v>974334</v>
      </c>
      <c r="AE24" s="43">
        <v>980353</v>
      </c>
      <c r="AF24" s="43">
        <v>980283</v>
      </c>
      <c r="AG24" s="43">
        <v>977947</v>
      </c>
      <c r="AH24" s="43">
        <v>981063</v>
      </c>
      <c r="AI24" s="43">
        <v>982541</v>
      </c>
      <c r="AJ24" s="43">
        <v>990277</v>
      </c>
      <c r="AK24" s="43">
        <v>978491</v>
      </c>
      <c r="AL24" s="43">
        <v>977417</v>
      </c>
      <c r="AM24" s="43">
        <v>985106</v>
      </c>
      <c r="AN24" s="43">
        <v>984176</v>
      </c>
      <c r="AO24" s="43">
        <v>976146</v>
      </c>
    </row>
    <row r="25" spans="1:41" ht="18">
      <c r="A25" s="42">
        <v>2017</v>
      </c>
      <c r="B25" s="54">
        <f t="shared" si="14"/>
        <v>2059671</v>
      </c>
      <c r="C25" s="54">
        <f t="shared" si="15"/>
        <v>2066892</v>
      </c>
      <c r="D25" s="54">
        <f t="shared" si="16"/>
        <v>2065808</v>
      </c>
      <c r="E25" s="54">
        <f t="shared" si="17"/>
        <v>2066470</v>
      </c>
      <c r="F25" s="54">
        <f t="shared" si="18"/>
        <v>2069398</v>
      </c>
      <c r="G25" s="54">
        <f t="shared" si="19"/>
        <v>2078839</v>
      </c>
      <c r="H25" s="54">
        <f t="shared" si="20"/>
        <v>2095208</v>
      </c>
      <c r="I25" s="54">
        <f t="shared" si="21"/>
        <v>2074702</v>
      </c>
      <c r="J25" s="54">
        <f t="shared" si="22"/>
        <v>2069897</v>
      </c>
      <c r="K25" s="54">
        <f t="shared" si="23"/>
        <v>2067223</v>
      </c>
      <c r="L25" s="54">
        <f t="shared" si="24"/>
        <v>2067441</v>
      </c>
      <c r="M25" s="54">
        <f t="shared" si="25"/>
        <v>2054102</v>
      </c>
      <c r="N25" s="61"/>
      <c r="O25" s="42">
        <v>2017</v>
      </c>
      <c r="P25" s="43">
        <v>1062035</v>
      </c>
      <c r="Q25" s="43">
        <v>1064141</v>
      </c>
      <c r="R25" s="43">
        <v>1066099</v>
      </c>
      <c r="S25" s="43">
        <v>1067762</v>
      </c>
      <c r="T25" s="43">
        <v>1071354</v>
      </c>
      <c r="U25" s="43">
        <v>1082343</v>
      </c>
      <c r="V25" s="43">
        <v>1089721</v>
      </c>
      <c r="W25" s="43">
        <v>1077810</v>
      </c>
      <c r="X25" s="43">
        <v>1067792</v>
      </c>
      <c r="Y25" s="43">
        <v>1064362</v>
      </c>
      <c r="Z25" s="43">
        <v>1064031</v>
      </c>
      <c r="AA25" s="43">
        <v>1058328</v>
      </c>
      <c r="AB25" s="61"/>
      <c r="AC25" s="42">
        <v>2017</v>
      </c>
      <c r="AD25" s="43">
        <v>997636</v>
      </c>
      <c r="AE25" s="43">
        <v>1002751</v>
      </c>
      <c r="AF25" s="43">
        <v>999709</v>
      </c>
      <c r="AG25" s="43">
        <v>998708</v>
      </c>
      <c r="AH25" s="43">
        <v>998044</v>
      </c>
      <c r="AI25" s="43">
        <v>996496</v>
      </c>
      <c r="AJ25" s="43">
        <v>1005487</v>
      </c>
      <c r="AK25" s="43">
        <v>996892</v>
      </c>
      <c r="AL25" s="43">
        <v>1002105</v>
      </c>
      <c r="AM25" s="43">
        <v>1002861</v>
      </c>
      <c r="AN25" s="43">
        <v>1003410</v>
      </c>
      <c r="AO25" s="43">
        <v>995774</v>
      </c>
    </row>
    <row r="26" spans="1:41" ht="18">
      <c r="A26" s="42">
        <v>2018</v>
      </c>
      <c r="B26" s="54">
        <f t="shared" si="14"/>
        <v>2050642</v>
      </c>
      <c r="C26" s="54">
        <f t="shared" si="15"/>
        <v>2066503</v>
      </c>
      <c r="D26" s="54">
        <f t="shared" si="16"/>
        <v>2058559</v>
      </c>
      <c r="E26" s="54">
        <f t="shared" si="17"/>
        <v>2063289</v>
      </c>
      <c r="F26" s="54">
        <f t="shared" si="18"/>
        <v>2068666</v>
      </c>
      <c r="G26" s="54">
        <f t="shared" si="19"/>
        <v>2092081</v>
      </c>
      <c r="H26" s="54">
        <f t="shared" si="20"/>
        <v>2108970</v>
      </c>
      <c r="I26" s="54">
        <f t="shared" si="21"/>
        <v>2080762</v>
      </c>
      <c r="J26" s="54">
        <f t="shared" si="22"/>
        <v>2077063</v>
      </c>
      <c r="K26" s="54">
        <f t="shared" si="23"/>
        <v>2094873</v>
      </c>
      <c r="L26" s="54">
        <f t="shared" si="24"/>
        <v>2089006</v>
      </c>
      <c r="M26" s="54">
        <f t="shared" si="25"/>
        <v>2081965</v>
      </c>
      <c r="N26" s="61"/>
      <c r="O26" s="42">
        <v>2018</v>
      </c>
      <c r="P26" s="43">
        <v>1056888</v>
      </c>
      <c r="Q26" s="43">
        <v>1062688</v>
      </c>
      <c r="R26" s="43">
        <v>1059920</v>
      </c>
      <c r="S26" s="43">
        <v>1063038</v>
      </c>
      <c r="T26" s="43">
        <v>1068996</v>
      </c>
      <c r="U26" s="43">
        <v>1086152</v>
      </c>
      <c r="V26" s="43">
        <v>1096263</v>
      </c>
      <c r="W26" s="43">
        <v>1079218</v>
      </c>
      <c r="X26" s="43">
        <v>1071598</v>
      </c>
      <c r="Y26" s="43">
        <v>1078040</v>
      </c>
      <c r="Z26" s="43">
        <v>1076766</v>
      </c>
      <c r="AA26" s="43">
        <v>1075830</v>
      </c>
      <c r="AB26" s="61"/>
      <c r="AC26" s="42">
        <v>2018</v>
      </c>
      <c r="AD26" s="43">
        <v>993754</v>
      </c>
      <c r="AE26" s="43">
        <v>1003815</v>
      </c>
      <c r="AF26" s="43">
        <v>998639</v>
      </c>
      <c r="AG26" s="43">
        <v>1000251</v>
      </c>
      <c r="AH26" s="43">
        <v>999670</v>
      </c>
      <c r="AI26" s="43">
        <v>1005929</v>
      </c>
      <c r="AJ26" s="43">
        <v>1012707</v>
      </c>
      <c r="AK26" s="43">
        <v>1001544</v>
      </c>
      <c r="AL26" s="43">
        <v>1005465</v>
      </c>
      <c r="AM26" s="43">
        <v>1016833</v>
      </c>
      <c r="AN26" s="43">
        <v>1012240</v>
      </c>
      <c r="AO26" s="43">
        <v>1006135</v>
      </c>
    </row>
    <row r="27" spans="1:41" ht="18">
      <c r="A27" s="42">
        <v>2019</v>
      </c>
      <c r="B27" s="54">
        <f>P27+AD27</f>
        <v>2088592</v>
      </c>
      <c r="C27" s="54">
        <f t="shared" si="15"/>
        <v>2091865</v>
      </c>
      <c r="D27" s="54">
        <f t="shared" si="16"/>
        <v>2089621</v>
      </c>
      <c r="E27" s="54">
        <f t="shared" si="17"/>
        <v>2084390</v>
      </c>
      <c r="F27" s="54">
        <f t="shared" si="18"/>
        <v>2093583</v>
      </c>
      <c r="G27" s="54">
        <f t="shared" si="19"/>
        <v>2112546</v>
      </c>
      <c r="H27" s="54">
        <f t="shared" si="20"/>
        <v>2136671</v>
      </c>
      <c r="I27" s="54">
        <f t="shared" si="21"/>
        <v>2123654</v>
      </c>
      <c r="J27" s="54">
        <f t="shared" si="22"/>
        <v>2118971</v>
      </c>
      <c r="K27" s="54">
        <f t="shared" si="23"/>
        <v>2133736</v>
      </c>
      <c r="L27" s="54">
        <f t="shared" si="24"/>
        <v>2128512</v>
      </c>
      <c r="M27" s="54">
        <f t="shared" si="25"/>
        <v>2118123</v>
      </c>
      <c r="N27" s="61"/>
      <c r="O27" s="42">
        <v>2019</v>
      </c>
      <c r="P27" s="43">
        <v>1075298</v>
      </c>
      <c r="Q27" s="43">
        <v>1076378</v>
      </c>
      <c r="R27" s="43">
        <v>1075634</v>
      </c>
      <c r="S27" s="43">
        <v>1073166</v>
      </c>
      <c r="T27" s="43">
        <v>1081755</v>
      </c>
      <c r="U27" s="43">
        <v>1096775</v>
      </c>
      <c r="V27" s="43">
        <v>1111446</v>
      </c>
      <c r="W27" s="43">
        <v>1100898</v>
      </c>
      <c r="X27" s="43">
        <v>1091969</v>
      </c>
      <c r="Y27" s="43">
        <v>1096600</v>
      </c>
      <c r="Z27" s="43">
        <v>1091258</v>
      </c>
      <c r="AA27" s="43">
        <v>1086532</v>
      </c>
      <c r="AB27" s="61"/>
      <c r="AC27" s="42">
        <v>2019</v>
      </c>
      <c r="AD27" s="43">
        <v>1013294</v>
      </c>
      <c r="AE27" s="43">
        <v>1015487</v>
      </c>
      <c r="AF27" s="43">
        <v>1013987</v>
      </c>
      <c r="AG27" s="43">
        <v>1011224</v>
      </c>
      <c r="AH27" s="43">
        <v>1011828</v>
      </c>
      <c r="AI27" s="43">
        <v>1015771</v>
      </c>
      <c r="AJ27" s="43">
        <v>1025225</v>
      </c>
      <c r="AK27" s="43">
        <v>1022756</v>
      </c>
      <c r="AL27" s="43">
        <v>1027002</v>
      </c>
      <c r="AM27" s="43">
        <v>1037136</v>
      </c>
      <c r="AN27" s="43">
        <v>1037254</v>
      </c>
      <c r="AO27" s="43">
        <v>1031591</v>
      </c>
    </row>
    <row r="28" spans="1:41" ht="18">
      <c r="A28" s="42">
        <v>2020</v>
      </c>
      <c r="B28" s="54">
        <f t="shared" si="14"/>
        <v>2122867</v>
      </c>
      <c r="C28" s="54">
        <f t="shared" si="15"/>
        <v>2137898</v>
      </c>
      <c r="D28" s="54">
        <f t="shared" si="16"/>
        <v>2117590</v>
      </c>
      <c r="E28" s="54">
        <f t="shared" si="17"/>
        <v>2078267</v>
      </c>
      <c r="F28" s="54">
        <f t="shared" si="18"/>
        <v>2108598</v>
      </c>
      <c r="G28" s="54">
        <f t="shared" si="19"/>
        <v>2094715</v>
      </c>
      <c r="H28" s="54">
        <f t="shared" si="20"/>
        <v>2110809</v>
      </c>
      <c r="I28" s="54">
        <f t="shared" si="21"/>
        <v>2074018</v>
      </c>
      <c r="J28" s="54">
        <f t="shared" si="22"/>
        <v>2094637</v>
      </c>
      <c r="K28" s="54">
        <f t="shared" si="23"/>
        <v>2073764</v>
      </c>
      <c r="L28" s="54">
        <f t="shared" si="24"/>
        <v>2040920</v>
      </c>
      <c r="M28" s="54">
        <f t="shared" si="25"/>
        <v>2015491</v>
      </c>
      <c r="N28" s="61"/>
      <c r="O28" s="42">
        <v>2020</v>
      </c>
      <c r="P28" s="43">
        <v>1087947</v>
      </c>
      <c r="Q28" s="43">
        <v>1091293</v>
      </c>
      <c r="R28" s="43">
        <v>1078920</v>
      </c>
      <c r="S28" s="43">
        <v>1042773</v>
      </c>
      <c r="T28" s="43">
        <v>1062720</v>
      </c>
      <c r="U28" s="43">
        <v>1052265</v>
      </c>
      <c r="V28" s="43">
        <v>1060899</v>
      </c>
      <c r="W28" s="43">
        <v>1046017</v>
      </c>
      <c r="X28" s="43">
        <v>1058185</v>
      </c>
      <c r="Y28" s="43">
        <v>1050030</v>
      </c>
      <c r="Z28" s="43">
        <v>1034315</v>
      </c>
      <c r="AA28" s="43">
        <v>1026066</v>
      </c>
      <c r="AB28" s="61"/>
      <c r="AC28" s="42">
        <v>2020</v>
      </c>
      <c r="AD28" s="43">
        <v>1034920</v>
      </c>
      <c r="AE28" s="43">
        <v>1046605</v>
      </c>
      <c r="AF28" s="43">
        <v>1038670</v>
      </c>
      <c r="AG28" s="43">
        <v>1035494</v>
      </c>
      <c r="AH28" s="43">
        <v>1045878</v>
      </c>
      <c r="AI28" s="43">
        <v>1042450</v>
      </c>
      <c r="AJ28" s="43">
        <v>1049910</v>
      </c>
      <c r="AK28" s="43">
        <v>1028001</v>
      </c>
      <c r="AL28" s="43">
        <v>1036452</v>
      </c>
      <c r="AM28" s="43">
        <v>1023734</v>
      </c>
      <c r="AN28" s="43">
        <v>1006605</v>
      </c>
      <c r="AO28" s="43">
        <v>989425</v>
      </c>
    </row>
    <row r="30" spans="1:41" ht="18">
      <c r="A30" s="61"/>
      <c r="B30" s="43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</row>
    <row r="31" spans="1:41">
      <c r="A31" s="61"/>
      <c r="B31" s="37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</row>
    <row r="32" spans="1:41">
      <c r="A32" s="61"/>
      <c r="B32" s="37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44052-2692-5D47-B88E-9FE7F175A2E7}">
  <sheetPr>
    <tabColor theme="5" tint="0.39997558519241921"/>
  </sheetPr>
  <dimension ref="A1:AA93"/>
  <sheetViews>
    <sheetView workbookViewId="0">
      <selection activeCell="K56" sqref="K56"/>
    </sheetView>
  </sheetViews>
  <sheetFormatPr defaultColWidth="11" defaultRowHeight="15.95"/>
  <cols>
    <col min="1" max="1" width="37.125" customWidth="1"/>
    <col min="2" max="2" width="16" style="27" customWidth="1"/>
    <col min="3" max="16" width="11.875" bestFit="1" customWidth="1"/>
    <col min="17" max="18" width="13.125" bestFit="1" customWidth="1"/>
    <col min="19" max="19" width="13.375" bestFit="1" customWidth="1"/>
    <col min="20" max="21" width="13.125" bestFit="1" customWidth="1"/>
    <col min="22" max="26" width="13" bestFit="1" customWidth="1"/>
    <col min="27" max="27" width="11.5" bestFit="1" customWidth="1"/>
  </cols>
  <sheetData>
    <row r="1" spans="1:26" s="35" customFormat="1">
      <c r="A1" s="31" t="s">
        <v>17</v>
      </c>
      <c r="B1" s="32" t="s">
        <v>327</v>
      </c>
      <c r="C1" s="33" t="s">
        <v>328</v>
      </c>
      <c r="D1" s="33" t="s">
        <v>329</v>
      </c>
      <c r="E1" s="33" t="s">
        <v>330</v>
      </c>
      <c r="F1" s="33" t="s">
        <v>331</v>
      </c>
      <c r="G1" s="33" t="s">
        <v>332</v>
      </c>
      <c r="H1" s="33" t="s">
        <v>333</v>
      </c>
      <c r="I1" s="33" t="s">
        <v>334</v>
      </c>
      <c r="J1" s="33" t="s">
        <v>335</v>
      </c>
      <c r="K1" s="33" t="s">
        <v>336</v>
      </c>
      <c r="L1" s="33" t="s">
        <v>337</v>
      </c>
      <c r="M1" s="33" t="s">
        <v>338</v>
      </c>
      <c r="N1" s="33" t="s">
        <v>339</v>
      </c>
      <c r="O1" s="33" t="s">
        <v>340</v>
      </c>
      <c r="P1" s="33" t="s">
        <v>341</v>
      </c>
      <c r="Q1" s="33" t="s">
        <v>342</v>
      </c>
      <c r="R1" s="33" t="s">
        <v>343</v>
      </c>
      <c r="S1" s="33" t="s">
        <v>344</v>
      </c>
      <c r="T1" s="33" t="s">
        <v>345</v>
      </c>
      <c r="U1" s="33" t="s">
        <v>346</v>
      </c>
      <c r="V1" s="33" t="s">
        <v>347</v>
      </c>
      <c r="W1" s="33" t="s">
        <v>348</v>
      </c>
      <c r="X1" s="33" t="s">
        <v>349</v>
      </c>
      <c r="Y1" s="33" t="s">
        <v>350</v>
      </c>
      <c r="Z1" s="33" t="s">
        <v>351</v>
      </c>
    </row>
    <row r="2" spans="1:26" s="41" customFormat="1">
      <c r="A2" s="38" t="s">
        <v>43</v>
      </c>
      <c r="B2" s="39">
        <v>6185</v>
      </c>
      <c r="C2" s="40">
        <v>6220</v>
      </c>
      <c r="D2" s="40">
        <v>6151</v>
      </c>
      <c r="E2" s="40">
        <v>6509</v>
      </c>
      <c r="F2" s="40">
        <v>6380</v>
      </c>
      <c r="G2" s="40">
        <v>7499</v>
      </c>
      <c r="H2" s="40">
        <v>8005</v>
      </c>
      <c r="I2" s="40">
        <v>8410</v>
      </c>
      <c r="J2" s="40">
        <v>7682</v>
      </c>
      <c r="K2" s="40">
        <v>7393</v>
      </c>
      <c r="L2" s="40">
        <v>6251</v>
      </c>
      <c r="M2" s="40">
        <v>6178</v>
      </c>
      <c r="N2" s="40">
        <v>6656</v>
      </c>
      <c r="O2" s="40">
        <v>6901</v>
      </c>
      <c r="P2" s="40">
        <v>19050</v>
      </c>
      <c r="Q2" s="40">
        <v>52527</v>
      </c>
      <c r="R2" s="40">
        <v>67228</v>
      </c>
      <c r="S2" s="40">
        <v>57811</v>
      </c>
      <c r="T2" s="40">
        <v>54845</v>
      </c>
      <c r="U2" s="40">
        <v>46387</v>
      </c>
      <c r="V2" s="40">
        <v>42159</v>
      </c>
      <c r="W2" s="40">
        <v>19222</v>
      </c>
      <c r="X2" s="40">
        <v>24020</v>
      </c>
      <c r="Y2" s="40">
        <v>23519</v>
      </c>
      <c r="Z2" s="40">
        <v>25977</v>
      </c>
    </row>
    <row r="3" spans="1:26">
      <c r="A3" s="61" t="s">
        <v>45</v>
      </c>
      <c r="B3" s="36">
        <v>1655</v>
      </c>
      <c r="C3" s="30">
        <v>1627</v>
      </c>
      <c r="D3" s="30">
        <v>1728</v>
      </c>
      <c r="E3" s="30">
        <v>1744</v>
      </c>
      <c r="F3" s="30">
        <v>1684</v>
      </c>
      <c r="G3" s="30">
        <v>1685</v>
      </c>
      <c r="H3" s="30">
        <v>1779</v>
      </c>
      <c r="I3" s="30">
        <v>1767</v>
      </c>
      <c r="J3" s="30">
        <v>1745</v>
      </c>
      <c r="K3" s="30">
        <v>1692</v>
      </c>
      <c r="L3" s="30">
        <v>1548</v>
      </c>
      <c r="M3" s="30">
        <v>1493</v>
      </c>
      <c r="N3" s="30">
        <v>1723</v>
      </c>
      <c r="O3" s="30">
        <v>1906</v>
      </c>
      <c r="P3" s="30">
        <v>3095</v>
      </c>
      <c r="Q3" s="30">
        <v>8353</v>
      </c>
      <c r="R3" s="30">
        <v>9432</v>
      </c>
      <c r="S3" s="30">
        <v>7471</v>
      </c>
      <c r="T3" s="30">
        <v>7305</v>
      </c>
      <c r="U3" s="30">
        <v>6357</v>
      </c>
      <c r="V3" s="30">
        <v>6002</v>
      </c>
      <c r="W3" s="30">
        <v>2497</v>
      </c>
      <c r="X3" s="30">
        <v>3201</v>
      </c>
      <c r="Y3" s="30">
        <v>3389</v>
      </c>
      <c r="Z3" s="30">
        <v>4004</v>
      </c>
    </row>
    <row r="4" spans="1:26">
      <c r="A4" s="61" t="s">
        <v>48</v>
      </c>
      <c r="B4" s="36">
        <v>583</v>
      </c>
      <c r="C4" s="30">
        <v>594</v>
      </c>
      <c r="D4" s="30">
        <v>483</v>
      </c>
      <c r="E4" s="30">
        <v>465</v>
      </c>
      <c r="F4" s="30">
        <v>392</v>
      </c>
      <c r="G4" s="30">
        <v>387</v>
      </c>
      <c r="H4" s="30">
        <v>446</v>
      </c>
      <c r="I4" s="30">
        <v>383</v>
      </c>
      <c r="J4" s="30">
        <v>363</v>
      </c>
      <c r="K4" s="30">
        <v>348</v>
      </c>
      <c r="L4" s="30">
        <v>410</v>
      </c>
      <c r="M4" s="30">
        <v>416</v>
      </c>
      <c r="N4" s="30">
        <v>501</v>
      </c>
      <c r="O4" s="30">
        <v>484</v>
      </c>
      <c r="P4" s="30">
        <v>713</v>
      </c>
      <c r="Q4" s="30">
        <v>2208</v>
      </c>
      <c r="R4" s="30">
        <v>2849</v>
      </c>
      <c r="S4" s="30">
        <v>2595</v>
      </c>
      <c r="T4" s="30">
        <v>2404</v>
      </c>
      <c r="U4" s="30">
        <v>2496</v>
      </c>
      <c r="V4" s="30">
        <v>2326</v>
      </c>
      <c r="W4" s="30">
        <v>987</v>
      </c>
      <c r="X4" s="30">
        <v>1213</v>
      </c>
      <c r="Y4" s="30">
        <v>1255</v>
      </c>
      <c r="Z4" s="30">
        <v>1287</v>
      </c>
    </row>
    <row r="5" spans="1:26">
      <c r="A5" s="61" t="s">
        <v>49</v>
      </c>
      <c r="B5" s="36">
        <v>498</v>
      </c>
      <c r="C5" s="30">
        <v>541</v>
      </c>
      <c r="D5" s="30">
        <v>530</v>
      </c>
      <c r="E5" s="30">
        <v>569</v>
      </c>
      <c r="F5" s="30">
        <v>544</v>
      </c>
      <c r="G5" s="30">
        <v>503</v>
      </c>
      <c r="H5" s="30">
        <v>543</v>
      </c>
      <c r="I5" s="30">
        <v>577</v>
      </c>
      <c r="J5" s="30">
        <v>556</v>
      </c>
      <c r="K5" s="30">
        <v>543</v>
      </c>
      <c r="L5" s="30">
        <v>464</v>
      </c>
      <c r="M5" s="30">
        <v>408</v>
      </c>
      <c r="N5" s="30">
        <v>476</v>
      </c>
      <c r="O5" s="30">
        <v>488</v>
      </c>
      <c r="P5" s="30">
        <v>982</v>
      </c>
      <c r="Q5" s="30">
        <v>2916</v>
      </c>
      <c r="R5" s="30">
        <v>3587</v>
      </c>
      <c r="S5" s="30">
        <v>3139</v>
      </c>
      <c r="T5" s="30">
        <v>3140</v>
      </c>
      <c r="U5" s="30">
        <v>2564</v>
      </c>
      <c r="V5" s="30">
        <v>2169</v>
      </c>
      <c r="W5" s="30">
        <v>1027</v>
      </c>
      <c r="X5" s="30">
        <v>1178</v>
      </c>
      <c r="Y5" s="30">
        <v>1188</v>
      </c>
      <c r="Z5" s="30">
        <v>1236</v>
      </c>
    </row>
    <row r="6" spans="1:26">
      <c r="A6" s="61" t="s">
        <v>52</v>
      </c>
      <c r="B6" s="36">
        <v>4287</v>
      </c>
      <c r="C6" s="30">
        <v>3882</v>
      </c>
      <c r="D6" s="30">
        <v>3470</v>
      </c>
      <c r="E6" s="30">
        <v>2805</v>
      </c>
      <c r="F6" s="30">
        <v>3417</v>
      </c>
      <c r="G6" s="30">
        <v>5147</v>
      </c>
      <c r="H6" s="30">
        <v>5449</v>
      </c>
      <c r="I6" s="30">
        <v>4805</v>
      </c>
      <c r="J6" s="30">
        <v>2675</v>
      </c>
      <c r="K6" s="30">
        <v>2723</v>
      </c>
      <c r="L6" s="30">
        <v>2989</v>
      </c>
      <c r="M6" s="30">
        <v>3888</v>
      </c>
      <c r="N6" s="30">
        <v>4441</v>
      </c>
      <c r="O6" s="30">
        <v>3791</v>
      </c>
      <c r="P6" s="30">
        <v>21753</v>
      </c>
      <c r="Q6" s="30">
        <v>54736</v>
      </c>
      <c r="R6" s="30">
        <v>75940</v>
      </c>
      <c r="S6" s="30">
        <v>71184</v>
      </c>
      <c r="T6" s="30">
        <v>66154</v>
      </c>
      <c r="U6" s="30">
        <v>46445</v>
      </c>
      <c r="V6" s="30">
        <v>43257</v>
      </c>
      <c r="W6" s="30">
        <v>14605</v>
      </c>
      <c r="X6" s="30">
        <v>17797</v>
      </c>
      <c r="Y6" s="30">
        <v>25087</v>
      </c>
      <c r="Z6" s="30">
        <v>19347</v>
      </c>
    </row>
    <row r="7" spans="1:26">
      <c r="A7" s="61" t="s">
        <v>54</v>
      </c>
      <c r="B7" s="36">
        <v>1876</v>
      </c>
      <c r="C7" s="30">
        <v>1970</v>
      </c>
      <c r="D7" s="30">
        <v>1736</v>
      </c>
      <c r="E7" s="30">
        <v>1831</v>
      </c>
      <c r="F7" s="30">
        <v>1825</v>
      </c>
      <c r="G7" s="30">
        <v>1860</v>
      </c>
      <c r="H7" s="30">
        <v>1988</v>
      </c>
      <c r="I7" s="30">
        <v>2303</v>
      </c>
      <c r="J7" s="30">
        <v>2103</v>
      </c>
      <c r="K7" s="30">
        <v>1972</v>
      </c>
      <c r="L7" s="30">
        <v>1865</v>
      </c>
      <c r="M7" s="30">
        <v>1890</v>
      </c>
      <c r="N7" s="30">
        <v>2184</v>
      </c>
      <c r="O7" s="30">
        <v>2499</v>
      </c>
      <c r="P7" s="30">
        <v>6504</v>
      </c>
      <c r="Q7" s="30">
        <v>17502</v>
      </c>
      <c r="R7" s="30">
        <v>15188</v>
      </c>
      <c r="S7" s="30">
        <v>11785</v>
      </c>
      <c r="T7" s="30">
        <v>11698</v>
      </c>
      <c r="U7" s="30">
        <v>9487</v>
      </c>
      <c r="V7" s="30">
        <v>9032</v>
      </c>
      <c r="W7" s="30">
        <v>4073</v>
      </c>
      <c r="X7" s="30">
        <v>4622</v>
      </c>
      <c r="Y7" s="30">
        <v>4830</v>
      </c>
      <c r="Z7" s="30">
        <v>5122</v>
      </c>
    </row>
    <row r="8" spans="1:26">
      <c r="A8" s="61" t="s">
        <v>56</v>
      </c>
      <c r="B8" s="36">
        <v>5795</v>
      </c>
      <c r="C8" s="30">
        <v>6158</v>
      </c>
      <c r="D8" s="30">
        <v>4850</v>
      </c>
      <c r="E8" s="30">
        <v>3350</v>
      </c>
      <c r="F8" s="30">
        <v>3009</v>
      </c>
      <c r="G8" s="30">
        <v>2630</v>
      </c>
      <c r="H8" s="30">
        <v>2319</v>
      </c>
      <c r="I8" s="30">
        <v>2225</v>
      </c>
      <c r="J8" s="30">
        <v>2407</v>
      </c>
      <c r="K8" s="30">
        <v>2710</v>
      </c>
      <c r="L8" s="30">
        <v>3180</v>
      </c>
      <c r="M8" s="30">
        <v>4963</v>
      </c>
      <c r="N8" s="30">
        <v>6041</v>
      </c>
      <c r="O8" s="30">
        <v>5471</v>
      </c>
      <c r="P8" s="30">
        <v>14358</v>
      </c>
      <c r="Q8" s="30">
        <v>30798</v>
      </c>
      <c r="R8" s="30">
        <v>16825</v>
      </c>
      <c r="S8" s="30">
        <v>11378</v>
      </c>
      <c r="T8" s="30">
        <v>10633</v>
      </c>
      <c r="U8" s="30">
        <v>8325</v>
      </c>
      <c r="V8" s="30">
        <v>7962</v>
      </c>
      <c r="W8" s="30">
        <v>3639</v>
      </c>
      <c r="X8" s="30">
        <v>4598</v>
      </c>
      <c r="Y8" s="30">
        <v>6138</v>
      </c>
      <c r="Z8" s="30">
        <v>7787</v>
      </c>
    </row>
    <row r="9" spans="1:26">
      <c r="A9" s="61" t="s">
        <v>59</v>
      </c>
      <c r="B9" s="36">
        <v>1161</v>
      </c>
      <c r="C9" s="30">
        <v>1067</v>
      </c>
      <c r="D9" s="30">
        <v>905</v>
      </c>
      <c r="E9" s="30">
        <v>796</v>
      </c>
      <c r="F9" s="30">
        <v>743</v>
      </c>
      <c r="G9" s="30">
        <v>825</v>
      </c>
      <c r="H9" s="30">
        <v>908</v>
      </c>
      <c r="I9" s="30">
        <v>834</v>
      </c>
      <c r="J9" s="30">
        <v>783</v>
      </c>
      <c r="K9" s="30">
        <v>772</v>
      </c>
      <c r="L9" s="30">
        <v>841</v>
      </c>
      <c r="M9" s="30">
        <v>848</v>
      </c>
      <c r="N9" s="30">
        <v>983</v>
      </c>
      <c r="O9" s="30">
        <v>991</v>
      </c>
      <c r="P9" s="30">
        <v>8003</v>
      </c>
      <c r="Q9" s="30">
        <v>39912</v>
      </c>
      <c r="R9" s="30">
        <v>30503</v>
      </c>
      <c r="S9" s="30">
        <v>26906</v>
      </c>
      <c r="T9" s="30">
        <v>19656</v>
      </c>
      <c r="U9" s="30">
        <v>13478</v>
      </c>
      <c r="V9" s="30">
        <v>13407</v>
      </c>
      <c r="W9" s="30">
        <v>4759</v>
      </c>
      <c r="X9" s="30">
        <v>5546</v>
      </c>
      <c r="Y9" s="30">
        <v>6334</v>
      </c>
      <c r="Z9" s="30">
        <v>7439</v>
      </c>
    </row>
    <row r="10" spans="1:26">
      <c r="A10" s="61" t="s">
        <v>61</v>
      </c>
      <c r="B10" s="36">
        <v>8643</v>
      </c>
      <c r="C10" s="30">
        <v>8649</v>
      </c>
      <c r="D10" s="30">
        <v>7176</v>
      </c>
      <c r="E10" s="30">
        <v>6017</v>
      </c>
      <c r="F10" s="30">
        <v>5803</v>
      </c>
      <c r="G10" s="30">
        <v>6374</v>
      </c>
      <c r="H10" s="30">
        <v>6789</v>
      </c>
      <c r="I10" s="30">
        <v>6659</v>
      </c>
      <c r="J10" s="30">
        <v>5648</v>
      </c>
      <c r="K10" s="30">
        <v>5552</v>
      </c>
      <c r="L10" s="30">
        <v>5615</v>
      </c>
      <c r="M10" s="30">
        <v>6845</v>
      </c>
      <c r="N10" s="30">
        <v>8270</v>
      </c>
      <c r="O10" s="30">
        <v>7680</v>
      </c>
      <c r="P10" s="30">
        <v>12502</v>
      </c>
      <c r="Q10" s="30">
        <v>34233</v>
      </c>
      <c r="R10" s="30">
        <v>37903</v>
      </c>
      <c r="S10" s="30">
        <v>32384</v>
      </c>
      <c r="T10" s="30">
        <v>31880</v>
      </c>
      <c r="U10" s="30">
        <v>27894</v>
      </c>
      <c r="V10" s="30">
        <v>26314</v>
      </c>
      <c r="W10" s="30">
        <v>11285</v>
      </c>
      <c r="X10" s="30">
        <v>13106</v>
      </c>
      <c r="Y10" s="30">
        <v>14690</v>
      </c>
      <c r="Z10" s="30">
        <v>16559</v>
      </c>
    </row>
    <row r="11" spans="1:26">
      <c r="A11" s="61" t="s">
        <v>62</v>
      </c>
      <c r="B11" s="36">
        <v>5683</v>
      </c>
      <c r="C11" s="30">
        <v>5869</v>
      </c>
      <c r="D11" s="30">
        <v>5447</v>
      </c>
      <c r="E11" s="30">
        <v>5751</v>
      </c>
      <c r="F11" s="30">
        <v>4923</v>
      </c>
      <c r="G11" s="30">
        <v>8080</v>
      </c>
      <c r="H11" s="30">
        <v>7984</v>
      </c>
      <c r="I11" s="30">
        <v>8576</v>
      </c>
      <c r="J11" s="30">
        <v>4987</v>
      </c>
      <c r="K11" s="30">
        <v>4730</v>
      </c>
      <c r="L11" s="30">
        <v>4618</v>
      </c>
      <c r="M11" s="30">
        <v>5784</v>
      </c>
      <c r="N11" s="30">
        <v>5769</v>
      </c>
      <c r="O11" s="30">
        <v>5844</v>
      </c>
      <c r="P11" s="30">
        <v>19557</v>
      </c>
      <c r="Q11" s="30">
        <v>62160</v>
      </c>
      <c r="R11" s="30">
        <v>65702</v>
      </c>
      <c r="S11" s="30">
        <v>55294</v>
      </c>
      <c r="T11" s="30">
        <v>50506</v>
      </c>
      <c r="U11" s="30">
        <v>41738</v>
      </c>
      <c r="V11" s="30">
        <v>39003</v>
      </c>
      <c r="W11" s="30">
        <v>15320</v>
      </c>
      <c r="X11" s="30">
        <v>18950</v>
      </c>
      <c r="Y11" s="30">
        <v>19874</v>
      </c>
      <c r="Z11" s="30">
        <v>21308</v>
      </c>
    </row>
    <row r="12" spans="1:26">
      <c r="A12" s="61" t="s">
        <v>21</v>
      </c>
      <c r="B12" s="36">
        <v>36366</v>
      </c>
      <c r="C12" s="30">
        <v>36577</v>
      </c>
      <c r="D12" s="30">
        <v>32476</v>
      </c>
      <c r="E12" s="30">
        <v>29837</v>
      </c>
      <c r="F12" s="30">
        <v>28720</v>
      </c>
      <c r="G12" s="30">
        <v>34990</v>
      </c>
      <c r="H12" s="30">
        <v>36210</v>
      </c>
      <c r="I12" s="30">
        <v>36539</v>
      </c>
      <c r="J12" s="30">
        <v>28949</v>
      </c>
      <c r="K12" s="30">
        <v>28435</v>
      </c>
      <c r="L12" s="30">
        <v>27781</v>
      </c>
      <c r="M12" s="30">
        <v>32713</v>
      </c>
      <c r="N12" s="30">
        <v>37044</v>
      </c>
      <c r="O12" s="30">
        <v>36055</v>
      </c>
      <c r="P12" s="30">
        <v>106517</v>
      </c>
      <c r="Q12" s="30">
        <v>305345</v>
      </c>
      <c r="R12" s="30">
        <v>325157</v>
      </c>
      <c r="S12" s="30">
        <v>279947</v>
      </c>
      <c r="T12" s="30">
        <v>258221</v>
      </c>
      <c r="U12" s="30">
        <v>205171</v>
      </c>
      <c r="V12" s="30">
        <v>191631</v>
      </c>
      <c r="W12" s="30">
        <v>77414</v>
      </c>
      <c r="X12" s="30">
        <v>94231</v>
      </c>
      <c r="Y12" s="30">
        <v>106304</v>
      </c>
      <c r="Z12" s="30">
        <v>110066</v>
      </c>
    </row>
    <row r="13" spans="1:26">
      <c r="A13" s="61"/>
      <c r="B13" s="36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>
      <c r="A14" s="61" t="s">
        <v>404</v>
      </c>
      <c r="B14" s="36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>
      <c r="A15" s="31" t="s">
        <v>17</v>
      </c>
      <c r="B15" s="32" t="s">
        <v>327</v>
      </c>
      <c r="C15" s="33" t="s">
        <v>328</v>
      </c>
      <c r="D15" s="33" t="s">
        <v>329</v>
      </c>
      <c r="E15" s="33" t="s">
        <v>330</v>
      </c>
      <c r="F15" s="33" t="s">
        <v>331</v>
      </c>
      <c r="G15" s="33" t="s">
        <v>332</v>
      </c>
      <c r="H15" s="33" t="s">
        <v>333</v>
      </c>
      <c r="I15" s="33" t="s">
        <v>334</v>
      </c>
      <c r="J15" s="33" t="s">
        <v>335</v>
      </c>
      <c r="K15" s="33" t="s">
        <v>336</v>
      </c>
      <c r="L15" s="33" t="s">
        <v>337</v>
      </c>
      <c r="M15" s="33" t="s">
        <v>338</v>
      </c>
      <c r="N15" s="33" t="s">
        <v>339</v>
      </c>
      <c r="O15" s="33" t="s">
        <v>340</v>
      </c>
      <c r="P15" s="33" t="s">
        <v>341</v>
      </c>
      <c r="Q15" s="33" t="s">
        <v>342</v>
      </c>
      <c r="R15" s="33" t="s">
        <v>343</v>
      </c>
      <c r="S15" s="33" t="s">
        <v>344</v>
      </c>
      <c r="T15" s="33" t="s">
        <v>345</v>
      </c>
      <c r="U15" s="33" t="s">
        <v>346</v>
      </c>
      <c r="V15" s="33" t="s">
        <v>347</v>
      </c>
      <c r="W15" s="33" t="s">
        <v>348</v>
      </c>
      <c r="X15" s="33" t="s">
        <v>349</v>
      </c>
      <c r="Y15" s="33" t="s">
        <v>350</v>
      </c>
      <c r="Z15" s="33" t="s">
        <v>351</v>
      </c>
    </row>
    <row r="16" spans="1:26">
      <c r="A16" s="38" t="s">
        <v>43</v>
      </c>
      <c r="B16" s="48">
        <f>B2/B$12</f>
        <v>0.17007644503107297</v>
      </c>
      <c r="C16" s="48">
        <f t="shared" ref="C16:Z25" si="0">C2/C$12</f>
        <v>0.17005221860732153</v>
      </c>
      <c r="D16" s="48">
        <f t="shared" si="0"/>
        <v>0.18940140411380713</v>
      </c>
      <c r="E16" s="48">
        <f t="shared" si="0"/>
        <v>0.21815195897710896</v>
      </c>
      <c r="F16" s="48">
        <f t="shared" si="0"/>
        <v>0.22214484679665739</v>
      </c>
      <c r="G16" s="48">
        <f t="shared" si="0"/>
        <v>0.21431837667905115</v>
      </c>
      <c r="H16" s="48">
        <f t="shared" si="0"/>
        <v>0.22107152720243026</v>
      </c>
      <c r="I16" s="48">
        <f t="shared" si="0"/>
        <v>0.2301650291469389</v>
      </c>
      <c r="J16" s="48">
        <f t="shared" si="0"/>
        <v>0.26536322498186465</v>
      </c>
      <c r="K16" s="48">
        <f t="shared" si="0"/>
        <v>0.25999648320731494</v>
      </c>
      <c r="L16" s="48">
        <f t="shared" si="0"/>
        <v>0.2250098988517332</v>
      </c>
      <c r="M16" s="48">
        <f t="shared" si="0"/>
        <v>0.18885458380460368</v>
      </c>
      <c r="N16" s="48">
        <f t="shared" si="0"/>
        <v>0.17967822049454701</v>
      </c>
      <c r="O16" s="48">
        <f t="shared" si="0"/>
        <v>0.19140202468450979</v>
      </c>
      <c r="P16" s="48">
        <f t="shared" si="0"/>
        <v>0.1788446914577016</v>
      </c>
      <c r="Q16" s="48">
        <f t="shared" si="0"/>
        <v>0.17202508637770392</v>
      </c>
      <c r="R16" s="48">
        <f t="shared" si="0"/>
        <v>0.20675550580181265</v>
      </c>
      <c r="S16" s="48">
        <f t="shared" si="0"/>
        <v>0.2065069459576277</v>
      </c>
      <c r="T16" s="48">
        <f t="shared" si="0"/>
        <v>0.21239558362797759</v>
      </c>
      <c r="U16" s="48">
        <f t="shared" si="0"/>
        <v>0.22608945708701522</v>
      </c>
      <c r="V16" s="48">
        <f t="shared" si="0"/>
        <v>0.22000093930522724</v>
      </c>
      <c r="W16" s="48">
        <f t="shared" si="0"/>
        <v>0.24830134084274164</v>
      </c>
      <c r="X16" s="48">
        <f t="shared" si="0"/>
        <v>0.2549054981906167</v>
      </c>
      <c r="Y16" s="48">
        <f t="shared" si="0"/>
        <v>0.221242850692354</v>
      </c>
      <c r="Z16" s="48">
        <f t="shared" si="0"/>
        <v>0.2360129376919303</v>
      </c>
    </row>
    <row r="17" spans="1:26">
      <c r="A17" s="61" t="s">
        <v>45</v>
      </c>
      <c r="B17" s="48">
        <f t="shared" ref="B17:Q25" si="1">B3/B$12</f>
        <v>4.5509541879777814E-2</v>
      </c>
      <c r="C17" s="48">
        <f t="shared" si="1"/>
        <v>4.4481504770757581E-2</v>
      </c>
      <c r="D17" s="48">
        <f t="shared" si="1"/>
        <v>5.3208523217144969E-2</v>
      </c>
      <c r="E17" s="48">
        <f t="shared" si="1"/>
        <v>5.8450916647115998E-2</v>
      </c>
      <c r="F17" s="48">
        <f t="shared" si="1"/>
        <v>5.8635097493036213E-2</v>
      </c>
      <c r="G17" s="48">
        <f t="shared" si="1"/>
        <v>4.8156616176050299E-2</v>
      </c>
      <c r="H17" s="48">
        <f t="shared" si="1"/>
        <v>4.9130074565037284E-2</v>
      </c>
      <c r="I17" s="48">
        <f t="shared" si="1"/>
        <v>4.8359287336818192E-2</v>
      </c>
      <c r="J17" s="48">
        <f t="shared" si="1"/>
        <v>6.0278420670834915E-2</v>
      </c>
      <c r="K17" s="48">
        <f t="shared" si="1"/>
        <v>5.9504132231404959E-2</v>
      </c>
      <c r="L17" s="48">
        <f t="shared" si="1"/>
        <v>5.5721536301788992E-2</v>
      </c>
      <c r="M17" s="48">
        <f t="shared" si="1"/>
        <v>4.5639348271329441E-2</v>
      </c>
      <c r="N17" s="48">
        <f t="shared" si="1"/>
        <v>4.6512255695929164E-2</v>
      </c>
      <c r="O17" s="48">
        <f t="shared" si="1"/>
        <v>5.2863680488143112E-2</v>
      </c>
      <c r="P17" s="48">
        <f t="shared" si="1"/>
        <v>2.9056394753889051E-2</v>
      </c>
      <c r="Q17" s="48">
        <f t="shared" si="1"/>
        <v>2.7355941639784505E-2</v>
      </c>
      <c r="R17" s="48">
        <f t="shared" si="0"/>
        <v>2.9007525595327797E-2</v>
      </c>
      <c r="S17" s="48">
        <f t="shared" si="0"/>
        <v>2.6687194361789911E-2</v>
      </c>
      <c r="T17" s="48">
        <f t="shared" si="0"/>
        <v>2.8289720820537448E-2</v>
      </c>
      <c r="U17" s="48">
        <f t="shared" si="0"/>
        <v>3.098391098157147E-2</v>
      </c>
      <c r="V17" s="48">
        <f t="shared" si="0"/>
        <v>3.1320610965866691E-2</v>
      </c>
      <c r="W17" s="48">
        <f t="shared" si="0"/>
        <v>3.2255147647712298E-2</v>
      </c>
      <c r="X17" s="48">
        <f t="shared" si="0"/>
        <v>3.396971272723414E-2</v>
      </c>
      <c r="Y17" s="48">
        <f t="shared" si="0"/>
        <v>3.1880267910897049E-2</v>
      </c>
      <c r="Z17" s="48">
        <f t="shared" si="0"/>
        <v>3.6378173096142316E-2</v>
      </c>
    </row>
    <row r="18" spans="1:26">
      <c r="A18" s="61" t="s">
        <v>48</v>
      </c>
      <c r="B18" s="48">
        <f t="shared" si="1"/>
        <v>1.6031457955232909E-2</v>
      </c>
      <c r="C18" s="48">
        <f t="shared" si="0"/>
        <v>1.6239713481149356E-2</v>
      </c>
      <c r="D18" s="48">
        <f t="shared" si="0"/>
        <v>1.4872521246458924E-2</v>
      </c>
      <c r="E18" s="48">
        <f t="shared" si="0"/>
        <v>1.5584676743640447E-2</v>
      </c>
      <c r="F18" s="48">
        <f t="shared" si="0"/>
        <v>1.3649025069637883E-2</v>
      </c>
      <c r="G18" s="48">
        <f t="shared" si="0"/>
        <v>1.1060302943698199E-2</v>
      </c>
      <c r="H18" s="48">
        <f t="shared" si="0"/>
        <v>1.2317039491853079E-2</v>
      </c>
      <c r="I18" s="48">
        <f t="shared" si="0"/>
        <v>1.0481950792304113E-2</v>
      </c>
      <c r="J18" s="48">
        <f t="shared" si="0"/>
        <v>1.2539293239835573E-2</v>
      </c>
      <c r="K18" s="48">
        <f t="shared" si="0"/>
        <v>1.2238438544047828E-2</v>
      </c>
      <c r="L18" s="48">
        <f t="shared" si="0"/>
        <v>1.4758288038587523E-2</v>
      </c>
      <c r="M18" s="48">
        <f t="shared" si="0"/>
        <v>1.2716656986519121E-2</v>
      </c>
      <c r="N18" s="48">
        <f t="shared" si="0"/>
        <v>1.3524457402008423E-2</v>
      </c>
      <c r="O18" s="48">
        <f t="shared" si="0"/>
        <v>1.3423935653862155E-2</v>
      </c>
      <c r="P18" s="48">
        <f t="shared" si="0"/>
        <v>6.6937671920914033E-3</v>
      </c>
      <c r="Q18" s="48">
        <f t="shared" si="0"/>
        <v>7.2311647480718527E-3</v>
      </c>
      <c r="R18" s="48">
        <f t="shared" si="0"/>
        <v>8.7619211642375842E-3</v>
      </c>
      <c r="S18" s="48">
        <f t="shared" si="0"/>
        <v>9.269611747938002E-3</v>
      </c>
      <c r="T18" s="48">
        <f t="shared" si="0"/>
        <v>9.3098547368339526E-3</v>
      </c>
      <c r="U18" s="48">
        <f t="shared" si="0"/>
        <v>1.216546198049432E-2</v>
      </c>
      <c r="V18" s="48">
        <f t="shared" si="0"/>
        <v>1.2137910880807385E-2</v>
      </c>
      <c r="W18" s="48">
        <f t="shared" si="0"/>
        <v>1.274963184953626E-2</v>
      </c>
      <c r="X18" s="48">
        <f t="shared" si="0"/>
        <v>1.2872621536437054E-2</v>
      </c>
      <c r="Y18" s="48">
        <f t="shared" si="0"/>
        <v>1.1805764599638773E-2</v>
      </c>
      <c r="Z18" s="48">
        <f t="shared" si="0"/>
        <v>1.1692984209474315E-2</v>
      </c>
    </row>
    <row r="19" spans="1:26">
      <c r="A19" s="61" t="s">
        <v>49</v>
      </c>
      <c r="B19" s="48">
        <f t="shared" si="1"/>
        <v>1.3694109882857615E-2</v>
      </c>
      <c r="C19" s="48">
        <f t="shared" si="0"/>
        <v>1.4790715476939061E-2</v>
      </c>
      <c r="D19" s="48">
        <f t="shared" si="0"/>
        <v>1.6319743810814139E-2</v>
      </c>
      <c r="E19" s="48">
        <f t="shared" si="0"/>
        <v>1.9070281864798741E-2</v>
      </c>
      <c r="F19" s="48">
        <f t="shared" si="0"/>
        <v>1.8941504178272981E-2</v>
      </c>
      <c r="G19" s="48">
        <f t="shared" si="0"/>
        <v>1.4375535867390684E-2</v>
      </c>
      <c r="H19" s="48">
        <f t="shared" si="0"/>
        <v>1.4995857497928748E-2</v>
      </c>
      <c r="I19" s="48">
        <f t="shared" si="0"/>
        <v>1.579134623279236E-2</v>
      </c>
      <c r="J19" s="48">
        <f t="shared" si="0"/>
        <v>1.9206190196552557E-2</v>
      </c>
      <c r="K19" s="48">
        <f t="shared" si="0"/>
        <v>1.9096184279936698E-2</v>
      </c>
      <c r="L19" s="48">
        <f t="shared" si="0"/>
        <v>1.6702062560742952E-2</v>
      </c>
      <c r="M19" s="48">
        <f t="shared" si="0"/>
        <v>1.2472105890624523E-2</v>
      </c>
      <c r="N19" s="48">
        <f t="shared" si="0"/>
        <v>1.2849584278155708E-2</v>
      </c>
      <c r="O19" s="48">
        <f t="shared" si="0"/>
        <v>1.3534877270836222E-2</v>
      </c>
      <c r="P19" s="48">
        <f t="shared" si="0"/>
        <v>9.2191856698930694E-3</v>
      </c>
      <c r="Q19" s="48">
        <f t="shared" si="0"/>
        <v>9.5498534444644588E-3</v>
      </c>
      <c r="R19" s="48">
        <f t="shared" si="0"/>
        <v>1.1031593968452163E-2</v>
      </c>
      <c r="S19" s="48">
        <f t="shared" si="0"/>
        <v>1.1212836715521153E-2</v>
      </c>
      <c r="T19" s="48">
        <f t="shared" si="0"/>
        <v>1.2160126403352168E-2</v>
      </c>
      <c r="U19" s="48">
        <f t="shared" si="0"/>
        <v>1.2496892835732146E-2</v>
      </c>
      <c r="V19" s="48">
        <f t="shared" si="0"/>
        <v>1.1318627988164754E-2</v>
      </c>
      <c r="W19" s="48">
        <f t="shared" si="0"/>
        <v>1.3266334254785956E-2</v>
      </c>
      <c r="X19" s="48">
        <f t="shared" si="0"/>
        <v>1.2501193874627246E-2</v>
      </c>
      <c r="Y19" s="48">
        <f t="shared" si="0"/>
        <v>1.1175496688741722E-2</v>
      </c>
      <c r="Z19" s="48">
        <f t="shared" si="0"/>
        <v>1.1229625860847128E-2</v>
      </c>
    </row>
    <row r="20" spans="1:26">
      <c r="A20" s="61" t="s">
        <v>52</v>
      </c>
      <c r="B20" s="48">
        <f t="shared" si="1"/>
        <v>0.11788483748556344</v>
      </c>
      <c r="C20" s="48">
        <f t="shared" si="0"/>
        <v>0.10613226891215791</v>
      </c>
      <c r="D20" s="48">
        <f t="shared" si="0"/>
        <v>0.10684813400665107</v>
      </c>
      <c r="E20" s="48">
        <f t="shared" si="0"/>
        <v>9.4010791969702051E-2</v>
      </c>
      <c r="F20" s="48">
        <f t="shared" si="0"/>
        <v>0.11897632311977716</v>
      </c>
      <c r="G20" s="48">
        <f t="shared" si="0"/>
        <v>0.14709917119176907</v>
      </c>
      <c r="H20" s="48">
        <f t="shared" si="0"/>
        <v>0.15048329190831261</v>
      </c>
      <c r="I20" s="48">
        <f t="shared" si="0"/>
        <v>0.13150332521415473</v>
      </c>
      <c r="J20" s="48">
        <f t="shared" si="0"/>
        <v>9.2403882690248365E-2</v>
      </c>
      <c r="K20" s="48">
        <f t="shared" si="0"/>
        <v>9.5762264814489184E-2</v>
      </c>
      <c r="L20" s="48">
        <f t="shared" si="0"/>
        <v>0.10759151938375149</v>
      </c>
      <c r="M20" s="48">
        <f t="shared" si="0"/>
        <v>0.11885183260477486</v>
      </c>
      <c r="N20" s="48">
        <f t="shared" si="0"/>
        <v>0.11988446172119642</v>
      </c>
      <c r="O20" s="48">
        <f t="shared" si="0"/>
        <v>0.10514491748717238</v>
      </c>
      <c r="P20" s="48">
        <f t="shared" si="0"/>
        <v>0.20422092248185736</v>
      </c>
      <c r="Q20" s="48">
        <f t="shared" si="0"/>
        <v>0.17925952610981022</v>
      </c>
      <c r="R20" s="48">
        <f t="shared" si="0"/>
        <v>0.2335487164661994</v>
      </c>
      <c r="S20" s="48">
        <f t="shared" si="0"/>
        <v>0.25427670237580685</v>
      </c>
      <c r="T20" s="48">
        <f t="shared" si="0"/>
        <v>0.25619140193864948</v>
      </c>
      <c r="U20" s="48">
        <f t="shared" si="0"/>
        <v>0.22637214811060041</v>
      </c>
      <c r="V20" s="48">
        <f t="shared" si="0"/>
        <v>0.22573070119135213</v>
      </c>
      <c r="W20" s="48">
        <f t="shared" si="0"/>
        <v>0.18866096571679541</v>
      </c>
      <c r="X20" s="48">
        <f t="shared" si="0"/>
        <v>0.18886565992083285</v>
      </c>
      <c r="Y20" s="48">
        <f t="shared" si="0"/>
        <v>0.23599300120409392</v>
      </c>
      <c r="Z20" s="48">
        <f t="shared" si="0"/>
        <v>0.17577635237039593</v>
      </c>
    </row>
    <row r="21" spans="1:26">
      <c r="A21" s="61" t="s">
        <v>54</v>
      </c>
      <c r="B21" s="48">
        <f t="shared" si="1"/>
        <v>5.1586646867953584E-2</v>
      </c>
      <c r="C21" s="48">
        <f t="shared" si="0"/>
        <v>5.3858982420646857E-2</v>
      </c>
      <c r="D21" s="48">
        <f t="shared" si="0"/>
        <v>5.3454858972779899E-2</v>
      </c>
      <c r="E21" s="48">
        <f t="shared" si="0"/>
        <v>6.1366759392700337E-2</v>
      </c>
      <c r="F21" s="48">
        <f t="shared" si="0"/>
        <v>6.3544568245125346E-2</v>
      </c>
      <c r="G21" s="48">
        <f t="shared" si="0"/>
        <v>5.3158045155758789E-2</v>
      </c>
      <c r="H21" s="48">
        <f t="shared" si="0"/>
        <v>5.4901960784313725E-2</v>
      </c>
      <c r="I21" s="48">
        <f t="shared" si="0"/>
        <v>6.3028544842497064E-2</v>
      </c>
      <c r="J21" s="48">
        <f t="shared" si="0"/>
        <v>7.2644996372931703E-2</v>
      </c>
      <c r="K21" s="48">
        <f t="shared" si="0"/>
        <v>6.9351151749604364E-2</v>
      </c>
      <c r="L21" s="48">
        <f t="shared" si="0"/>
        <v>6.7132212663331053E-2</v>
      </c>
      <c r="M21" s="48">
        <f t="shared" si="0"/>
        <v>5.7775196405098893E-2</v>
      </c>
      <c r="N21" s="48">
        <f t="shared" si="0"/>
        <v>5.8956916099773243E-2</v>
      </c>
      <c r="O21" s="48">
        <f t="shared" si="0"/>
        <v>6.9310775204548605E-2</v>
      </c>
      <c r="P21" s="48">
        <f t="shared" si="0"/>
        <v>6.1060675760676697E-2</v>
      </c>
      <c r="Q21" s="48">
        <f t="shared" si="0"/>
        <v>5.7318770570993466E-2</v>
      </c>
      <c r="R21" s="48">
        <f t="shared" si="0"/>
        <v>4.6709743293239882E-2</v>
      </c>
      <c r="S21" s="48">
        <f t="shared" si="0"/>
        <v>4.209725412310187E-2</v>
      </c>
      <c r="T21" s="48">
        <f t="shared" si="0"/>
        <v>4.5302279830068043E-2</v>
      </c>
      <c r="U21" s="48">
        <f t="shared" si="0"/>
        <v>4.6239478288841993E-2</v>
      </c>
      <c r="V21" s="48">
        <f t="shared" si="0"/>
        <v>4.7132248957632114E-2</v>
      </c>
      <c r="W21" s="48">
        <f t="shared" si="0"/>
        <v>5.261322241455034E-2</v>
      </c>
      <c r="X21" s="48">
        <f t="shared" si="0"/>
        <v>4.9049675796712336E-2</v>
      </c>
      <c r="Y21" s="48">
        <f t="shared" si="0"/>
        <v>4.5435731487055993E-2</v>
      </c>
      <c r="Z21" s="48">
        <f t="shared" si="0"/>
        <v>4.6535714934675558E-2</v>
      </c>
    </row>
    <row r="22" spans="1:26">
      <c r="A22" s="61" t="s">
        <v>56</v>
      </c>
      <c r="B22" s="48">
        <f t="shared" si="1"/>
        <v>0.15935214211076279</v>
      </c>
      <c r="C22" s="48">
        <f t="shared" si="0"/>
        <v>0.16835716433824535</v>
      </c>
      <c r="D22" s="48">
        <f t="shared" si="0"/>
        <v>0.14934105185367655</v>
      </c>
      <c r="E22" s="48">
        <f t="shared" si="0"/>
        <v>0.11227670342192579</v>
      </c>
      <c r="F22" s="48">
        <f t="shared" si="0"/>
        <v>0.10477019498607243</v>
      </c>
      <c r="G22" s="48">
        <f t="shared" si="0"/>
        <v>7.5164332666476139E-2</v>
      </c>
      <c r="H22" s="48">
        <f t="shared" si="0"/>
        <v>6.4043082021541006E-2</v>
      </c>
      <c r="I22" s="48">
        <f t="shared" si="0"/>
        <v>6.0893839459207968E-2</v>
      </c>
      <c r="J22" s="48">
        <f t="shared" si="0"/>
        <v>8.3146222667449657E-2</v>
      </c>
      <c r="K22" s="48">
        <f t="shared" si="0"/>
        <v>9.5305081765429928E-2</v>
      </c>
      <c r="L22" s="48">
        <f t="shared" si="0"/>
        <v>0.11446672186026421</v>
      </c>
      <c r="M22" s="48">
        <f t="shared" si="0"/>
        <v>0.15171338611561153</v>
      </c>
      <c r="N22" s="48">
        <f t="shared" si="0"/>
        <v>0.16307634164777021</v>
      </c>
      <c r="O22" s="48">
        <f t="shared" si="0"/>
        <v>0.15174039661628069</v>
      </c>
      <c r="P22" s="48">
        <f t="shared" si="0"/>
        <v>0.1347953847742614</v>
      </c>
      <c r="Q22" s="48">
        <f t="shared" si="0"/>
        <v>0.10086295829307833</v>
      </c>
      <c r="R22" s="48">
        <f t="shared" si="0"/>
        <v>5.1744234323726691E-2</v>
      </c>
      <c r="S22" s="48">
        <f t="shared" si="0"/>
        <v>4.0643407502134334E-2</v>
      </c>
      <c r="T22" s="48">
        <f t="shared" si="0"/>
        <v>4.1177905747402418E-2</v>
      </c>
      <c r="U22" s="48">
        <f t="shared" si="0"/>
        <v>4.0575909850807376E-2</v>
      </c>
      <c r="V22" s="48">
        <f t="shared" si="0"/>
        <v>4.1548601217965775E-2</v>
      </c>
      <c r="W22" s="48">
        <f t="shared" si="0"/>
        <v>4.7007001317591134E-2</v>
      </c>
      <c r="X22" s="48">
        <f t="shared" si="0"/>
        <v>4.8794982542899892E-2</v>
      </c>
      <c r="Y22" s="48">
        <f t="shared" si="0"/>
        <v>5.7740066225165566E-2</v>
      </c>
      <c r="Z22" s="48">
        <f t="shared" si="0"/>
        <v>7.074846001490015E-2</v>
      </c>
    </row>
    <row r="23" spans="1:26">
      <c r="A23" s="61" t="s">
        <v>59</v>
      </c>
      <c r="B23" s="48">
        <f t="shared" si="1"/>
        <v>3.192542484738492E-2</v>
      </c>
      <c r="C23" s="48">
        <f t="shared" si="0"/>
        <v>2.9171337179101621E-2</v>
      </c>
      <c r="D23" s="48">
        <f t="shared" si="0"/>
        <v>2.7866732356201504E-2</v>
      </c>
      <c r="E23" s="48">
        <f t="shared" si="0"/>
        <v>2.6678285350403862E-2</v>
      </c>
      <c r="F23" s="48">
        <f t="shared" si="0"/>
        <v>2.5870473537604455E-2</v>
      </c>
      <c r="G23" s="48">
        <f t="shared" si="0"/>
        <v>2.35781651900543E-2</v>
      </c>
      <c r="H23" s="48">
        <f t="shared" si="0"/>
        <v>2.5075945871306269E-2</v>
      </c>
      <c r="I23" s="48">
        <f t="shared" si="0"/>
        <v>2.282492679055256E-2</v>
      </c>
      <c r="J23" s="48">
        <f t="shared" si="0"/>
        <v>2.704756640989326E-2</v>
      </c>
      <c r="K23" s="48">
        <f t="shared" si="0"/>
        <v>2.714963952874978E-2</v>
      </c>
      <c r="L23" s="48">
        <f t="shared" si="0"/>
        <v>3.0272488391346605E-2</v>
      </c>
      <c r="M23" s="48">
        <f t="shared" si="0"/>
        <v>2.592241616482744E-2</v>
      </c>
      <c r="N23" s="48">
        <f t="shared" si="0"/>
        <v>2.653601122988878E-2</v>
      </c>
      <c r="O23" s="48">
        <f t="shared" si="0"/>
        <v>2.7485785605325198E-2</v>
      </c>
      <c r="P23" s="48">
        <f t="shared" si="0"/>
        <v>7.5133546757794531E-2</v>
      </c>
      <c r="Q23" s="48">
        <f t="shared" si="0"/>
        <v>0.13071116278308142</v>
      </c>
      <c r="R23" s="48">
        <f t="shared" si="0"/>
        <v>9.3810067136798528E-2</v>
      </c>
      <c r="S23" s="48">
        <f t="shared" si="0"/>
        <v>9.6111049591529829E-2</v>
      </c>
      <c r="T23" s="48">
        <f t="shared" si="0"/>
        <v>7.6120842224296242E-2</v>
      </c>
      <c r="U23" s="48">
        <f t="shared" si="0"/>
        <v>6.5691545101403223E-2</v>
      </c>
      <c r="V23" s="48">
        <f t="shared" si="0"/>
        <v>6.9962584341781861E-2</v>
      </c>
      <c r="W23" s="48">
        <f t="shared" si="0"/>
        <v>6.1474668664582635E-2</v>
      </c>
      <c r="X23" s="48">
        <f t="shared" si="0"/>
        <v>5.8855366068491261E-2</v>
      </c>
      <c r="Y23" s="48">
        <f t="shared" si="0"/>
        <v>5.9583835039133053E-2</v>
      </c>
      <c r="Z23" s="48">
        <f t="shared" si="0"/>
        <v>6.7586720694855815E-2</v>
      </c>
    </row>
    <row r="24" spans="1:26">
      <c r="A24" s="61" t="s">
        <v>61</v>
      </c>
      <c r="B24" s="48">
        <f t="shared" si="1"/>
        <v>0.23766705164164328</v>
      </c>
      <c r="C24" s="48">
        <f t="shared" si="0"/>
        <v>0.23646007053612927</v>
      </c>
      <c r="D24" s="48">
        <f t="shared" si="0"/>
        <v>0.22096317280453256</v>
      </c>
      <c r="E24" s="48">
        <f t="shared" si="0"/>
        <v>0.20166236551932165</v>
      </c>
      <c r="F24" s="48">
        <f t="shared" si="0"/>
        <v>0.20205431754874653</v>
      </c>
      <c r="G24" s="48">
        <f t="shared" si="0"/>
        <v>0.18216633323806802</v>
      </c>
      <c r="H24" s="48">
        <f t="shared" si="0"/>
        <v>0.18748964374482188</v>
      </c>
      <c r="I24" s="48">
        <f t="shared" si="0"/>
        <v>0.18224363009387229</v>
      </c>
      <c r="J24" s="48">
        <f t="shared" si="0"/>
        <v>0.19510173062972813</v>
      </c>
      <c r="K24" s="48">
        <f t="shared" si="0"/>
        <v>0.19525232987515387</v>
      </c>
      <c r="L24" s="48">
        <f t="shared" si="0"/>
        <v>0.20211655447968035</v>
      </c>
      <c r="M24" s="48">
        <f t="shared" si="0"/>
        <v>0.20924403142481582</v>
      </c>
      <c r="N24" s="48">
        <f t="shared" si="0"/>
        <v>0.22324802937047836</v>
      </c>
      <c r="O24" s="48">
        <f t="shared" si="0"/>
        <v>0.21300790459020941</v>
      </c>
      <c r="P24" s="48">
        <f t="shared" si="0"/>
        <v>0.11737093609470789</v>
      </c>
      <c r="Q24" s="48">
        <f t="shared" si="0"/>
        <v>0.1121125284514238</v>
      </c>
      <c r="R24" s="48">
        <f t="shared" si="0"/>
        <v>0.11656830392702602</v>
      </c>
      <c r="S24" s="48">
        <f t="shared" si="0"/>
        <v>0.11567903924671456</v>
      </c>
      <c r="T24" s="48">
        <f t="shared" si="0"/>
        <v>0.12346013685951181</v>
      </c>
      <c r="U24" s="48">
        <f t="shared" si="0"/>
        <v>0.13595488641182232</v>
      </c>
      <c r="V24" s="48">
        <f t="shared" si="0"/>
        <v>0.13731598749680377</v>
      </c>
      <c r="W24" s="48">
        <f t="shared" si="0"/>
        <v>0.14577466608107062</v>
      </c>
      <c r="X24" s="48">
        <f t="shared" si="0"/>
        <v>0.13908374101940973</v>
      </c>
      <c r="Y24" s="48">
        <f t="shared" si="0"/>
        <v>0.1381885912101144</v>
      </c>
      <c r="Z24" s="48">
        <f t="shared" si="0"/>
        <v>0.15044609597877637</v>
      </c>
    </row>
    <row r="25" spans="1:26">
      <c r="A25" s="61" t="s">
        <v>62</v>
      </c>
      <c r="B25" s="48">
        <f t="shared" si="1"/>
        <v>0.15627234229775064</v>
      </c>
      <c r="C25" s="48">
        <f t="shared" si="0"/>
        <v>0.16045602427755146</v>
      </c>
      <c r="D25" s="48">
        <f t="shared" si="0"/>
        <v>0.16772385761793324</v>
      </c>
      <c r="E25" s="48">
        <f t="shared" si="0"/>
        <v>0.19274726011328217</v>
      </c>
      <c r="F25" s="48">
        <f t="shared" si="0"/>
        <v>0.17141364902506964</v>
      </c>
      <c r="G25" s="48">
        <f t="shared" si="0"/>
        <v>0.23092312089168335</v>
      </c>
      <c r="H25" s="48">
        <f t="shared" si="0"/>
        <v>0.22049157691245513</v>
      </c>
      <c r="I25" s="48">
        <f t="shared" si="0"/>
        <v>0.23470812009086181</v>
      </c>
      <c r="J25" s="48">
        <f t="shared" si="0"/>
        <v>0.17226847214066116</v>
      </c>
      <c r="K25" s="48">
        <f t="shared" si="0"/>
        <v>0.16634429400386846</v>
      </c>
      <c r="L25" s="48">
        <f t="shared" si="0"/>
        <v>0.16622871746877363</v>
      </c>
      <c r="M25" s="48">
        <f t="shared" si="0"/>
        <v>0.17681044233179469</v>
      </c>
      <c r="N25" s="48">
        <f t="shared" si="0"/>
        <v>0.15573372206025268</v>
      </c>
      <c r="O25" s="48">
        <f t="shared" si="0"/>
        <v>0.16208570239911246</v>
      </c>
      <c r="P25" s="48">
        <f t="shared" si="0"/>
        <v>0.18360449505712703</v>
      </c>
      <c r="Q25" s="48">
        <f t="shared" si="0"/>
        <v>0.20357300758158803</v>
      </c>
      <c r="R25" s="48">
        <f t="shared" si="0"/>
        <v>0.20206238832317927</v>
      </c>
      <c r="S25" s="48">
        <f t="shared" si="0"/>
        <v>0.19751595837783581</v>
      </c>
      <c r="T25" s="48">
        <f t="shared" si="0"/>
        <v>0.19559214781137088</v>
      </c>
      <c r="U25" s="48">
        <f t="shared" si="0"/>
        <v>0.2034303093517115</v>
      </c>
      <c r="V25" s="48">
        <f t="shared" si="0"/>
        <v>0.20353178765439831</v>
      </c>
      <c r="W25" s="48">
        <f t="shared" si="0"/>
        <v>0.19789702121063374</v>
      </c>
      <c r="X25" s="48">
        <f t="shared" si="0"/>
        <v>0.2011015483227388</v>
      </c>
      <c r="Y25" s="48">
        <f t="shared" si="0"/>
        <v>0.18695439494280555</v>
      </c>
      <c r="Z25" s="48">
        <f t="shared" si="0"/>
        <v>0.1935929351480021</v>
      </c>
    </row>
    <row r="26" spans="1:26">
      <c r="A26" s="61"/>
      <c r="B26" s="36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>
      <c r="A27" s="61" t="s">
        <v>405</v>
      </c>
      <c r="B27" s="36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>
      <c r="A28" s="61" t="str">
        <f>A15</f>
        <v>NAICS</v>
      </c>
      <c r="B28" s="36" t="str">
        <f>W15</f>
        <v>2020-10</v>
      </c>
      <c r="C28" s="36" t="str">
        <f t="shared" ref="C28:E28" si="2">X15</f>
        <v>2020-11</v>
      </c>
      <c r="D28" s="36" t="str">
        <f t="shared" si="2"/>
        <v>2020-12</v>
      </c>
      <c r="E28" s="36" t="str">
        <f t="shared" si="2"/>
        <v>2021-01</v>
      </c>
      <c r="F28" s="36"/>
      <c r="G28" s="36"/>
      <c r="H28" s="36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>
      <c r="A29" s="61" t="str">
        <f t="shared" ref="A29:A38" si="3">A16</f>
        <v>Educational &amp; Health Services</v>
      </c>
      <c r="B29" s="48">
        <f>(W2-V2)/V2</f>
        <v>-0.54405939419815463</v>
      </c>
      <c r="C29" s="48">
        <f t="shared" ref="C29:E29" si="4">(X2-W2)/W2</f>
        <v>0.24960982207886798</v>
      </c>
      <c r="D29" s="48">
        <f t="shared" si="4"/>
        <v>-2.0857618651124062E-2</v>
      </c>
      <c r="E29" s="48">
        <f t="shared" si="4"/>
        <v>0.1045112462264552</v>
      </c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>
      <c r="A30" s="61" t="str">
        <f t="shared" si="3"/>
        <v>Financial activities</v>
      </c>
      <c r="B30" s="48">
        <f t="shared" ref="B30:B38" si="5">(W3-V3)/V3</f>
        <v>-0.58397200933022331</v>
      </c>
      <c r="C30" s="48">
        <f t="shared" ref="C30:C38" si="6">(X3-W3)/W3</f>
        <v>0.28193832599118945</v>
      </c>
      <c r="D30" s="48">
        <f t="shared" ref="D30:D38" si="7">(Y3-X3)/X3</f>
        <v>5.8731646360512341E-2</v>
      </c>
      <c r="E30" s="48">
        <f t="shared" ref="E30:E38" si="8">(Z3-Y3)/Y3</f>
        <v>0.18146946001770434</v>
      </c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>
      <c r="A31" s="61" t="str">
        <f t="shared" si="3"/>
        <v>Government</v>
      </c>
      <c r="B31" s="48">
        <f t="shared" si="5"/>
        <v>-0.57566638005159076</v>
      </c>
      <c r="C31" s="48">
        <f t="shared" si="6"/>
        <v>0.22897669706180346</v>
      </c>
      <c r="D31" s="48">
        <f t="shared" si="7"/>
        <v>3.4624896949711458E-2</v>
      </c>
      <c r="E31" s="48">
        <f t="shared" si="8"/>
        <v>2.5498007968127491E-2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s="56" customFormat="1">
      <c r="A32" s="61" t="str">
        <f t="shared" si="3"/>
        <v>Information</v>
      </c>
      <c r="B32" s="48">
        <f t="shared" si="5"/>
        <v>-0.5265099124020286</v>
      </c>
      <c r="C32" s="48">
        <f t="shared" si="6"/>
        <v>0.14703018500486856</v>
      </c>
      <c r="D32" s="48">
        <f t="shared" si="7"/>
        <v>8.4889643463497456E-3</v>
      </c>
      <c r="E32" s="48">
        <f t="shared" si="8"/>
        <v>4.0404040404040407E-2</v>
      </c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7" s="56" customFormat="1">
      <c r="A33" s="61" t="str">
        <f t="shared" si="3"/>
        <v>Leisure &amp; Hospitality</v>
      </c>
      <c r="B33" s="48">
        <f t="shared" si="5"/>
        <v>-0.66236678456665976</v>
      </c>
      <c r="C33" s="48">
        <f t="shared" si="6"/>
        <v>0.21855528928449161</v>
      </c>
      <c r="D33" s="48">
        <f t="shared" si="7"/>
        <v>0.40961959880878801</v>
      </c>
      <c r="E33" s="48">
        <f t="shared" si="8"/>
        <v>-0.22880376290509027</v>
      </c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61"/>
    </row>
    <row r="34" spans="1:27" s="56" customFormat="1">
      <c r="A34" s="61" t="str">
        <f t="shared" si="3"/>
        <v>Manufacturing</v>
      </c>
      <c r="B34" s="48">
        <f t="shared" si="5"/>
        <v>-0.54904782993799828</v>
      </c>
      <c r="C34" s="48">
        <f t="shared" si="6"/>
        <v>0.13479008102136017</v>
      </c>
      <c r="D34" s="48">
        <f t="shared" si="7"/>
        <v>4.5002163565556037E-2</v>
      </c>
      <c r="E34" s="48">
        <f t="shared" si="8"/>
        <v>6.0455486542443065E-2</v>
      </c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61"/>
    </row>
    <row r="35" spans="1:27" s="56" customFormat="1">
      <c r="A35" s="61" t="str">
        <f t="shared" si="3"/>
        <v>Mining, Logging, &amp; Construction</v>
      </c>
      <c r="B35" s="48">
        <f t="shared" si="5"/>
        <v>-0.54295403165033906</v>
      </c>
      <c r="C35" s="48">
        <f t="shared" si="6"/>
        <v>0.2635339378950261</v>
      </c>
      <c r="D35" s="48">
        <f t="shared" si="7"/>
        <v>0.3349282296650718</v>
      </c>
      <c r="E35" s="48">
        <f t="shared" si="8"/>
        <v>0.26865428478331704</v>
      </c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61"/>
    </row>
    <row r="36" spans="1:27" s="56" customFormat="1">
      <c r="A36" s="61" t="str">
        <f t="shared" si="3"/>
        <v>Other Services</v>
      </c>
      <c r="B36" s="48">
        <f t="shared" si="5"/>
        <v>-0.64503617513239353</v>
      </c>
      <c r="C36" s="48">
        <f t="shared" si="6"/>
        <v>0.16537087623450306</v>
      </c>
      <c r="D36" s="48">
        <f t="shared" si="7"/>
        <v>0.14208438514244501</v>
      </c>
      <c r="E36" s="48">
        <f t="shared" si="8"/>
        <v>0.17445532049257972</v>
      </c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61"/>
    </row>
    <row r="37" spans="1:27" s="56" customFormat="1">
      <c r="A37" s="61" t="str">
        <f t="shared" si="3"/>
        <v>Professional &amp; Business Services</v>
      </c>
      <c r="B37" s="48">
        <f t="shared" si="5"/>
        <v>-0.57114083757695522</v>
      </c>
      <c r="C37" s="48">
        <f t="shared" si="6"/>
        <v>0.16136464333185643</v>
      </c>
      <c r="D37" s="48">
        <f t="shared" si="7"/>
        <v>0.1208606745002289</v>
      </c>
      <c r="E37" s="48">
        <f t="shared" si="8"/>
        <v>0.12722940776038122</v>
      </c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61"/>
    </row>
    <row r="38" spans="1:27" s="56" customFormat="1">
      <c r="A38" s="61" t="str">
        <f t="shared" si="3"/>
        <v>Trade, Transportation, &amp; Utilities</v>
      </c>
      <c r="B38" s="48">
        <f t="shared" si="5"/>
        <v>-0.60720970181780887</v>
      </c>
      <c r="C38" s="48">
        <f t="shared" si="6"/>
        <v>0.23694516971279372</v>
      </c>
      <c r="D38" s="48">
        <f t="shared" si="7"/>
        <v>4.87598944591029E-2</v>
      </c>
      <c r="E38" s="48">
        <f t="shared" si="8"/>
        <v>7.215457381503472E-2</v>
      </c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61"/>
    </row>
    <row r="39" spans="1:27">
      <c r="A39" s="61"/>
      <c r="B39" s="36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61"/>
    </row>
    <row r="40" spans="1:27">
      <c r="A40" s="61"/>
      <c r="B40" s="36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61"/>
    </row>
    <row r="41" spans="1:27">
      <c r="A41" s="61"/>
      <c r="B41" s="36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61"/>
    </row>
    <row r="42" spans="1:27">
      <c r="A42" s="61"/>
      <c r="B42" s="36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61"/>
    </row>
    <row r="43" spans="1:27">
      <c r="A43" s="61"/>
      <c r="B43" s="36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61"/>
    </row>
    <row r="44" spans="1:27">
      <c r="A44" s="61"/>
      <c r="B44" s="36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61"/>
    </row>
    <row r="45" spans="1:27">
      <c r="A45" s="61"/>
      <c r="B45" s="148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37"/>
      <c r="V45" s="61"/>
      <c r="W45" s="61"/>
      <c r="X45" s="61"/>
      <c r="Y45" s="61"/>
      <c r="Z45" s="61"/>
      <c r="AA45" s="61"/>
    </row>
    <row r="46" spans="1:27">
      <c r="A46" s="61" t="s">
        <v>406</v>
      </c>
      <c r="B46" s="148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</row>
    <row r="47" spans="1:27">
      <c r="A47" s="1" t="s">
        <v>407</v>
      </c>
      <c r="B47" s="26" t="s">
        <v>17</v>
      </c>
      <c r="C47" s="3" t="s">
        <v>327</v>
      </c>
      <c r="D47" s="3" t="s">
        <v>328</v>
      </c>
      <c r="E47" s="3" t="s">
        <v>329</v>
      </c>
      <c r="F47" s="3" t="s">
        <v>330</v>
      </c>
      <c r="G47" s="3" t="s">
        <v>331</v>
      </c>
      <c r="H47" s="3" t="s">
        <v>332</v>
      </c>
      <c r="I47" s="3" t="s">
        <v>333</v>
      </c>
      <c r="J47" s="3" t="s">
        <v>334</v>
      </c>
      <c r="K47" s="3" t="s">
        <v>335</v>
      </c>
      <c r="L47" s="3" t="s">
        <v>336</v>
      </c>
      <c r="M47" s="3" t="s">
        <v>337</v>
      </c>
      <c r="N47" s="3" t="s">
        <v>338</v>
      </c>
      <c r="O47" s="3" t="s">
        <v>339</v>
      </c>
      <c r="P47" s="3" t="s">
        <v>340</v>
      </c>
      <c r="Q47" s="3" t="s">
        <v>341</v>
      </c>
      <c r="R47" s="3" t="s">
        <v>342</v>
      </c>
      <c r="S47" s="3" t="s">
        <v>343</v>
      </c>
      <c r="T47" s="3" t="s">
        <v>344</v>
      </c>
      <c r="U47" s="3" t="s">
        <v>345</v>
      </c>
      <c r="V47" s="3" t="s">
        <v>346</v>
      </c>
      <c r="W47" s="3" t="s">
        <v>347</v>
      </c>
      <c r="X47" s="3" t="s">
        <v>348</v>
      </c>
      <c r="Y47" s="3" t="s">
        <v>349</v>
      </c>
      <c r="Z47" s="3" t="s">
        <v>350</v>
      </c>
      <c r="AA47" s="3" t="s">
        <v>351</v>
      </c>
    </row>
    <row r="48" spans="1:27">
      <c r="A48" s="2" t="s">
        <v>408</v>
      </c>
      <c r="B48" s="28" t="str">
        <f>VLOOKUP(A48, 'Industry Crosswalk'!$L:$M, 2, FALSE)</f>
        <v>Leisure &amp; Hospitality</v>
      </c>
      <c r="C48" s="2">
        <v>3055</v>
      </c>
      <c r="D48" s="2">
        <v>2650</v>
      </c>
      <c r="E48" s="2">
        <v>2518</v>
      </c>
      <c r="F48" s="2">
        <v>2244</v>
      </c>
      <c r="G48" s="2">
        <v>2881</v>
      </c>
      <c r="H48" s="2">
        <v>4500</v>
      </c>
      <c r="I48" s="2">
        <v>4734</v>
      </c>
      <c r="J48" s="2">
        <v>4177</v>
      </c>
      <c r="K48" s="2">
        <v>2146</v>
      </c>
      <c r="L48" s="2">
        <v>2155</v>
      </c>
      <c r="M48" s="2">
        <v>2284</v>
      </c>
      <c r="N48" s="2">
        <v>3045</v>
      </c>
      <c r="O48" s="2">
        <v>3187</v>
      </c>
      <c r="P48" s="2">
        <v>2681</v>
      </c>
      <c r="Q48" s="2">
        <v>18754</v>
      </c>
      <c r="R48" s="2">
        <v>45195</v>
      </c>
      <c r="S48" s="2">
        <v>63901</v>
      </c>
      <c r="T48" s="2">
        <v>59513</v>
      </c>
      <c r="U48" s="2">
        <v>56470</v>
      </c>
      <c r="V48" s="2">
        <v>39938</v>
      </c>
      <c r="W48" s="2">
        <v>36996</v>
      </c>
      <c r="X48" s="2">
        <v>12143</v>
      </c>
      <c r="Y48" s="2">
        <v>14903</v>
      </c>
      <c r="Z48" s="2">
        <v>21079</v>
      </c>
      <c r="AA48" s="2">
        <v>16221</v>
      </c>
    </row>
    <row r="49" spans="1:27">
      <c r="A49" s="2" t="s">
        <v>409</v>
      </c>
      <c r="B49" s="28" t="str">
        <f>VLOOKUP(A49, 'Industry Crosswalk'!$L:$M, 2, FALSE)</f>
        <v>Professional &amp; Business Services</v>
      </c>
      <c r="C49" s="2">
        <v>6404</v>
      </c>
      <c r="D49" s="2">
        <v>6407</v>
      </c>
      <c r="E49" s="2">
        <v>5090</v>
      </c>
      <c r="F49" s="2">
        <v>3929</v>
      </c>
      <c r="G49" s="2">
        <v>3631</v>
      </c>
      <c r="H49" s="2">
        <v>4009</v>
      </c>
      <c r="I49" s="2">
        <v>4264</v>
      </c>
      <c r="J49" s="2">
        <v>4177</v>
      </c>
      <c r="K49" s="2">
        <v>3234</v>
      </c>
      <c r="L49" s="2">
        <v>3218</v>
      </c>
      <c r="M49" s="2">
        <v>3537</v>
      </c>
      <c r="N49" s="2">
        <v>4907</v>
      </c>
      <c r="O49" s="2">
        <v>6069</v>
      </c>
      <c r="P49" s="2">
        <v>5338</v>
      </c>
      <c r="Q49" s="2">
        <v>8234</v>
      </c>
      <c r="R49" s="2">
        <v>21157</v>
      </c>
      <c r="S49" s="2">
        <v>23894</v>
      </c>
      <c r="T49" s="2">
        <v>20743</v>
      </c>
      <c r="U49" s="2">
        <v>20194</v>
      </c>
      <c r="V49" s="2">
        <v>17766</v>
      </c>
      <c r="W49" s="2">
        <v>16963</v>
      </c>
      <c r="X49" s="2">
        <v>7057</v>
      </c>
      <c r="Y49" s="2">
        <v>8638</v>
      </c>
      <c r="Z49" s="2">
        <v>10033</v>
      </c>
      <c r="AA49" s="2">
        <v>11467</v>
      </c>
    </row>
    <row r="50" spans="1:27">
      <c r="A50" s="2" t="s">
        <v>410</v>
      </c>
      <c r="B50" s="28" t="s">
        <v>59</v>
      </c>
      <c r="C50" s="2">
        <v>100</v>
      </c>
      <c r="D50" s="2">
        <v>98</v>
      </c>
      <c r="E50" s="2">
        <v>67</v>
      </c>
      <c r="F50" s="2">
        <v>36</v>
      </c>
      <c r="G50" s="2">
        <v>29</v>
      </c>
      <c r="H50" s="2">
        <v>18</v>
      </c>
      <c r="I50" s="2">
        <v>17</v>
      </c>
      <c r="J50" s="2">
        <v>28</v>
      </c>
      <c r="K50" s="2">
        <v>20</v>
      </c>
      <c r="L50" s="2">
        <v>19</v>
      </c>
      <c r="M50" s="2">
        <v>47</v>
      </c>
      <c r="N50" s="2">
        <v>72</v>
      </c>
      <c r="O50" s="2">
        <v>84</v>
      </c>
      <c r="P50" s="2">
        <v>78</v>
      </c>
      <c r="Q50" s="2">
        <v>76</v>
      </c>
      <c r="R50" s="2">
        <v>232</v>
      </c>
      <c r="S50" s="2">
        <v>163</v>
      </c>
      <c r="T50" s="2">
        <v>171</v>
      </c>
      <c r="U50" s="2">
        <v>148</v>
      </c>
      <c r="V50" s="2">
        <v>150</v>
      </c>
      <c r="W50" s="2">
        <v>130</v>
      </c>
      <c r="X50" s="2">
        <v>71</v>
      </c>
      <c r="Y50" s="2">
        <v>77</v>
      </c>
      <c r="Z50" s="2">
        <v>108</v>
      </c>
      <c r="AA50" s="2">
        <v>152</v>
      </c>
    </row>
    <row r="51" spans="1:27">
      <c r="A51" s="2" t="s">
        <v>411</v>
      </c>
      <c r="B51" s="28" t="str">
        <f>VLOOKUP(A51, 'Industry Crosswalk'!$L:$M, 2, FALSE)</f>
        <v>Leisure &amp; Hospitality</v>
      </c>
      <c r="C51" s="2">
        <v>1232</v>
      </c>
      <c r="D51" s="2">
        <v>1232</v>
      </c>
      <c r="E51" s="2">
        <v>952</v>
      </c>
      <c r="F51" s="2">
        <v>561</v>
      </c>
      <c r="G51" s="2">
        <v>536</v>
      </c>
      <c r="H51" s="2">
        <v>647</v>
      </c>
      <c r="I51" s="2">
        <v>715</v>
      </c>
      <c r="J51" s="2">
        <v>628</v>
      </c>
      <c r="K51" s="2">
        <v>529</v>
      </c>
      <c r="L51" s="2">
        <v>568</v>
      </c>
      <c r="M51" s="2">
        <v>705</v>
      </c>
      <c r="N51" s="2">
        <v>843</v>
      </c>
      <c r="O51" s="2">
        <v>1254</v>
      </c>
      <c r="P51" s="2">
        <v>1110</v>
      </c>
      <c r="Q51" s="2">
        <v>2999</v>
      </c>
      <c r="R51" s="2">
        <v>9541</v>
      </c>
      <c r="S51" s="2">
        <v>12039</v>
      </c>
      <c r="T51" s="2">
        <v>11671</v>
      </c>
      <c r="U51" s="2">
        <v>9684</v>
      </c>
      <c r="V51" s="2">
        <v>6507</v>
      </c>
      <c r="W51" s="2">
        <v>6261</v>
      </c>
      <c r="X51" s="2">
        <v>2462</v>
      </c>
      <c r="Y51" s="2">
        <v>2894</v>
      </c>
      <c r="Z51" s="2">
        <v>4008</v>
      </c>
      <c r="AA51" s="2">
        <v>3126</v>
      </c>
    </row>
    <row r="52" spans="1:27">
      <c r="A52" s="2" t="s">
        <v>259</v>
      </c>
      <c r="B52" s="28" t="str">
        <f>VLOOKUP(A52, 'Industry Crosswalk'!$L:$M, 2, FALSE)</f>
        <v>Mining, Logging, &amp; Construction</v>
      </c>
      <c r="C52" s="2">
        <v>5703</v>
      </c>
      <c r="D52" s="2">
        <v>6059</v>
      </c>
      <c r="E52" s="2">
        <v>4786</v>
      </c>
      <c r="F52" s="2">
        <v>3319</v>
      </c>
      <c r="G52" s="2">
        <v>2993</v>
      </c>
      <c r="H52" s="2">
        <v>2623</v>
      </c>
      <c r="I52" s="2">
        <v>2314</v>
      </c>
      <c r="J52" s="2">
        <v>2221</v>
      </c>
      <c r="K52" s="2">
        <v>2401</v>
      </c>
      <c r="L52" s="2">
        <v>2706</v>
      </c>
      <c r="M52" s="2">
        <v>3154</v>
      </c>
      <c r="N52" s="2">
        <v>4903</v>
      </c>
      <c r="O52" s="2">
        <v>5964</v>
      </c>
      <c r="P52" s="2">
        <v>5397</v>
      </c>
      <c r="Q52" s="2">
        <v>14272</v>
      </c>
      <c r="R52" s="2">
        <v>30636</v>
      </c>
      <c r="S52" s="2">
        <v>16757</v>
      </c>
      <c r="T52" s="2">
        <v>11316</v>
      </c>
      <c r="U52" s="2">
        <v>10584</v>
      </c>
      <c r="V52" s="2">
        <v>8298</v>
      </c>
      <c r="W52" s="2">
        <v>7937</v>
      </c>
      <c r="X52" s="2">
        <v>3618</v>
      </c>
      <c r="Y52" s="2">
        <v>4568</v>
      </c>
      <c r="Z52" s="2">
        <v>6072</v>
      </c>
      <c r="AA52" s="2">
        <v>7719</v>
      </c>
    </row>
    <row r="53" spans="1:27">
      <c r="A53" s="2" t="s">
        <v>412</v>
      </c>
      <c r="B53" s="28" t="str">
        <f>VLOOKUP(A53, 'Industry Crosswalk'!$L:$M, 2, FALSE)</f>
        <v>Educational &amp; Health Services</v>
      </c>
      <c r="C53" s="2">
        <v>1103</v>
      </c>
      <c r="D53" s="2">
        <v>1055</v>
      </c>
      <c r="E53" s="2">
        <v>1036</v>
      </c>
      <c r="F53" s="2">
        <v>1074</v>
      </c>
      <c r="G53" s="2">
        <v>1063</v>
      </c>
      <c r="H53" s="2">
        <v>1630</v>
      </c>
      <c r="I53" s="2">
        <v>1765</v>
      </c>
      <c r="J53" s="2">
        <v>1711</v>
      </c>
      <c r="K53" s="2">
        <v>1246</v>
      </c>
      <c r="L53" s="2">
        <v>1148</v>
      </c>
      <c r="M53" s="2">
        <v>941</v>
      </c>
      <c r="N53" s="2">
        <v>935</v>
      </c>
      <c r="O53" s="2">
        <v>998</v>
      </c>
      <c r="P53" s="2">
        <v>1035</v>
      </c>
      <c r="Q53" s="2">
        <v>2633</v>
      </c>
      <c r="R53" s="2">
        <v>7213</v>
      </c>
      <c r="S53" s="2">
        <v>9543</v>
      </c>
      <c r="T53" s="2">
        <v>9552</v>
      </c>
      <c r="U53" s="2">
        <v>10569</v>
      </c>
      <c r="V53" s="2">
        <v>9959</v>
      </c>
      <c r="W53" s="2">
        <v>8632</v>
      </c>
      <c r="X53" s="2">
        <v>4528</v>
      </c>
      <c r="Y53" s="2">
        <v>4713</v>
      </c>
      <c r="Z53" s="2">
        <v>4663</v>
      </c>
      <c r="AA53" s="2">
        <v>4813</v>
      </c>
    </row>
    <row r="54" spans="1:27">
      <c r="A54" s="2" t="s">
        <v>413</v>
      </c>
      <c r="B54" s="28" t="str">
        <f>VLOOKUP(A54, 'Industry Crosswalk'!$L:$M, 2, FALSE)</f>
        <v>Financial activities</v>
      </c>
      <c r="C54" s="2">
        <v>1107</v>
      </c>
      <c r="D54" s="2">
        <v>1116</v>
      </c>
      <c r="E54" s="2">
        <v>1174</v>
      </c>
      <c r="F54" s="2">
        <v>1164</v>
      </c>
      <c r="G54" s="2">
        <v>1125</v>
      </c>
      <c r="H54" s="2">
        <v>1122</v>
      </c>
      <c r="I54" s="2">
        <v>1160</v>
      </c>
      <c r="J54" s="2">
        <v>1222</v>
      </c>
      <c r="K54" s="2">
        <v>1180</v>
      </c>
      <c r="L54" s="2">
        <v>1130</v>
      </c>
      <c r="M54" s="2">
        <v>1056</v>
      </c>
      <c r="N54" s="2">
        <v>1020</v>
      </c>
      <c r="O54" s="2">
        <v>1099</v>
      </c>
      <c r="P54" s="2">
        <v>1296</v>
      </c>
      <c r="Q54" s="2">
        <v>1770</v>
      </c>
      <c r="R54" s="2">
        <v>3993</v>
      </c>
      <c r="S54" s="2">
        <v>4895</v>
      </c>
      <c r="T54" s="2">
        <v>3638</v>
      </c>
      <c r="U54" s="2">
        <v>3693</v>
      </c>
      <c r="V54" s="2">
        <v>3304</v>
      </c>
      <c r="W54" s="2">
        <v>3036</v>
      </c>
      <c r="X54" s="2">
        <v>1486</v>
      </c>
      <c r="Y54" s="2">
        <v>1873</v>
      </c>
      <c r="Z54" s="2">
        <v>2061</v>
      </c>
      <c r="AA54" s="2">
        <v>2474</v>
      </c>
    </row>
    <row r="55" spans="1:27">
      <c r="A55" s="2" t="s">
        <v>414</v>
      </c>
      <c r="B55" s="28" t="str">
        <f>VLOOKUP(A55, 'Industry Crosswalk'!$L:$M, 2, FALSE)</f>
        <v>Educational &amp; Health Services</v>
      </c>
      <c r="C55" s="2">
        <v>5082</v>
      </c>
      <c r="D55" s="2">
        <v>5165</v>
      </c>
      <c r="E55" s="2">
        <v>5115</v>
      </c>
      <c r="F55" s="2">
        <v>5435</v>
      </c>
      <c r="G55" s="2">
        <v>5317</v>
      </c>
      <c r="H55" s="2">
        <v>5869</v>
      </c>
      <c r="I55" s="2">
        <v>6240</v>
      </c>
      <c r="J55" s="2">
        <v>6699</v>
      </c>
      <c r="K55" s="2">
        <v>6436</v>
      </c>
      <c r="L55" s="2">
        <v>6245</v>
      </c>
      <c r="M55" s="2">
        <v>5310</v>
      </c>
      <c r="N55" s="2">
        <v>5243</v>
      </c>
      <c r="O55" s="2">
        <v>5658</v>
      </c>
      <c r="P55" s="2">
        <v>5866</v>
      </c>
      <c r="Q55" s="2">
        <v>16417</v>
      </c>
      <c r="R55" s="2">
        <v>45314</v>
      </c>
      <c r="S55" s="2">
        <v>57685</v>
      </c>
      <c r="T55" s="2">
        <v>48259</v>
      </c>
      <c r="U55" s="2">
        <v>44276</v>
      </c>
      <c r="V55" s="2">
        <v>36428</v>
      </c>
      <c r="W55" s="2">
        <v>33527</v>
      </c>
      <c r="X55" s="2">
        <v>14694</v>
      </c>
      <c r="Y55" s="2">
        <v>19307</v>
      </c>
      <c r="Z55" s="2">
        <v>18856</v>
      </c>
      <c r="AA55" s="2">
        <v>21164</v>
      </c>
    </row>
    <row r="56" spans="1:27">
      <c r="A56" s="2" t="s">
        <v>49</v>
      </c>
      <c r="B56" s="28" t="str">
        <f>VLOOKUP(A56, 'Industry Crosswalk'!$L:$M, 2, FALSE)</f>
        <v>Information</v>
      </c>
      <c r="C56" s="2">
        <v>498</v>
      </c>
      <c r="D56" s="2">
        <v>541</v>
      </c>
      <c r="E56" s="2">
        <v>530</v>
      </c>
      <c r="F56" s="2">
        <v>569</v>
      </c>
      <c r="G56" s="2">
        <v>544</v>
      </c>
      <c r="H56" s="2">
        <v>503</v>
      </c>
      <c r="I56" s="2">
        <v>543</v>
      </c>
      <c r="J56" s="2">
        <v>577</v>
      </c>
      <c r="K56" s="2">
        <v>556</v>
      </c>
      <c r="L56" s="2">
        <v>543</v>
      </c>
      <c r="M56" s="2">
        <v>464</v>
      </c>
      <c r="N56" s="2">
        <v>408</v>
      </c>
      <c r="O56" s="2">
        <v>476</v>
      </c>
      <c r="P56" s="2">
        <v>488</v>
      </c>
      <c r="Q56" s="2">
        <v>982</v>
      </c>
      <c r="R56" s="2">
        <v>2916</v>
      </c>
      <c r="S56" s="2">
        <v>3587</v>
      </c>
      <c r="T56" s="2">
        <v>3139</v>
      </c>
      <c r="U56" s="2">
        <v>3140</v>
      </c>
      <c r="V56" s="2">
        <v>2564</v>
      </c>
      <c r="W56" s="2">
        <v>2169</v>
      </c>
      <c r="X56" s="2">
        <v>1027</v>
      </c>
      <c r="Y56" s="2">
        <v>1178</v>
      </c>
      <c r="Z56" s="2">
        <v>1188</v>
      </c>
      <c r="AA56" s="2">
        <v>1236</v>
      </c>
    </row>
    <row r="57" spans="1:27">
      <c r="A57" s="2" t="s">
        <v>415</v>
      </c>
      <c r="B57" s="28" t="str">
        <f>VLOOKUP(A57, 'Industry Crosswalk'!$L:$M, 2, FALSE)</f>
        <v>Professional &amp; Business Services</v>
      </c>
      <c r="C57" s="2">
        <v>237</v>
      </c>
      <c r="D57" s="2">
        <v>252</v>
      </c>
      <c r="E57" s="2">
        <v>255</v>
      </c>
      <c r="F57" s="2">
        <v>268</v>
      </c>
      <c r="G57" s="2">
        <v>268</v>
      </c>
      <c r="H57" s="2">
        <v>268</v>
      </c>
      <c r="I57" s="2">
        <v>302</v>
      </c>
      <c r="J57" s="2">
        <v>273</v>
      </c>
      <c r="K57" s="2">
        <v>286</v>
      </c>
      <c r="L57" s="2">
        <v>260</v>
      </c>
      <c r="M57" s="2">
        <v>264</v>
      </c>
      <c r="N57" s="2">
        <v>254</v>
      </c>
      <c r="O57" s="2">
        <v>256</v>
      </c>
      <c r="P57" s="2">
        <v>267</v>
      </c>
      <c r="Q57" s="2">
        <v>496</v>
      </c>
      <c r="R57" s="2">
        <v>1782</v>
      </c>
      <c r="S57" s="2">
        <v>1843</v>
      </c>
      <c r="T57" s="2">
        <v>1758</v>
      </c>
      <c r="U57" s="2">
        <v>1553</v>
      </c>
      <c r="V57" s="2">
        <v>1266</v>
      </c>
      <c r="W57" s="2">
        <v>1213</v>
      </c>
      <c r="X57" s="2">
        <v>580</v>
      </c>
      <c r="Y57" s="2">
        <v>531</v>
      </c>
      <c r="Z57" s="2">
        <v>593</v>
      </c>
      <c r="AA57" s="2">
        <v>613</v>
      </c>
    </row>
    <row r="58" spans="1:27">
      <c r="A58" s="2" t="s">
        <v>54</v>
      </c>
      <c r="B58" s="28" t="str">
        <f>VLOOKUP(A58, 'Industry Crosswalk'!$L:$M, 2, FALSE)</f>
        <v>Manufacturing</v>
      </c>
      <c r="C58" s="2">
        <v>1876</v>
      </c>
      <c r="D58" s="2">
        <v>1970</v>
      </c>
      <c r="E58" s="2">
        <v>1736</v>
      </c>
      <c r="F58" s="2">
        <v>1831</v>
      </c>
      <c r="G58" s="2">
        <v>1825</v>
      </c>
      <c r="H58" s="2">
        <v>1860</v>
      </c>
      <c r="I58" s="2">
        <v>1988</v>
      </c>
      <c r="J58" s="2">
        <v>2303</v>
      </c>
      <c r="K58" s="2">
        <v>2103</v>
      </c>
      <c r="L58" s="2">
        <v>1972</v>
      </c>
      <c r="M58" s="2">
        <v>1865</v>
      </c>
      <c r="N58" s="2">
        <v>1890</v>
      </c>
      <c r="O58" s="2">
        <v>2184</v>
      </c>
      <c r="P58" s="2">
        <v>2499</v>
      </c>
      <c r="Q58" s="2">
        <v>6504</v>
      </c>
      <c r="R58" s="2">
        <v>17502</v>
      </c>
      <c r="S58" s="2">
        <v>15188</v>
      </c>
      <c r="T58" s="2">
        <v>11785</v>
      </c>
      <c r="U58" s="2">
        <v>11698</v>
      </c>
      <c r="V58" s="2">
        <v>9487</v>
      </c>
      <c r="W58" s="2">
        <v>9032</v>
      </c>
      <c r="X58" s="2">
        <v>4073</v>
      </c>
      <c r="Y58" s="2">
        <v>4622</v>
      </c>
      <c r="Z58" s="2">
        <v>4830</v>
      </c>
      <c r="AA58" s="2">
        <v>5122</v>
      </c>
    </row>
    <row r="59" spans="1:27">
      <c r="A59" s="2" t="s">
        <v>416</v>
      </c>
      <c r="B59" s="28" t="str">
        <f>VLOOKUP(A59, 'Industry Crosswalk'!$L:$M, 2, FALSE)</f>
        <v>Mining, Logging, &amp; Construction</v>
      </c>
      <c r="C59" s="2">
        <v>92</v>
      </c>
      <c r="D59" s="2">
        <v>99</v>
      </c>
      <c r="E59" s="2">
        <v>64</v>
      </c>
      <c r="F59" s="2">
        <v>31</v>
      </c>
      <c r="G59" s="2">
        <v>16</v>
      </c>
      <c r="H59" s="2">
        <v>7</v>
      </c>
      <c r="I59" s="2">
        <v>5</v>
      </c>
      <c r="J59" s="2">
        <v>4</v>
      </c>
      <c r="K59" s="2">
        <v>6</v>
      </c>
      <c r="L59" s="2">
        <v>4</v>
      </c>
      <c r="M59" s="2">
        <v>26</v>
      </c>
      <c r="N59" s="2">
        <v>60</v>
      </c>
      <c r="O59" s="2">
        <v>77</v>
      </c>
      <c r="P59" s="2">
        <v>74</v>
      </c>
      <c r="Q59" s="2">
        <v>86</v>
      </c>
      <c r="R59" s="2">
        <v>162</v>
      </c>
      <c r="S59" s="2">
        <v>68</v>
      </c>
      <c r="T59" s="2">
        <v>62</v>
      </c>
      <c r="U59" s="2">
        <v>49</v>
      </c>
      <c r="V59" s="2">
        <v>27</v>
      </c>
      <c r="W59" s="2">
        <v>25</v>
      </c>
      <c r="X59" s="2">
        <v>21</v>
      </c>
      <c r="Y59" s="2">
        <v>30</v>
      </c>
      <c r="Z59" s="2">
        <v>66</v>
      </c>
      <c r="AA59" s="2">
        <v>68</v>
      </c>
    </row>
    <row r="60" spans="1:27">
      <c r="A60" s="2" t="s">
        <v>417</v>
      </c>
      <c r="B60" s="28" t="s">
        <v>59</v>
      </c>
      <c r="C60" s="2">
        <v>872</v>
      </c>
      <c r="D60" s="2">
        <v>885</v>
      </c>
      <c r="E60" s="2">
        <v>760</v>
      </c>
      <c r="F60" s="2">
        <v>685</v>
      </c>
      <c r="G60" s="2">
        <v>653</v>
      </c>
      <c r="H60" s="2">
        <v>747</v>
      </c>
      <c r="I60" s="2">
        <v>833</v>
      </c>
      <c r="J60" s="2">
        <v>739</v>
      </c>
      <c r="K60" s="2">
        <v>694</v>
      </c>
      <c r="L60" s="2">
        <v>671</v>
      </c>
      <c r="M60" s="2">
        <v>722</v>
      </c>
      <c r="N60" s="2">
        <v>695</v>
      </c>
      <c r="O60" s="2">
        <v>829</v>
      </c>
      <c r="P60" s="2">
        <v>819</v>
      </c>
      <c r="Q60" s="2">
        <v>5914</v>
      </c>
      <c r="R60" s="2">
        <v>18991</v>
      </c>
      <c r="S60" s="2">
        <v>24717</v>
      </c>
      <c r="T60" s="2">
        <v>23356</v>
      </c>
      <c r="U60" s="2">
        <v>16310</v>
      </c>
      <c r="V60" s="2">
        <v>11114</v>
      </c>
      <c r="W60" s="2">
        <v>10777</v>
      </c>
      <c r="X60" s="2">
        <v>3936</v>
      </c>
      <c r="Y60" s="2">
        <v>4050</v>
      </c>
      <c r="Z60" s="2">
        <v>4685</v>
      </c>
      <c r="AA60" s="2">
        <v>4852</v>
      </c>
    </row>
    <row r="61" spans="1:27">
      <c r="A61" s="2" t="s">
        <v>418</v>
      </c>
      <c r="B61" s="28" t="str">
        <f>VLOOKUP(A61, 'Industry Crosswalk'!$L:$M, 2, FALSE)</f>
        <v>Professional &amp; Business Services</v>
      </c>
      <c r="C61" s="2">
        <v>2002</v>
      </c>
      <c r="D61" s="2">
        <v>1990</v>
      </c>
      <c r="E61" s="2">
        <v>1831</v>
      </c>
      <c r="F61" s="2">
        <v>1820</v>
      </c>
      <c r="G61" s="2">
        <v>1904</v>
      </c>
      <c r="H61" s="2">
        <v>2097</v>
      </c>
      <c r="I61" s="2">
        <v>2223</v>
      </c>
      <c r="J61" s="2">
        <v>2209</v>
      </c>
      <c r="K61" s="2">
        <v>2128</v>
      </c>
      <c r="L61" s="2">
        <v>2074</v>
      </c>
      <c r="M61" s="2">
        <v>1814</v>
      </c>
      <c r="N61" s="2">
        <v>1684</v>
      </c>
      <c r="O61" s="2">
        <v>1945</v>
      </c>
      <c r="P61" s="2">
        <v>2075</v>
      </c>
      <c r="Q61" s="2">
        <v>3772</v>
      </c>
      <c r="R61" s="2">
        <v>11294</v>
      </c>
      <c r="S61" s="2">
        <v>12166</v>
      </c>
      <c r="T61" s="2">
        <v>9883</v>
      </c>
      <c r="U61" s="2">
        <v>10133</v>
      </c>
      <c r="V61" s="2">
        <v>8862</v>
      </c>
      <c r="W61" s="2">
        <v>8138</v>
      </c>
      <c r="X61" s="2">
        <v>3648</v>
      </c>
      <c r="Y61" s="2">
        <v>3937</v>
      </c>
      <c r="Z61" s="2">
        <v>4064</v>
      </c>
      <c r="AA61" s="2">
        <v>4479</v>
      </c>
    </row>
    <row r="62" spans="1:27">
      <c r="A62" s="2" t="s">
        <v>419</v>
      </c>
      <c r="B62" s="28" t="s">
        <v>48</v>
      </c>
      <c r="C62" s="2">
        <v>583</v>
      </c>
      <c r="D62" s="2">
        <v>594</v>
      </c>
      <c r="E62" s="2">
        <v>483</v>
      </c>
      <c r="F62" s="2">
        <v>465</v>
      </c>
      <c r="G62" s="2">
        <v>392</v>
      </c>
      <c r="H62" s="2">
        <v>387</v>
      </c>
      <c r="I62" s="2">
        <v>446</v>
      </c>
      <c r="J62" s="2">
        <v>383</v>
      </c>
      <c r="K62" s="2">
        <v>363</v>
      </c>
      <c r="L62" s="2">
        <v>348</v>
      </c>
      <c r="M62" s="2">
        <v>410</v>
      </c>
      <c r="N62" s="2">
        <v>416</v>
      </c>
      <c r="O62" s="2">
        <v>501</v>
      </c>
      <c r="P62" s="2">
        <v>484</v>
      </c>
      <c r="Q62" s="2">
        <v>713</v>
      </c>
      <c r="R62" s="2">
        <v>2208</v>
      </c>
      <c r="S62" s="2">
        <v>2849</v>
      </c>
      <c r="T62" s="2">
        <v>2595</v>
      </c>
      <c r="U62" s="2">
        <v>2404</v>
      </c>
      <c r="V62" s="2">
        <v>2496</v>
      </c>
      <c r="W62" s="2">
        <v>2326</v>
      </c>
      <c r="X62" s="2">
        <v>987</v>
      </c>
      <c r="Y62" s="2">
        <v>1213</v>
      </c>
      <c r="Z62" s="2">
        <v>1255</v>
      </c>
      <c r="AA62" s="2">
        <v>1287</v>
      </c>
    </row>
    <row r="63" spans="1:27">
      <c r="A63" s="2" t="s">
        <v>420</v>
      </c>
      <c r="B63" s="28" t="str">
        <f>VLOOKUP(A63, 'Industry Crosswalk'!$L:$M, 2, FALSE)</f>
        <v>Financial activities</v>
      </c>
      <c r="C63" s="2">
        <v>548</v>
      </c>
      <c r="D63" s="2">
        <v>511</v>
      </c>
      <c r="E63" s="2">
        <v>554</v>
      </c>
      <c r="F63" s="2">
        <v>580</v>
      </c>
      <c r="G63" s="2">
        <v>559</v>
      </c>
      <c r="H63" s="2">
        <v>563</v>
      </c>
      <c r="I63" s="2">
        <v>619</v>
      </c>
      <c r="J63" s="2">
        <v>545</v>
      </c>
      <c r="K63" s="2">
        <v>565</v>
      </c>
      <c r="L63" s="2">
        <v>562</v>
      </c>
      <c r="M63" s="2">
        <v>492</v>
      </c>
      <c r="N63" s="2">
        <v>473</v>
      </c>
      <c r="O63" s="2">
        <v>624</v>
      </c>
      <c r="P63" s="2">
        <v>610</v>
      </c>
      <c r="Q63" s="2">
        <v>1325</v>
      </c>
      <c r="R63" s="2">
        <v>4360</v>
      </c>
      <c r="S63" s="2">
        <v>4537</v>
      </c>
      <c r="T63" s="2">
        <v>3833</v>
      </c>
      <c r="U63" s="2">
        <v>3612</v>
      </c>
      <c r="V63" s="2">
        <v>3053</v>
      </c>
      <c r="W63" s="2">
        <v>2966</v>
      </c>
      <c r="X63" s="2">
        <v>1011</v>
      </c>
      <c r="Y63" s="2">
        <v>1328</v>
      </c>
      <c r="Z63" s="2">
        <v>1328</v>
      </c>
      <c r="AA63" s="2">
        <v>1530</v>
      </c>
    </row>
    <row r="64" spans="1:27">
      <c r="A64" s="2" t="s">
        <v>421</v>
      </c>
      <c r="B64" s="28" t="str">
        <f>VLOOKUP(A64, 'Industry Crosswalk'!$L:$M, 2, FALSE)</f>
        <v>Trade, Transportation, &amp; Utilities</v>
      </c>
      <c r="C64" s="2">
        <v>2970</v>
      </c>
      <c r="D64" s="2">
        <v>3001</v>
      </c>
      <c r="E64" s="2">
        <v>3045</v>
      </c>
      <c r="F64" s="2">
        <v>2934</v>
      </c>
      <c r="G64" s="2">
        <v>2753</v>
      </c>
      <c r="H64" s="2">
        <v>2859</v>
      </c>
      <c r="I64" s="2">
        <v>2909</v>
      </c>
      <c r="J64" s="2">
        <v>2681</v>
      </c>
      <c r="K64" s="2">
        <v>2538</v>
      </c>
      <c r="L64" s="2">
        <v>2457</v>
      </c>
      <c r="M64" s="2">
        <v>2076</v>
      </c>
      <c r="N64" s="2">
        <v>2319</v>
      </c>
      <c r="O64" s="2">
        <v>2967</v>
      </c>
      <c r="P64" s="2">
        <v>3244</v>
      </c>
      <c r="Q64" s="2">
        <v>11024</v>
      </c>
      <c r="R64" s="2">
        <v>40957</v>
      </c>
      <c r="S64" s="2">
        <v>40633</v>
      </c>
      <c r="T64" s="2">
        <v>32947</v>
      </c>
      <c r="U64" s="2">
        <v>28605</v>
      </c>
      <c r="V64" s="2">
        <v>22648</v>
      </c>
      <c r="W64" s="2">
        <v>21115</v>
      </c>
      <c r="X64" s="2">
        <v>8053</v>
      </c>
      <c r="Y64" s="2">
        <v>10115</v>
      </c>
      <c r="Z64" s="2">
        <v>10199</v>
      </c>
      <c r="AA64" s="2">
        <v>11593</v>
      </c>
    </row>
    <row r="65" spans="1:27">
      <c r="A65" s="2" t="s">
        <v>422</v>
      </c>
      <c r="B65" s="28" t="str">
        <f>VLOOKUP(A65, 'Industry Crosswalk'!$L:$M, 2, FALSE)</f>
        <v>Trade, Transportation, &amp; Utilities</v>
      </c>
      <c r="C65" s="2">
        <v>1583</v>
      </c>
      <c r="D65" s="2">
        <v>1726</v>
      </c>
      <c r="E65" s="2">
        <v>1343</v>
      </c>
      <c r="F65" s="2">
        <v>1778</v>
      </c>
      <c r="G65" s="2">
        <v>1162</v>
      </c>
      <c r="H65" s="2">
        <v>4245</v>
      </c>
      <c r="I65" s="2">
        <v>3977</v>
      </c>
      <c r="J65" s="2">
        <v>4862</v>
      </c>
      <c r="K65" s="2">
        <v>1396</v>
      </c>
      <c r="L65" s="2">
        <v>1231</v>
      </c>
      <c r="M65" s="2">
        <v>1487</v>
      </c>
      <c r="N65" s="2">
        <v>2413</v>
      </c>
      <c r="O65" s="2">
        <v>1420</v>
      </c>
      <c r="P65" s="2">
        <v>1324</v>
      </c>
      <c r="Q65" s="2">
        <v>5698</v>
      </c>
      <c r="R65" s="2">
        <v>11280</v>
      </c>
      <c r="S65" s="2">
        <v>15691</v>
      </c>
      <c r="T65" s="2">
        <v>14551</v>
      </c>
      <c r="U65" s="2">
        <v>14257</v>
      </c>
      <c r="V65" s="2">
        <v>12807</v>
      </c>
      <c r="W65" s="2">
        <v>12049</v>
      </c>
      <c r="X65" s="2">
        <v>4941</v>
      </c>
      <c r="Y65" s="2">
        <v>6403</v>
      </c>
      <c r="Z65" s="2">
        <v>7115</v>
      </c>
      <c r="AA65" s="2">
        <v>6919</v>
      </c>
    </row>
    <row r="66" spans="1:27">
      <c r="A66" s="2" t="s">
        <v>423</v>
      </c>
      <c r="B66" s="28" t="s">
        <v>59</v>
      </c>
      <c r="C66" s="2">
        <v>189</v>
      </c>
      <c r="D66" s="2">
        <v>84</v>
      </c>
      <c r="E66" s="2">
        <v>78</v>
      </c>
      <c r="F66" s="2">
        <v>75</v>
      </c>
      <c r="G66" s="2">
        <v>61</v>
      </c>
      <c r="H66" s="2">
        <v>60</v>
      </c>
      <c r="I66" s="2">
        <v>58</v>
      </c>
      <c r="J66" s="2">
        <v>67</v>
      </c>
      <c r="K66" s="2">
        <v>69</v>
      </c>
      <c r="L66" s="2">
        <v>82</v>
      </c>
      <c r="M66" s="2">
        <v>72</v>
      </c>
      <c r="N66" s="2">
        <v>81</v>
      </c>
      <c r="O66" s="2">
        <v>70</v>
      </c>
      <c r="P66" s="2">
        <v>94</v>
      </c>
      <c r="Q66" s="2">
        <v>2013</v>
      </c>
      <c r="R66" s="2">
        <v>20689</v>
      </c>
      <c r="S66" s="2">
        <v>5623</v>
      </c>
      <c r="T66" s="2">
        <v>3379</v>
      </c>
      <c r="U66" s="2">
        <v>3198</v>
      </c>
      <c r="V66" s="2">
        <v>2214</v>
      </c>
      <c r="W66" s="2">
        <v>2500</v>
      </c>
      <c r="X66" s="2">
        <v>752</v>
      </c>
      <c r="Y66" s="2">
        <v>1419</v>
      </c>
      <c r="Z66" s="2">
        <v>1541</v>
      </c>
      <c r="AA66" s="2">
        <v>2435</v>
      </c>
    </row>
    <row r="67" spans="1:27">
      <c r="A67" s="2" t="s">
        <v>424</v>
      </c>
      <c r="B67" s="28" t="str">
        <f>VLOOKUP(A67, 'Industry Crosswalk'!$L:$M, 2, FALSE)</f>
        <v>Trade, Transportation, &amp; Utilities</v>
      </c>
      <c r="C67" s="2">
        <v>48</v>
      </c>
      <c r="D67" s="2">
        <v>41</v>
      </c>
      <c r="E67" s="2">
        <v>34</v>
      </c>
      <c r="F67" s="2">
        <v>34</v>
      </c>
      <c r="G67" s="2">
        <v>25</v>
      </c>
      <c r="H67" s="2">
        <v>29</v>
      </c>
      <c r="I67" s="2">
        <v>31</v>
      </c>
      <c r="J67" s="2">
        <v>22</v>
      </c>
      <c r="K67" s="2">
        <v>25</v>
      </c>
      <c r="L67" s="2">
        <v>35</v>
      </c>
      <c r="M67" s="2">
        <v>38</v>
      </c>
      <c r="N67" s="2">
        <v>37</v>
      </c>
      <c r="O67" s="2">
        <v>45</v>
      </c>
      <c r="P67" s="2">
        <v>41</v>
      </c>
      <c r="Q67" s="2">
        <v>60</v>
      </c>
      <c r="R67" s="2">
        <v>148</v>
      </c>
      <c r="S67" s="2">
        <v>202</v>
      </c>
      <c r="T67" s="2">
        <v>182</v>
      </c>
      <c r="U67" s="2">
        <v>206</v>
      </c>
      <c r="V67" s="2">
        <v>133</v>
      </c>
      <c r="W67" s="2">
        <v>153</v>
      </c>
      <c r="X67" s="2">
        <v>72</v>
      </c>
      <c r="Y67" s="2">
        <v>66</v>
      </c>
      <c r="Z67" s="2">
        <v>78</v>
      </c>
      <c r="AA67" s="2">
        <v>140</v>
      </c>
    </row>
    <row r="68" spans="1:27">
      <c r="A68" s="2" t="s">
        <v>425</v>
      </c>
      <c r="B68" s="28" t="str">
        <f>VLOOKUP(A68, 'Industry Crosswalk'!$L:$M, 2, FALSE)</f>
        <v>Trade, Transportation, &amp; Utilities</v>
      </c>
      <c r="C68" s="2">
        <v>1082</v>
      </c>
      <c r="D68" s="2">
        <v>1101</v>
      </c>
      <c r="E68" s="2">
        <v>1025</v>
      </c>
      <c r="F68" s="2">
        <v>1005</v>
      </c>
      <c r="G68" s="2">
        <v>983</v>
      </c>
      <c r="H68" s="2">
        <v>947</v>
      </c>
      <c r="I68" s="2">
        <v>1067</v>
      </c>
      <c r="J68" s="2">
        <v>1011</v>
      </c>
      <c r="K68" s="2">
        <v>1028</v>
      </c>
      <c r="L68" s="2">
        <v>1007</v>
      </c>
      <c r="M68" s="2">
        <v>1017</v>
      </c>
      <c r="N68" s="2">
        <v>1015</v>
      </c>
      <c r="O68" s="2">
        <v>1337</v>
      </c>
      <c r="P68" s="2">
        <v>1235</v>
      </c>
      <c r="Q68" s="2">
        <v>2775</v>
      </c>
      <c r="R68" s="2">
        <v>9775</v>
      </c>
      <c r="S68" s="2">
        <v>9176</v>
      </c>
      <c r="T68" s="2">
        <v>7614</v>
      </c>
      <c r="U68" s="2">
        <v>7438</v>
      </c>
      <c r="V68" s="2">
        <v>6150</v>
      </c>
      <c r="W68" s="2">
        <v>5686</v>
      </c>
      <c r="X68" s="2">
        <v>2254</v>
      </c>
      <c r="Y68" s="2">
        <v>2366</v>
      </c>
      <c r="Z68" s="2">
        <v>2482</v>
      </c>
      <c r="AA68" s="2">
        <v>2656</v>
      </c>
    </row>
    <row r="69" spans="1:27">
      <c r="A69" s="52" t="s">
        <v>21</v>
      </c>
      <c r="B69" s="53" t="s">
        <v>21</v>
      </c>
      <c r="C69" s="30">
        <f>SUM(C48:C68)</f>
        <v>36366</v>
      </c>
      <c r="D69" s="30">
        <f t="shared" ref="D69:AA69" si="9">SUM(D48:D68)</f>
        <v>36577</v>
      </c>
      <c r="E69" s="30">
        <f t="shared" si="9"/>
        <v>32476</v>
      </c>
      <c r="F69" s="30">
        <f t="shared" si="9"/>
        <v>29837</v>
      </c>
      <c r="G69" s="30">
        <f t="shared" si="9"/>
        <v>28720</v>
      </c>
      <c r="H69" s="30">
        <f t="shared" si="9"/>
        <v>34990</v>
      </c>
      <c r="I69" s="30">
        <f t="shared" si="9"/>
        <v>36210</v>
      </c>
      <c r="J69" s="30">
        <f t="shared" si="9"/>
        <v>36539</v>
      </c>
      <c r="K69" s="30">
        <f t="shared" si="9"/>
        <v>28949</v>
      </c>
      <c r="L69" s="30">
        <f t="shared" si="9"/>
        <v>28435</v>
      </c>
      <c r="M69" s="30">
        <f t="shared" si="9"/>
        <v>27781</v>
      </c>
      <c r="N69" s="30">
        <f t="shared" si="9"/>
        <v>32713</v>
      </c>
      <c r="O69" s="30">
        <f t="shared" si="9"/>
        <v>37044</v>
      </c>
      <c r="P69" s="30">
        <f t="shared" si="9"/>
        <v>36055</v>
      </c>
      <c r="Q69" s="30">
        <f t="shared" si="9"/>
        <v>106517</v>
      </c>
      <c r="R69" s="30">
        <f t="shared" si="9"/>
        <v>305345</v>
      </c>
      <c r="S69" s="30">
        <f t="shared" si="9"/>
        <v>325157</v>
      </c>
      <c r="T69" s="30">
        <f t="shared" si="9"/>
        <v>279947</v>
      </c>
      <c r="U69" s="30">
        <f t="shared" si="9"/>
        <v>258221</v>
      </c>
      <c r="V69" s="30">
        <f t="shared" si="9"/>
        <v>205171</v>
      </c>
      <c r="W69" s="30">
        <f t="shared" si="9"/>
        <v>191631</v>
      </c>
      <c r="X69" s="30">
        <f t="shared" si="9"/>
        <v>77414</v>
      </c>
      <c r="Y69" s="30">
        <f t="shared" si="9"/>
        <v>94231</v>
      </c>
      <c r="Z69" s="30">
        <f t="shared" si="9"/>
        <v>106304</v>
      </c>
      <c r="AA69" s="30">
        <f t="shared" si="9"/>
        <v>110066</v>
      </c>
    </row>
    <row r="72" spans="1:27">
      <c r="A72" s="1"/>
      <c r="B72" s="26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>
      <c r="A73" s="2"/>
      <c r="B73" s="6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>
      <c r="A74" s="2"/>
      <c r="B74" s="6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>
      <c r="A75" s="2"/>
      <c r="B75" s="6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>
      <c r="A76" s="2"/>
      <c r="B76" s="6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>
      <c r="A77" s="2"/>
      <c r="B77" s="6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>
      <c r="A78" s="2"/>
      <c r="B78" s="6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>
      <c r="A79" s="2"/>
      <c r="B79" s="6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>
      <c r="A80" s="2"/>
      <c r="B80" s="6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>
      <c r="A81" s="2"/>
      <c r="B81" s="6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>
      <c r="A82" s="2"/>
      <c r="B82" s="6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>
      <c r="A83" s="2"/>
      <c r="B83" s="6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>
      <c r="A84" s="2"/>
      <c r="B84" s="6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>
      <c r="A85" s="2"/>
      <c r="B85" s="6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>
      <c r="A86" s="2"/>
      <c r="B86" s="6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>
      <c r="A87" s="2"/>
      <c r="B87" s="6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>
      <c r="A88" s="2"/>
      <c r="B88" s="6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>
      <c r="A89" s="2"/>
      <c r="B89" s="6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>
      <c r="A90" s="2"/>
      <c r="B90" s="6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>
      <c r="A91" s="2"/>
      <c r="B91" s="6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>
      <c r="A92" s="2"/>
      <c r="B92" s="6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>
      <c r="A93" s="2"/>
      <c r="B93" s="6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1B70C35E046B418A9D85CFD29C195F" ma:contentTypeVersion="8" ma:contentTypeDescription="Create a new document." ma:contentTypeScope="" ma:versionID="b2f83a137a6e0c0c6b3a04194362cdab">
  <xsd:schema xmlns:xsd="http://www.w3.org/2001/XMLSchema" xmlns:xs="http://www.w3.org/2001/XMLSchema" xmlns:p="http://schemas.microsoft.com/office/2006/metadata/properties" xmlns:ns2="5c6c0e0e-8a7d-493c-8724-793e4e0d2579" xmlns:ns3="c0e0e88e-d9f0-457b-b531-cf0268a9da93" targetNamespace="http://schemas.microsoft.com/office/2006/metadata/properties" ma:root="true" ma:fieldsID="76563c0d36773e984e0a11caccd28b90" ns2:_="" ns3:_="">
    <xsd:import namespace="5c6c0e0e-8a7d-493c-8724-793e4e0d2579"/>
    <xsd:import namespace="c0e0e88e-d9f0-457b-b531-cf0268a9da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6c0e0e-8a7d-493c-8724-793e4e0d25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e0e88e-d9f0-457b-b531-cf0268a9da9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A27F74C-FF82-4A75-A664-4E12F7A9797C}"/>
</file>

<file path=customXml/itemProps2.xml><?xml version="1.0" encoding="utf-8"?>
<ds:datastoreItem xmlns:ds="http://schemas.openxmlformats.org/officeDocument/2006/customXml" ds:itemID="{9F49528A-7D3D-4129-A9A5-E0D628BA1B28}"/>
</file>

<file path=customXml/itemProps3.xml><?xml version="1.0" encoding="utf-8"?>
<ds:datastoreItem xmlns:ds="http://schemas.openxmlformats.org/officeDocument/2006/customXml" ds:itemID="{06089994-F14E-4C87-9048-EE1C243EC10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Nick Hand</cp:lastModifiedBy>
  <cp:revision/>
  <dcterms:created xsi:type="dcterms:W3CDTF">2021-02-10T20:41:29Z</dcterms:created>
  <dcterms:modified xsi:type="dcterms:W3CDTF">2021-03-17T21:08:28Z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0x0101003E1B70C35E046B418A9D85CFD29C195F</vt:lpwstr>
  </property>
</Properties>
</file>