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covid19-forecaster/covid19_forecaster/data/templates/"/>
    </mc:Choice>
  </mc:AlternateContent>
  <xr:revisionPtr revIDLastSave="0" documentId="13_ncr:1_{87467139-B58C-7D42-A3AE-0AE97D735C1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cenario Summary" sheetId="1" r:id="rId1"/>
    <sheet name="Normalized Declines" sheetId="2" r:id="rId2"/>
    <sheet name="Budget Revenues" sheetId="3" r:id="rId3"/>
    <sheet name="Normalized Declines (Raw)" sheetId="4" r:id="rId4"/>
    <sheet name="Optimistic (Raw)" sheetId="5" r:id="rId5"/>
    <sheet name="Pessimistic (Raw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J10" i="1"/>
  <c r="H10" i="1"/>
  <c r="E10" i="1"/>
  <c r="D10" i="1"/>
  <c r="I10" i="1" s="1"/>
  <c r="E12" i="3"/>
  <c r="E7" i="3"/>
  <c r="D7" i="3"/>
  <c r="C7" i="3"/>
  <c r="B7" i="3"/>
  <c r="E6" i="3"/>
  <c r="L22" i="2"/>
  <c r="K22" i="2"/>
  <c r="J22" i="2"/>
  <c r="I22" i="2"/>
  <c r="H22" i="2"/>
  <c r="G22" i="2"/>
  <c r="L21" i="2"/>
  <c r="K21" i="2"/>
  <c r="J21" i="2"/>
  <c r="I21" i="2"/>
  <c r="H21" i="2"/>
  <c r="G21" i="2"/>
  <c r="F21" i="2"/>
  <c r="F22" i="2" s="1"/>
  <c r="E21" i="2"/>
  <c r="E22" i="2" s="1"/>
  <c r="D21" i="2"/>
  <c r="D22" i="2" s="1"/>
  <c r="L20" i="2"/>
  <c r="K20" i="2"/>
  <c r="J20" i="2"/>
  <c r="I20" i="2"/>
  <c r="H20" i="2"/>
  <c r="G20" i="2"/>
  <c r="L19" i="2"/>
  <c r="K19" i="2"/>
  <c r="J19" i="2"/>
  <c r="I19" i="2"/>
  <c r="H19" i="2"/>
  <c r="G19" i="2"/>
  <c r="F19" i="2"/>
  <c r="F20" i="2" s="1"/>
  <c r="E19" i="2"/>
  <c r="E20" i="2" s="1"/>
  <c r="D19" i="2"/>
  <c r="D20" i="2" s="1"/>
  <c r="L18" i="2"/>
  <c r="K18" i="2"/>
  <c r="J18" i="2"/>
  <c r="I18" i="2"/>
  <c r="H18" i="2"/>
  <c r="G18" i="2"/>
  <c r="L17" i="2"/>
  <c r="K17" i="2"/>
  <c r="J17" i="2"/>
  <c r="I17" i="2"/>
  <c r="H17" i="2"/>
  <c r="G17" i="2"/>
  <c r="F17" i="2"/>
  <c r="F18" i="2" s="1"/>
  <c r="E17" i="2"/>
  <c r="E18" i="2" s="1"/>
  <c r="D17" i="2"/>
  <c r="D18" i="2" s="1"/>
  <c r="L16" i="2"/>
  <c r="K16" i="2"/>
  <c r="J16" i="2"/>
  <c r="I16" i="2"/>
  <c r="H16" i="2"/>
  <c r="G16" i="2"/>
  <c r="L15" i="2"/>
  <c r="K15" i="2"/>
  <c r="J15" i="2"/>
  <c r="I15" i="2"/>
  <c r="H15" i="2"/>
  <c r="G15" i="2"/>
  <c r="F15" i="2"/>
  <c r="F16" i="2" s="1"/>
  <c r="E15" i="2"/>
  <c r="E16" i="2" s="1"/>
  <c r="D15" i="2"/>
  <c r="D16" i="2" s="1"/>
  <c r="L14" i="2"/>
  <c r="K14" i="2"/>
  <c r="J14" i="2"/>
  <c r="I14" i="2"/>
  <c r="H14" i="2"/>
  <c r="G14" i="2"/>
  <c r="L13" i="2"/>
  <c r="K13" i="2"/>
  <c r="J13" i="2"/>
  <c r="I13" i="2"/>
  <c r="H13" i="2"/>
  <c r="G13" i="2"/>
  <c r="F13" i="2"/>
  <c r="F14" i="2" s="1"/>
  <c r="E13" i="2"/>
  <c r="E14" i="2" s="1"/>
  <c r="D13" i="2"/>
  <c r="D14" i="2" s="1"/>
  <c r="L12" i="2"/>
  <c r="K12" i="2"/>
  <c r="J12" i="2"/>
  <c r="I12" i="2"/>
  <c r="H12" i="2"/>
  <c r="G12" i="2"/>
  <c r="L11" i="2"/>
  <c r="K11" i="2"/>
  <c r="J11" i="2"/>
  <c r="I11" i="2"/>
  <c r="H11" i="2"/>
  <c r="G11" i="2"/>
  <c r="F11" i="2"/>
  <c r="F12" i="2" s="1"/>
  <c r="E11" i="2"/>
  <c r="E12" i="2" s="1"/>
  <c r="D11" i="2"/>
  <c r="D12" i="2" s="1"/>
  <c r="L10" i="2"/>
  <c r="K10" i="2"/>
  <c r="J10" i="2"/>
  <c r="I10" i="2"/>
  <c r="H10" i="2"/>
  <c r="G10" i="2"/>
  <c r="L9" i="2"/>
  <c r="K9" i="2"/>
  <c r="J9" i="2"/>
  <c r="I9" i="2"/>
  <c r="H9" i="2"/>
  <c r="G9" i="2"/>
  <c r="F9" i="2"/>
  <c r="F10" i="2" s="1"/>
  <c r="E9" i="2"/>
  <c r="E10" i="2" s="1"/>
  <c r="D9" i="2"/>
  <c r="D10" i="2" s="1"/>
  <c r="L8" i="2"/>
  <c r="K8" i="2"/>
  <c r="J8" i="2"/>
  <c r="I8" i="2"/>
  <c r="H8" i="2"/>
  <c r="G8" i="2"/>
  <c r="L7" i="2"/>
  <c r="K7" i="2"/>
  <c r="J7" i="2"/>
  <c r="I7" i="2"/>
  <c r="H7" i="2"/>
  <c r="G7" i="2"/>
  <c r="F7" i="2"/>
  <c r="F8" i="2" s="1"/>
  <c r="E7" i="2"/>
  <c r="E8" i="2" s="1"/>
  <c r="D7" i="2"/>
  <c r="D8" i="2" s="1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C27" i="1"/>
  <c r="C26" i="1"/>
  <c r="H17" i="1"/>
  <c r="G17" i="1"/>
  <c r="I17" i="1" s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2" i="1"/>
  <c r="G12" i="1"/>
  <c r="F12" i="1"/>
  <c r="E12" i="1"/>
  <c r="D12" i="1"/>
  <c r="C12" i="1"/>
  <c r="H11" i="1"/>
  <c r="G11" i="1"/>
  <c r="I11" i="1" s="1"/>
  <c r="F11" i="1"/>
  <c r="E11" i="1"/>
  <c r="D11" i="1"/>
  <c r="C11" i="1"/>
  <c r="H9" i="1"/>
  <c r="G9" i="1"/>
  <c r="F9" i="1"/>
  <c r="F18" i="1" s="1"/>
  <c r="E9" i="1"/>
  <c r="D9" i="1"/>
  <c r="C9" i="1"/>
  <c r="I13" i="1" l="1"/>
  <c r="I15" i="1"/>
  <c r="D18" i="1"/>
  <c r="H18" i="1"/>
  <c r="E18" i="1"/>
  <c r="J11" i="1"/>
  <c r="J13" i="1"/>
  <c r="J15" i="1"/>
  <c r="J17" i="1"/>
  <c r="C18" i="1"/>
  <c r="G18" i="1"/>
  <c r="I12" i="1"/>
  <c r="I14" i="1"/>
  <c r="I16" i="1"/>
  <c r="J12" i="1"/>
  <c r="J14" i="1"/>
  <c r="J16" i="1"/>
  <c r="I9" i="1"/>
  <c r="J9" i="1"/>
  <c r="I18" i="1" l="1"/>
  <c r="J18" i="1"/>
</calcChain>
</file>

<file path=xl/sharedStrings.xml><?xml version="1.0" encoding="utf-8"?>
<sst xmlns="http://schemas.openxmlformats.org/spreadsheetml/2006/main" count="149" uniqueCount="66">
  <si>
    <t>Dollars in thousands</t>
  </si>
  <si>
    <t>FY 2021</t>
  </si>
  <si>
    <t>FY 2022</t>
  </si>
  <si>
    <t>Net Impact</t>
  </si>
  <si>
    <t>Tax</t>
  </si>
  <si>
    <t>Optimistic</t>
  </si>
  <si>
    <t>Pessimistic</t>
  </si>
  <si>
    <t>Pessimisitic</t>
  </si>
  <si>
    <t>Wage &amp; Earnings†</t>
  </si>
  <si>
    <t>BIRT</t>
  </si>
  <si>
    <t>Realty Transfer</t>
  </si>
  <si>
    <t>Sales</t>
  </si>
  <si>
    <t>Parking</t>
  </si>
  <si>
    <t>Net Profits†</t>
  </si>
  <si>
    <t>Beverage</t>
  </si>
  <si>
    <t>Amusement</t>
  </si>
  <si>
    <t>Total</t>
  </si>
  <si>
    <t>† Includes both the City and PICA portions of the tax</t>
  </si>
  <si>
    <t>Gross to City Sales Deductions</t>
  </si>
  <si>
    <t>Deductions to convert from City+School District collections to just City collections</t>
  </si>
  <si>
    <t>FY21</t>
  </si>
  <si>
    <t>FY22</t>
  </si>
  <si>
    <t>Note: from FYP 21-25 Sales Tax Model spreadsheet — see "fyp-numbers-backup.xlsx"</t>
  </si>
  <si>
    <t>Quarterly Tax Revenue Totals as Percent of the Pre-COVID Baseline</t>
  </si>
  <si>
    <t>Actual</t>
  </si>
  <si>
    <t>Forecast</t>
  </si>
  <si>
    <t>FY20 Q4</t>
  </si>
  <si>
    <t>FY21 Q1</t>
  </si>
  <si>
    <t>FY21 Q2</t>
  </si>
  <si>
    <t>FY21 Q3</t>
  </si>
  <si>
    <t>FY21 Q4</t>
  </si>
  <si>
    <t>FY22 Q1</t>
  </si>
  <si>
    <t>FY22 Q2</t>
  </si>
  <si>
    <t>FY22 Q3</t>
  </si>
  <si>
    <t>FY22 Q4</t>
  </si>
  <si>
    <t>Wage &amp; Earnings</t>
  </si>
  <si>
    <t>Net Profits</t>
  </si>
  <si>
    <t>Note: The pre-COVID baseline is defined as the revenue level during the four quarters prior to the onset of the COVID pandemic in FY20 Q4</t>
  </si>
  <si>
    <t>tax</t>
  </si>
  <si>
    <t>2021 (Target)</t>
  </si>
  <si>
    <t>2021 (Adopted)</t>
  </si>
  <si>
    <t>amusement</t>
  </si>
  <si>
    <t>birt</t>
  </si>
  <si>
    <t>npt</t>
  </si>
  <si>
    <t>parking</t>
  </si>
  <si>
    <t>rtt</t>
  </si>
  <si>
    <t>sales</t>
  </si>
  <si>
    <t>soda</t>
  </si>
  <si>
    <t>wage</t>
  </si>
  <si>
    <t>Sources</t>
  </si>
  <si>
    <t>FY20 is "Unaudited Actual" from FY21 Q2 QCMR</t>
  </si>
  <si>
    <t>FY21 "Adopted" and "Target" from FY21 Q2 QCMR</t>
  </si>
  <si>
    <t>FY22 is from Adopted FY21-FY25 Five Year Plan (June 2020)</t>
  </si>
  <si>
    <t>Note</t>
  </si>
  <si>
    <t>Wage includes City &amp; PICA share of Wage &amp; Earnings taxes</t>
  </si>
  <si>
    <t>NPT includes City &amp; PICA share of Net Profits Tax</t>
  </si>
  <si>
    <t>kind</t>
  </si>
  <si>
    <t>actual</t>
  </si>
  <si>
    <t>moderate</t>
  </si>
  <si>
    <t>severe</t>
  </si>
  <si>
    <t>all_taxes</t>
  </si>
  <si>
    <t>Real Estate</t>
  </si>
  <si>
    <t xml:space="preserve">Table 1: Revised Tax Revenue Impacts for Major City of Philadelphia Taxes </t>
  </si>
  <si>
    <t>in Fiscal Years 2021 and 2022</t>
  </si>
  <si>
    <t>Note: City Budget data reflects "Target Budget" totals in FY21 Q2 QCMR; FY22 baseline from Adopted FY21 - FY25 Five Year Financial Plan, June 2020</t>
  </si>
  <si>
    <t>City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</si>
</sst>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yyyy\-mm\-dd\ hh:mm:ss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b/>
      <sz val="12"/>
      <color theme="1"/>
      <name val="Calibri"/>
      <family val="2"/>
      <scheme val="minor"/>
    </font>
    <font>
      <b/>
      <sz val="14"/>
      <color theme="1"/>
      <name val="Open Sans Regular"/>
    </font>
    <font>
      <sz val="12"/>
      <name val="Open Sans Regular"/>
    </font>
    <font>
      <b/>
      <sz val="13"/>
      <color theme="1"/>
      <name val="Open Sans Regular"/>
    </font>
    <font>
      <b/>
      <sz val="18"/>
      <color theme="1"/>
      <name val="Open Sans Regular"/>
    </font>
    <font>
      <sz val="11"/>
      <color theme="1"/>
      <name val="Open Sans Regular"/>
    </font>
    <font>
      <i/>
      <sz val="12"/>
      <color theme="1"/>
      <name val="Open Sans Regular"/>
    </font>
    <font>
      <i/>
      <sz val="11"/>
      <color theme="1"/>
      <name val="Open Sans Regular"/>
    </font>
    <font>
      <b/>
      <i/>
      <sz val="11"/>
      <color theme="1"/>
      <name val="Open Sans Regular"/>
    </font>
    <font>
      <b/>
      <sz val="11"/>
      <color theme="1"/>
      <name val="Open Sans Regular"/>
    </font>
    <font>
      <sz val="13"/>
      <color theme="1"/>
      <name val="Open Sans Regular"/>
    </font>
    <font>
      <b/>
      <sz val="13"/>
      <color rgb="FFCC3000"/>
      <name val="Open Sans Regular"/>
    </font>
    <font>
      <b/>
      <sz val="11"/>
      <name val="Calibri"/>
      <family val="2"/>
    </font>
    <font>
      <b/>
      <sz val="17"/>
      <color theme="1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23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2" fillId="0" borderId="0" xfId="1" applyNumberFormat="1" applyFont="1"/>
    <xf numFmtId="0" fontId="6" fillId="0" borderId="0" xfId="0" applyFont="1"/>
    <xf numFmtId="0" fontId="2" fillId="0" borderId="0" xfId="0" applyFont="1"/>
    <xf numFmtId="0" fontId="1" fillId="0" borderId="0" xfId="0" applyFont="1"/>
    <xf numFmtId="9" fontId="4" fillId="0" borderId="4" xfId="2" applyFont="1" applyBorder="1"/>
    <xf numFmtId="9" fontId="8" fillId="0" borderId="17" xfId="2" applyFont="1" applyBorder="1"/>
    <xf numFmtId="9" fontId="8" fillId="0" borderId="8" xfId="2" applyFont="1" applyBorder="1"/>
    <xf numFmtId="9" fontId="8" fillId="0" borderId="5" xfId="2" applyFont="1" applyBorder="1"/>
    <xf numFmtId="9" fontId="8" fillId="0" borderId="4" xfId="2" applyFont="1" applyBorder="1"/>
    <xf numFmtId="9" fontId="4" fillId="0" borderId="21" xfId="2" applyFont="1" applyBorder="1"/>
    <xf numFmtId="9" fontId="8" fillId="0" borderId="23" xfId="2" applyFont="1" applyBorder="1"/>
    <xf numFmtId="9" fontId="8" fillId="0" borderId="24" xfId="2" applyFont="1" applyBorder="1"/>
    <xf numFmtId="0" fontId="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vertical="top"/>
    </xf>
    <xf numFmtId="9" fontId="8" fillId="0" borderId="21" xfId="2" applyFont="1" applyBorder="1"/>
    <xf numFmtId="9" fontId="8" fillId="0" borderId="32" xfId="2" applyFont="1" applyBorder="1"/>
    <xf numFmtId="0" fontId="0" fillId="0" borderId="0" xfId="0"/>
    <xf numFmtId="0" fontId="4" fillId="0" borderId="0" xfId="0" applyFont="1" applyAlignment="1">
      <alignment horizontal="center" vertical="top"/>
    </xf>
    <xf numFmtId="9" fontId="4" fillId="0" borderId="0" xfId="2" applyFont="1"/>
    <xf numFmtId="9" fontId="8" fillId="0" borderId="0" xfId="2" applyFont="1"/>
    <xf numFmtId="0" fontId="12" fillId="0" borderId="0" xfId="0" applyFont="1"/>
    <xf numFmtId="0" fontId="13" fillId="0" borderId="0" xfId="0" applyFont="1"/>
    <xf numFmtId="0" fontId="4" fillId="0" borderId="34" xfId="0" applyFont="1" applyBorder="1"/>
    <xf numFmtId="0" fontId="4" fillId="0" borderId="35" xfId="0" applyFont="1" applyBorder="1"/>
    <xf numFmtId="0" fontId="4" fillId="0" borderId="0" xfId="0" applyFont="1"/>
    <xf numFmtId="0" fontId="4" fillId="0" borderId="27" xfId="0" applyFont="1" applyBorder="1"/>
    <xf numFmtId="0" fontId="4" fillId="0" borderId="40" xfId="0" applyFont="1" applyBorder="1" applyAlignment="1">
      <alignment horizontal="center" vertical="top"/>
    </xf>
    <xf numFmtId="0" fontId="4" fillId="0" borderId="21" xfId="0" applyFont="1" applyBorder="1"/>
    <xf numFmtId="0" fontId="13" fillId="0" borderId="29" xfId="0" applyFont="1" applyBorder="1" applyAlignment="1">
      <alignment vertical="top"/>
    </xf>
    <xf numFmtId="0" fontId="11" fillId="0" borderId="26" xfId="0" applyFont="1" applyBorder="1"/>
    <xf numFmtId="0" fontId="13" fillId="0" borderId="30" xfId="0" applyFont="1" applyBorder="1"/>
    <xf numFmtId="0" fontId="13" fillId="0" borderId="25" xfId="0" applyFont="1" applyBorder="1"/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9" fontId="4" fillId="0" borderId="17" xfId="2" applyFont="1" applyBorder="1"/>
    <xf numFmtId="9" fontId="4" fillId="0" borderId="32" xfId="2" applyFont="1" applyBorder="1"/>
    <xf numFmtId="14" fontId="5" fillId="0" borderId="24" xfId="0" applyNumberFormat="1" applyFont="1" applyBorder="1" applyAlignment="1">
      <alignment horizontal="center" vertical="center"/>
    </xf>
    <xf numFmtId="9" fontId="4" fillId="0" borderId="23" xfId="2" applyFont="1" applyBorder="1"/>
    <xf numFmtId="0" fontId="9" fillId="0" borderId="36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9" fillId="0" borderId="3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7" xfId="0" applyFont="1" applyBorder="1" applyAlignment="1">
      <alignment horizontal="center" vertical="top"/>
    </xf>
    <xf numFmtId="0" fontId="16" fillId="2" borderId="30" xfId="0" applyFont="1" applyFill="1" applyBorder="1" applyAlignment="1">
      <alignment horizontal="left" vertical="center"/>
    </xf>
    <xf numFmtId="41" fontId="16" fillId="2" borderId="6" xfId="1" applyNumberFormat="1" applyFont="1" applyFill="1" applyBorder="1" applyAlignment="1">
      <alignment horizontal="center" vertical="center"/>
    </xf>
    <xf numFmtId="41" fontId="16" fillId="2" borderId="32" xfId="1" applyNumberFormat="1" applyFont="1" applyFill="1" applyBorder="1" applyAlignment="1">
      <alignment vertical="center"/>
    </xf>
    <xf numFmtId="41" fontId="16" fillId="2" borderId="6" xfId="1" applyNumberFormat="1" applyFont="1" applyFill="1" applyBorder="1" applyAlignment="1">
      <alignment vertical="center"/>
    </xf>
    <xf numFmtId="41" fontId="16" fillId="2" borderId="21" xfId="0" applyNumberFormat="1" applyFont="1" applyFill="1" applyBorder="1" applyAlignment="1">
      <alignment vertical="center"/>
    </xf>
    <xf numFmtId="0" fontId="16" fillId="2" borderId="29" xfId="0" applyFont="1" applyFill="1" applyBorder="1" applyAlignment="1">
      <alignment horizontal="left" vertical="center"/>
    </xf>
    <xf numFmtId="41" fontId="16" fillId="2" borderId="4" xfId="1" applyNumberFormat="1" applyFont="1" applyFill="1" applyBorder="1" applyAlignment="1">
      <alignment vertical="center"/>
    </xf>
    <xf numFmtId="41" fontId="16" fillId="2" borderId="13" xfId="1" applyNumberFormat="1" applyFont="1" applyFill="1" applyBorder="1" applyAlignment="1">
      <alignment vertical="center"/>
    </xf>
    <xf numFmtId="44" fontId="4" fillId="0" borderId="32" xfId="1" applyFont="1" applyBorder="1"/>
    <xf numFmtId="44" fontId="4" fillId="0" borderId="5" xfId="1" applyFont="1" applyBorder="1"/>
    <xf numFmtId="0" fontId="18" fillId="0" borderId="48" xfId="0" applyFont="1" applyBorder="1" applyAlignment="1">
      <alignment horizontal="center" vertical="top"/>
    </xf>
    <xf numFmtId="166" fontId="18" fillId="0" borderId="48" xfId="0" applyNumberFormat="1" applyFont="1" applyBorder="1" applyAlignment="1">
      <alignment horizontal="center" vertical="top"/>
    </xf>
    <xf numFmtId="41" fontId="16" fillId="2" borderId="49" xfId="1" applyNumberFormat="1" applyFont="1" applyFill="1" applyBorder="1" applyAlignment="1">
      <alignment horizontal="center" vertical="center"/>
    </xf>
    <xf numFmtId="41" fontId="16" fillId="2" borderId="0" xfId="1" applyNumberFormat="1" applyFont="1" applyFill="1" applyBorder="1" applyAlignment="1">
      <alignment vertical="center"/>
    </xf>
    <xf numFmtId="41" fontId="16" fillId="2" borderId="49" xfId="1" applyNumberFormat="1" applyFont="1" applyFill="1" applyBorder="1" applyAlignment="1">
      <alignment vertical="center"/>
    </xf>
    <xf numFmtId="0" fontId="16" fillId="0" borderId="29" xfId="0" applyFont="1" applyFill="1" applyBorder="1" applyAlignment="1">
      <alignment horizontal="left" vertical="center"/>
    </xf>
    <xf numFmtId="41" fontId="16" fillId="0" borderId="49" xfId="1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>
      <alignment vertical="center"/>
    </xf>
    <xf numFmtId="41" fontId="16" fillId="0" borderId="4" xfId="1" applyNumberFormat="1" applyFont="1" applyFill="1" applyBorder="1" applyAlignment="1">
      <alignment vertical="center"/>
    </xf>
    <xf numFmtId="41" fontId="16" fillId="0" borderId="49" xfId="1" applyNumberFormat="1" applyFont="1" applyFill="1" applyBorder="1" applyAlignment="1">
      <alignment vertical="center"/>
    </xf>
    <xf numFmtId="41" fontId="16" fillId="0" borderId="13" xfId="1" applyNumberFormat="1" applyFont="1" applyFill="1" applyBorder="1" applyAlignment="1">
      <alignment vertical="center"/>
    </xf>
    <xf numFmtId="41" fontId="16" fillId="0" borderId="21" xfId="0" applyNumberFormat="1" applyFont="1" applyFill="1" applyBorder="1" applyAlignment="1">
      <alignment vertical="center"/>
    </xf>
    <xf numFmtId="0" fontId="9" fillId="0" borderId="29" xfId="0" applyFont="1" applyFill="1" applyBorder="1" applyAlignment="1">
      <alignment horizontal="left" vertical="center"/>
    </xf>
    <xf numFmtId="37" fontId="9" fillId="0" borderId="4" xfId="1" applyNumberFormat="1" applyFont="1" applyFill="1" applyBorder="1" applyAlignment="1">
      <alignment horizontal="right" vertical="center"/>
    </xf>
    <xf numFmtId="37" fontId="9" fillId="0" borderId="7" xfId="1" applyNumberFormat="1" applyFont="1" applyFill="1" applyBorder="1" applyAlignment="1">
      <alignment horizontal="right" vertical="center"/>
    </xf>
    <xf numFmtId="37" fontId="9" fillId="0" borderId="8" xfId="1" applyNumberFormat="1" applyFont="1" applyFill="1" applyBorder="1" applyAlignment="1">
      <alignment horizontal="right" vertical="center"/>
    </xf>
    <xf numFmtId="37" fontId="9" fillId="0" borderId="15" xfId="1" applyNumberFormat="1" applyFont="1" applyFill="1" applyBorder="1" applyAlignment="1">
      <alignment horizontal="right" vertical="center"/>
    </xf>
    <xf numFmtId="37" fontId="17" fillId="0" borderId="21" xfId="0" applyNumberFormat="1" applyFont="1" applyFill="1" applyBorder="1" applyAlignment="1">
      <alignment horizontal="right" vertical="center"/>
    </xf>
    <xf numFmtId="0" fontId="16" fillId="2" borderId="38" xfId="0" applyFont="1" applyFill="1" applyBorder="1" applyAlignment="1">
      <alignment horizontal="left" vertical="center"/>
    </xf>
    <xf numFmtId="41" fontId="16" fillId="2" borderId="10" xfId="1" applyNumberFormat="1" applyFont="1" applyFill="1" applyBorder="1" applyAlignment="1">
      <alignment horizontal="center" vertical="center"/>
    </xf>
    <xf numFmtId="41" fontId="16" fillId="2" borderId="11" xfId="1" applyNumberFormat="1" applyFont="1" applyFill="1" applyBorder="1" applyAlignment="1">
      <alignment vertical="center"/>
    </xf>
    <xf numFmtId="41" fontId="16" fillId="2" borderId="9" xfId="1" applyNumberFormat="1" applyFont="1" applyFill="1" applyBorder="1" applyAlignment="1">
      <alignment vertical="center"/>
    </xf>
    <xf numFmtId="41" fontId="16" fillId="2" borderId="10" xfId="1" applyNumberFormat="1" applyFont="1" applyFill="1" applyBorder="1" applyAlignment="1">
      <alignment vertical="center"/>
    </xf>
    <xf numFmtId="41" fontId="16" fillId="2" borderId="14" xfId="1" applyNumberFormat="1" applyFont="1" applyFill="1" applyBorder="1" applyAlignment="1">
      <alignment vertical="center"/>
    </xf>
    <xf numFmtId="41" fontId="16" fillId="2" borderId="11" xfId="0" applyNumberFormat="1" applyFont="1" applyFill="1" applyBorder="1" applyAlignment="1">
      <alignment vertical="center"/>
    </xf>
    <xf numFmtId="41" fontId="16" fillId="2" borderId="39" xfId="0" applyNumberFormat="1" applyFont="1" applyFill="1" applyBorder="1" applyAlignment="1">
      <alignment vertical="center"/>
    </xf>
    <xf numFmtId="0" fontId="4" fillId="0" borderId="0" xfId="0" applyFont="1" applyBorder="1"/>
    <xf numFmtId="0" fontId="9" fillId="0" borderId="45" xfId="0" applyFont="1" applyBorder="1" applyAlignment="1">
      <alignment horizontal="center" vertical="top"/>
    </xf>
    <xf numFmtId="0" fontId="9" fillId="0" borderId="43" xfId="0" applyFont="1" applyBorder="1" applyAlignment="1">
      <alignment horizontal="center" vertical="top"/>
    </xf>
    <xf numFmtId="41" fontId="16" fillId="2" borderId="45" xfId="1" applyNumberFormat="1" applyFont="1" applyFill="1" applyBorder="1" applyAlignment="1">
      <alignment vertical="center"/>
    </xf>
    <xf numFmtId="41" fontId="16" fillId="2" borderId="43" xfId="1" applyNumberFormat="1" applyFont="1" applyFill="1" applyBorder="1" applyAlignment="1">
      <alignment vertical="center"/>
    </xf>
    <xf numFmtId="41" fontId="16" fillId="2" borderId="0" xfId="0" applyNumberFormat="1" applyFont="1" applyFill="1" applyBorder="1" applyAlignment="1">
      <alignment vertical="center"/>
    </xf>
    <xf numFmtId="41" fontId="16" fillId="0" borderId="0" xfId="0" applyNumberFormat="1" applyFont="1" applyFill="1" applyBorder="1" applyAlignment="1">
      <alignment vertical="center"/>
    </xf>
    <xf numFmtId="37" fontId="9" fillId="0" borderId="49" xfId="1" applyNumberFormat="1" applyFont="1" applyFill="1" applyBorder="1" applyAlignment="1">
      <alignment horizontal="right" vertical="center"/>
    </xf>
    <xf numFmtId="37" fontId="9" fillId="0" borderId="0" xfId="1" applyNumberFormat="1" applyFont="1" applyFill="1" applyBorder="1" applyAlignment="1">
      <alignment horizontal="right" vertical="center"/>
    </xf>
    <xf numFmtId="37" fontId="17" fillId="0" borderId="0" xfId="0" applyNumberFormat="1" applyFont="1" applyFill="1" applyBorder="1" applyAlignment="1">
      <alignment horizontal="right" vertical="center"/>
    </xf>
    <xf numFmtId="165" fontId="14" fillId="0" borderId="45" xfId="2" applyNumberFormat="1" applyFont="1" applyBorder="1"/>
    <xf numFmtId="165" fontId="15" fillId="0" borderId="45" xfId="2" applyNumberFormat="1" applyFont="1" applyBorder="1"/>
    <xf numFmtId="0" fontId="4" fillId="0" borderId="46" xfId="0" applyFont="1" applyBorder="1"/>
    <xf numFmtId="0" fontId="9" fillId="0" borderId="48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9" fillId="0" borderId="16" xfId="0" applyFont="1" applyBorder="1" applyAlignment="1">
      <alignment horizontal="center" vertical="top"/>
    </xf>
    <xf numFmtId="0" fontId="0" fillId="0" borderId="12" xfId="0" applyBorder="1"/>
    <xf numFmtId="0" fontId="9" fillId="0" borderId="3" xfId="0" applyFont="1" applyBorder="1" applyAlignment="1">
      <alignment horizontal="center"/>
    </xf>
    <xf numFmtId="0" fontId="0" fillId="0" borderId="37" xfId="0" applyBorder="1"/>
    <xf numFmtId="0" fontId="19" fillId="0" borderId="29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31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3" fillId="0" borderId="44" xfId="0" applyFont="1" applyBorder="1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10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47" xfId="0" applyBorder="1"/>
    <xf numFmtId="0" fontId="9" fillId="0" borderId="33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0" fillId="0" borderId="20" xfId="0" applyBorder="1"/>
    <xf numFmtId="0" fontId="4" fillId="0" borderId="20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FCFCF"/>
      <color rgb="FFCC3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3:J28"/>
  <sheetViews>
    <sheetView showGridLines="0" tabSelected="1" zoomScale="110" zoomScaleNormal="110" workbookViewId="0">
      <selection activeCell="H13" sqref="H13"/>
    </sheetView>
  </sheetViews>
  <sheetFormatPr baseColWidth="10" defaultColWidth="8.83203125" defaultRowHeight="19"/>
  <cols>
    <col min="1" max="1" width="4.33203125" style="27" customWidth="1"/>
    <col min="2" max="2" width="19.33203125" style="27" customWidth="1"/>
    <col min="3" max="5" width="12.83203125" style="27" customWidth="1"/>
    <col min="6" max="6" width="13.5" style="27" customWidth="1"/>
    <col min="7" max="7" width="12.83203125" style="27" customWidth="1"/>
    <col min="8" max="8" width="14" style="27" customWidth="1"/>
    <col min="9" max="10" width="12.83203125" style="27" customWidth="1"/>
    <col min="11" max="25" width="8.83203125" style="27" customWidth="1"/>
    <col min="26" max="16384" width="8.83203125" style="27"/>
  </cols>
  <sheetData>
    <row r="3" spans="2:10" ht="20" customHeight="1" thickBot="1"/>
    <row r="4" spans="2:10" ht="26" customHeight="1">
      <c r="B4" s="109" t="s">
        <v>62</v>
      </c>
      <c r="C4" s="110"/>
      <c r="D4" s="110"/>
      <c r="E4" s="110"/>
      <c r="F4" s="110"/>
      <c r="G4" s="110"/>
      <c r="H4" s="110"/>
      <c r="I4" s="110"/>
      <c r="J4" s="111"/>
    </row>
    <row r="5" spans="2:10" ht="21" customHeight="1">
      <c r="B5" s="106" t="s">
        <v>63</v>
      </c>
      <c r="C5" s="107"/>
      <c r="D5" s="107"/>
      <c r="E5" s="107"/>
      <c r="F5" s="107"/>
      <c r="G5" s="107"/>
      <c r="H5" s="107"/>
      <c r="I5" s="107"/>
      <c r="J5" s="108"/>
    </row>
    <row r="6" spans="2:10" ht="25" customHeight="1">
      <c r="B6" s="31" t="s">
        <v>0</v>
      </c>
      <c r="C6" s="86"/>
      <c r="D6" s="86"/>
      <c r="E6" s="86"/>
      <c r="F6" s="86"/>
      <c r="G6" s="86"/>
      <c r="H6" s="86"/>
      <c r="I6" s="86"/>
      <c r="J6" s="30"/>
    </row>
    <row r="7" spans="2:10" ht="20" customHeight="1">
      <c r="B7" s="29"/>
      <c r="C7" s="99" t="s">
        <v>1</v>
      </c>
      <c r="D7" s="100"/>
      <c r="E7" s="101"/>
      <c r="F7" s="102" t="s">
        <v>2</v>
      </c>
      <c r="G7" s="100"/>
      <c r="H7" s="103"/>
      <c r="I7" s="104" t="s">
        <v>3</v>
      </c>
      <c r="J7" s="105"/>
    </row>
    <row r="8" spans="2:10" ht="20" customHeight="1">
      <c r="B8" s="45" t="s">
        <v>4</v>
      </c>
      <c r="C8" s="46" t="s">
        <v>65</v>
      </c>
      <c r="D8" s="87" t="s">
        <v>5</v>
      </c>
      <c r="E8" s="47" t="s">
        <v>6</v>
      </c>
      <c r="F8" s="46" t="s">
        <v>65</v>
      </c>
      <c r="G8" s="87" t="s">
        <v>5</v>
      </c>
      <c r="H8" s="88" t="s">
        <v>7</v>
      </c>
      <c r="I8" s="48" t="s">
        <v>5</v>
      </c>
      <c r="J8" s="49" t="s">
        <v>6</v>
      </c>
    </row>
    <row r="9" spans="2:10" ht="22" customHeight="1">
      <c r="B9" s="50" t="s">
        <v>8</v>
      </c>
      <c r="C9" s="51">
        <f>'Budget Revenues'!C9</f>
        <v>2000565</v>
      </c>
      <c r="D9" s="89">
        <f>'Optimistic (Raw)'!C9</f>
        <v>1962993.1692271589</v>
      </c>
      <c r="E9" s="52">
        <f>'Pessimistic (Raw)'!C9</f>
        <v>1955840.2836242591</v>
      </c>
      <c r="F9" s="53">
        <f>'Budget Revenues'!E9</f>
        <v>2166518.7329019052</v>
      </c>
      <c r="G9" s="89">
        <f>'Optimistic (Raw)'!D9</f>
        <v>2094345.8161026461</v>
      </c>
      <c r="H9" s="90">
        <f>'Pessimistic (Raw)'!D9</f>
        <v>2051070.841844277</v>
      </c>
      <c r="I9" s="91">
        <f t="shared" ref="I9:I17" si="0">G9+D9-F9-C9</f>
        <v>-109744.74757210026</v>
      </c>
      <c r="J9" s="54">
        <f t="shared" ref="J9:J17" si="1">H9+E9-F9-C9</f>
        <v>-160172.60743336892</v>
      </c>
    </row>
    <row r="10" spans="2:10" ht="22" customHeight="1">
      <c r="B10" s="65" t="s">
        <v>61</v>
      </c>
      <c r="C10" s="66">
        <v>684288</v>
      </c>
      <c r="D10" s="67">
        <f>C10</f>
        <v>684288</v>
      </c>
      <c r="E10" s="68">
        <f>C10</f>
        <v>684288</v>
      </c>
      <c r="F10" s="69">
        <v>731697</v>
      </c>
      <c r="G10" s="67">
        <v>699204</v>
      </c>
      <c r="H10" s="70">
        <f>G10</f>
        <v>699204</v>
      </c>
      <c r="I10" s="92">
        <f t="shared" si="0"/>
        <v>-32493</v>
      </c>
      <c r="J10" s="71">
        <f t="shared" si="1"/>
        <v>-32493</v>
      </c>
    </row>
    <row r="11" spans="2:10" ht="20" customHeight="1">
      <c r="B11" s="55" t="s">
        <v>9</v>
      </c>
      <c r="C11" s="62">
        <f>'Budget Revenues'!C3</f>
        <v>482147</v>
      </c>
      <c r="D11" s="63">
        <f>'Optimistic (Raw)'!C3</f>
        <v>513128.15045075922</v>
      </c>
      <c r="E11" s="56">
        <f>'Pessimistic (Raw)'!C3</f>
        <v>478518.61148725299</v>
      </c>
      <c r="F11" s="64">
        <f>'Budget Revenues'!E3</f>
        <v>605916</v>
      </c>
      <c r="G11" s="63">
        <f>'Optimistic (Raw)'!D3</f>
        <v>539850.19252898183</v>
      </c>
      <c r="H11" s="57">
        <f>'Pessimistic (Raw)'!D3</f>
        <v>514143.04050379217</v>
      </c>
      <c r="I11" s="91">
        <f t="shared" si="0"/>
        <v>-35084.65702025895</v>
      </c>
      <c r="J11" s="54">
        <f t="shared" si="1"/>
        <v>-95401.348008954898</v>
      </c>
    </row>
    <row r="12" spans="2:10" ht="20" customHeight="1">
      <c r="B12" s="65" t="s">
        <v>10</v>
      </c>
      <c r="C12" s="66">
        <f>'Budget Revenues'!C6</f>
        <v>292816</v>
      </c>
      <c r="D12" s="67">
        <f>'Optimistic (Raw)'!C6</f>
        <v>332277.71716741187</v>
      </c>
      <c r="E12" s="68">
        <f>'Pessimistic (Raw)'!C6</f>
        <v>309309.16141848691</v>
      </c>
      <c r="F12" s="69">
        <f>'Budget Revenues'!E6</f>
        <v>301308</v>
      </c>
      <c r="G12" s="67">
        <f>'Optimistic (Raw)'!D6</f>
        <v>358563.77458584151</v>
      </c>
      <c r="H12" s="70">
        <f>'Pessimistic (Raw)'!D6</f>
        <v>313694.55911220011</v>
      </c>
      <c r="I12" s="92">
        <f t="shared" si="0"/>
        <v>96717.491753253387</v>
      </c>
      <c r="J12" s="71">
        <f t="shared" si="1"/>
        <v>28879.720530687016</v>
      </c>
    </row>
    <row r="13" spans="2:10" ht="20" customHeight="1">
      <c r="B13" s="55" t="s">
        <v>11</v>
      </c>
      <c r="C13" s="62">
        <f>'Budget Revenues'!C7 - C26</f>
        <v>174507.81655304797</v>
      </c>
      <c r="D13" s="63">
        <f>'Optimistic (Raw)'!C7 - C26</f>
        <v>205974.04133468086</v>
      </c>
      <c r="E13" s="56">
        <f>'Pessimistic (Raw)'!C7 - C26</f>
        <v>201651.62437850225</v>
      </c>
      <c r="F13" s="64">
        <f>'Budget Revenues'!E7 - C27</f>
        <v>198598.55626197899</v>
      </c>
      <c r="G13" s="63">
        <f>'Optimistic (Raw)'!D7 - C27</f>
        <v>223161.25517785409</v>
      </c>
      <c r="H13" s="57">
        <f>'Pessimistic (Raw)'!D7 - C27</f>
        <v>211969.07824475644</v>
      </c>
      <c r="I13" s="91">
        <f t="shared" si="0"/>
        <v>56028.923697507998</v>
      </c>
      <c r="J13" s="54">
        <f t="shared" si="1"/>
        <v>40514.329808231734</v>
      </c>
    </row>
    <row r="14" spans="2:10" ht="20" customHeight="1">
      <c r="B14" s="65" t="s">
        <v>12</v>
      </c>
      <c r="C14" s="66">
        <f>'Budget Revenues'!C5</f>
        <v>61088</v>
      </c>
      <c r="D14" s="67">
        <f>'Optimistic (Raw)'!C5</f>
        <v>52058.778690093699</v>
      </c>
      <c r="E14" s="68">
        <f>'Pessimistic (Raw)'!C5</f>
        <v>49121.780516297891</v>
      </c>
      <c r="F14" s="69">
        <f>'Budget Revenues'!E5</f>
        <v>83298</v>
      </c>
      <c r="G14" s="67">
        <f>'Optimistic (Raw)'!D5</f>
        <v>83160.913900785905</v>
      </c>
      <c r="H14" s="70">
        <f>'Pessimistic (Raw)'!D5</f>
        <v>70653.884547747002</v>
      </c>
      <c r="I14" s="92">
        <f t="shared" si="0"/>
        <v>-9166.3074091204035</v>
      </c>
      <c r="J14" s="71">
        <f t="shared" si="1"/>
        <v>-24610.334935955107</v>
      </c>
    </row>
    <row r="15" spans="2:10" ht="22" customHeight="1">
      <c r="B15" s="55" t="s">
        <v>13</v>
      </c>
      <c r="C15" s="64">
        <f>'Budget Revenues'!C4</f>
        <v>56218</v>
      </c>
      <c r="D15" s="63">
        <f>'Optimistic (Raw)'!C4</f>
        <v>63119.264660570007</v>
      </c>
      <c r="E15" s="56">
        <f>'Pessimistic (Raw)'!C4</f>
        <v>52771.23810704668</v>
      </c>
      <c r="F15" s="64">
        <f>'Budget Revenues'!E4</f>
        <v>72252.784409516476</v>
      </c>
      <c r="G15" s="63">
        <f>'Optimistic (Raw)'!D4</f>
        <v>69747.17724995059</v>
      </c>
      <c r="H15" s="57">
        <f>'Pessimistic (Raw)'!D4</f>
        <v>65543.827594732618</v>
      </c>
      <c r="I15" s="91">
        <f t="shared" si="0"/>
        <v>4395.657501004127</v>
      </c>
      <c r="J15" s="54">
        <f t="shared" si="1"/>
        <v>-10155.718707737178</v>
      </c>
    </row>
    <row r="16" spans="2:10" ht="20" customHeight="1">
      <c r="B16" s="65" t="s">
        <v>14</v>
      </c>
      <c r="C16" s="69">
        <f>'Budget Revenues'!C8</f>
        <v>67441</v>
      </c>
      <c r="D16" s="67">
        <f>'Optimistic (Raw)'!C8</f>
        <v>67932.599728931222</v>
      </c>
      <c r="E16" s="68">
        <f>'Pessimistic (Raw)'!C8</f>
        <v>66080.899188435054</v>
      </c>
      <c r="F16" s="69">
        <f>'Budget Revenues'!E8</f>
        <v>67954</v>
      </c>
      <c r="G16" s="67">
        <f>'Optimistic (Raw)'!D8</f>
        <v>74103.478048825011</v>
      </c>
      <c r="H16" s="70">
        <f>'Pessimistic (Raw)'!D8</f>
        <v>71863.599382376968</v>
      </c>
      <c r="I16" s="92">
        <f t="shared" si="0"/>
        <v>6641.0777777562325</v>
      </c>
      <c r="J16" s="71">
        <f t="shared" si="1"/>
        <v>2549.4985708120221</v>
      </c>
    </row>
    <row r="17" spans="2:10" ht="20" customHeight="1" thickBot="1">
      <c r="B17" s="78" t="s">
        <v>15</v>
      </c>
      <c r="C17" s="79">
        <f>'Budget Revenues'!C2</f>
        <v>12818</v>
      </c>
      <c r="D17" s="80">
        <f>'Optimistic (Raw)'!C2</f>
        <v>3073.877410478342</v>
      </c>
      <c r="E17" s="81">
        <f>'Pessimistic (Raw)'!C2</f>
        <v>2372.2827102244878</v>
      </c>
      <c r="F17" s="82">
        <f>'Budget Revenues'!E2</f>
        <v>26116</v>
      </c>
      <c r="G17" s="80">
        <f>'Optimistic (Raw)'!D2</f>
        <v>19816.433954755132</v>
      </c>
      <c r="H17" s="83">
        <f>'Pessimistic (Raw)'!D2</f>
        <v>15258.296771098911</v>
      </c>
      <c r="I17" s="84">
        <f t="shared" si="0"/>
        <v>-16043.688634766528</v>
      </c>
      <c r="J17" s="85">
        <f t="shared" si="1"/>
        <v>-21303.420518676601</v>
      </c>
    </row>
    <row r="18" spans="2:10" ht="20" customHeight="1" thickTop="1">
      <c r="B18" s="72" t="s">
        <v>16</v>
      </c>
      <c r="C18" s="93">
        <f t="shared" ref="C18:J18" si="2">SUM(C9:C17)</f>
        <v>3831888.8165530479</v>
      </c>
      <c r="D18" s="94">
        <f t="shared" si="2"/>
        <v>3884845.5986700836</v>
      </c>
      <c r="E18" s="73">
        <f t="shared" si="2"/>
        <v>3799953.8814305053</v>
      </c>
      <c r="F18" s="74">
        <f t="shared" si="2"/>
        <v>4253659.0735734012</v>
      </c>
      <c r="G18" s="75">
        <f t="shared" si="2"/>
        <v>4161953.0415496407</v>
      </c>
      <c r="H18" s="76">
        <f t="shared" si="2"/>
        <v>4013401.1280009807</v>
      </c>
      <c r="I18" s="95">
        <f t="shared" si="2"/>
        <v>-38749.249906724392</v>
      </c>
      <c r="J18" s="77">
        <f t="shared" si="2"/>
        <v>-272192.88069496193</v>
      </c>
    </row>
    <row r="19" spans="2:10" ht="20" customHeight="1">
      <c r="B19" s="33" t="s">
        <v>17</v>
      </c>
      <c r="C19" s="96"/>
      <c r="D19" s="96"/>
      <c r="E19" s="96"/>
      <c r="F19" s="96"/>
      <c r="G19" s="96"/>
      <c r="H19" s="96"/>
      <c r="I19" s="97"/>
      <c r="J19" s="98"/>
    </row>
    <row r="20" spans="2:10" ht="20" customHeight="1" thickBot="1">
      <c r="B20" s="34" t="s">
        <v>64</v>
      </c>
      <c r="C20" s="32"/>
      <c r="D20" s="32"/>
      <c r="E20" s="32"/>
      <c r="F20" s="32"/>
      <c r="G20" s="32"/>
      <c r="H20" s="32"/>
      <c r="I20" s="32"/>
      <c r="J20" s="28"/>
    </row>
    <row r="24" spans="2:10">
      <c r="B24" s="1" t="s">
        <v>18</v>
      </c>
    </row>
    <row r="25" spans="2:10">
      <c r="B25" s="24" t="s">
        <v>19</v>
      </c>
    </row>
    <row r="26" spans="2:10">
      <c r="B26" s="25" t="s">
        <v>20</v>
      </c>
      <c r="C26" s="58">
        <f>115890808/1000</f>
        <v>115890.808</v>
      </c>
    </row>
    <row r="27" spans="2:10">
      <c r="B27" s="26" t="s">
        <v>21</v>
      </c>
      <c r="C27" s="59">
        <f>116522458/1000</f>
        <v>116522.458</v>
      </c>
    </row>
    <row r="28" spans="2:10">
      <c r="B28" s="23" t="s">
        <v>22</v>
      </c>
    </row>
  </sheetData>
  <mergeCells count="5">
    <mergeCell ref="C7:E7"/>
    <mergeCell ref="F7:H7"/>
    <mergeCell ref="I7:J7"/>
    <mergeCell ref="B5:J5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23"/>
  <sheetViews>
    <sheetView showGridLines="0" zoomScale="120" zoomScaleNormal="120" workbookViewId="0">
      <selection activeCell="F25" sqref="F25"/>
    </sheetView>
  </sheetViews>
  <sheetFormatPr baseColWidth="10" defaultColWidth="8.83203125" defaultRowHeight="15"/>
  <cols>
    <col min="1" max="1" width="10.5" style="19" customWidth="1"/>
    <col min="2" max="2" width="13.83203125" style="19" customWidth="1"/>
    <col min="3" max="3" width="14.83203125" style="19" customWidth="1"/>
    <col min="4" max="11" width="9.83203125" style="19" customWidth="1"/>
  </cols>
  <sheetData>
    <row r="1" spans="2:12" ht="16" customHeight="1" thickBot="1"/>
    <row r="2" spans="2:12" ht="39" customHeight="1">
      <c r="B2" s="115" t="s">
        <v>23</v>
      </c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12" ht="20" customHeight="1">
      <c r="B3" s="15"/>
      <c r="D3" s="118" t="s">
        <v>24</v>
      </c>
      <c r="E3" s="100"/>
      <c r="F3" s="101"/>
      <c r="G3" s="104" t="s">
        <v>25</v>
      </c>
      <c r="H3" s="100"/>
      <c r="I3" s="100"/>
      <c r="J3" s="100"/>
      <c r="K3" s="100"/>
      <c r="L3" s="101"/>
    </row>
    <row r="4" spans="2:12" ht="22" customHeight="1">
      <c r="B4" s="16"/>
      <c r="C4" s="20"/>
      <c r="D4" s="35" t="s">
        <v>26</v>
      </c>
      <c r="E4" s="36" t="s">
        <v>27</v>
      </c>
      <c r="F4" s="37" t="s">
        <v>28</v>
      </c>
      <c r="G4" s="36" t="s">
        <v>29</v>
      </c>
      <c r="H4" s="36" t="s">
        <v>30</v>
      </c>
      <c r="I4" s="36" t="s">
        <v>31</v>
      </c>
      <c r="J4" s="36" t="s">
        <v>32</v>
      </c>
      <c r="K4" s="36" t="s">
        <v>33</v>
      </c>
      <c r="L4" s="43" t="s">
        <v>34</v>
      </c>
    </row>
    <row r="5" spans="2:12" ht="19" customHeight="1">
      <c r="B5" s="119" t="s">
        <v>35</v>
      </c>
      <c r="C5" s="38" t="s">
        <v>5</v>
      </c>
      <c r="D5" s="41">
        <f>'Normalized Declines (Raw)'!D23</f>
        <v>0.9213965682080032</v>
      </c>
      <c r="E5" s="41">
        <f>'Normalized Declines (Raw)'!E23</f>
        <v>0.9356056139462301</v>
      </c>
      <c r="F5" s="42">
        <f>'Normalized Declines (Raw)'!F23</f>
        <v>0.87980321339352341</v>
      </c>
      <c r="G5" s="41">
        <f>'Normalized Declines (Raw)'!G24</f>
        <v>0.87339073337913475</v>
      </c>
      <c r="H5" s="41">
        <f>'Normalized Declines (Raw)'!H24</f>
        <v>0.92074759596716416</v>
      </c>
      <c r="I5" s="41">
        <f>'Normalized Declines (Raw)'!I24</f>
        <v>0.95058492075138856</v>
      </c>
      <c r="J5" s="41">
        <f>'Normalized Declines (Raw)'!J24</f>
        <v>0.95791588696615193</v>
      </c>
      <c r="K5" s="41">
        <f>'Normalized Declines (Raw)'!K24</f>
        <v>0.95501099482379692</v>
      </c>
      <c r="L5" s="44">
        <f>'Normalized Declines (Raw)'!L24</f>
        <v>1.0074311136596641</v>
      </c>
    </row>
    <row r="6" spans="2:12" ht="19" customHeight="1">
      <c r="B6" s="120"/>
      <c r="C6" s="39" t="s">
        <v>6</v>
      </c>
      <c r="D6" s="21">
        <f>'Normalized Declines (Raw)'!D23</f>
        <v>0.9213965682080032</v>
      </c>
      <c r="E6" s="21">
        <f>'Normalized Declines (Raw)'!E23</f>
        <v>0.9356056139462301</v>
      </c>
      <c r="F6" s="7">
        <f>'Normalized Declines (Raw)'!F23</f>
        <v>0.87980321339352341</v>
      </c>
      <c r="G6" s="21">
        <f>'Normalized Declines (Raw)'!G25</f>
        <v>0.86910210149954803</v>
      </c>
      <c r="H6" s="21">
        <f>'Normalized Declines (Raw)'!H25</f>
        <v>0.91197560070142802</v>
      </c>
      <c r="I6" s="21">
        <f>'Normalized Declines (Raw)'!I25</f>
        <v>0.93739798411844588</v>
      </c>
      <c r="J6" s="21">
        <f>'Normalized Declines (Raw)'!J25</f>
        <v>0.9395616359029878</v>
      </c>
      <c r="K6" s="21">
        <f>'Normalized Declines (Raw)'!K25</f>
        <v>0.93353918965308891</v>
      </c>
      <c r="L6" s="12">
        <f>'Normalized Declines (Raw)'!L25</f>
        <v>0.98065537933534308</v>
      </c>
    </row>
    <row r="7" spans="2:12" ht="19" customHeight="1">
      <c r="B7" s="119" t="s">
        <v>9</v>
      </c>
      <c r="C7" s="38" t="s">
        <v>5</v>
      </c>
      <c r="D7" s="8">
        <f>'Normalized Declines (Raw)'!D5</f>
        <v>1.031145156376116</v>
      </c>
      <c r="E7" s="8">
        <f>'Normalized Declines (Raw)'!E5</f>
        <v>1.4414276454789421</v>
      </c>
      <c r="F7" s="18">
        <f>'Normalized Declines (Raw)'!F5</f>
        <v>1.2942611111301059</v>
      </c>
      <c r="G7" s="8">
        <f>'Normalized Declines (Raw)'!G6</f>
        <v>0.93</v>
      </c>
      <c r="H7" s="8">
        <f>'Normalized Declines (Raw)'!H6</f>
        <v>0.92999999999999994</v>
      </c>
      <c r="I7" s="8">
        <f>'Normalized Declines (Raw)'!I6</f>
        <v>1.05</v>
      </c>
      <c r="J7" s="8">
        <f>'Normalized Declines (Raw)'!J6</f>
        <v>1.05</v>
      </c>
      <c r="K7" s="8">
        <f>'Normalized Declines (Raw)'!K6</f>
        <v>1.05</v>
      </c>
      <c r="L7" s="13">
        <f>'Normalized Declines (Raw)'!L6</f>
        <v>1.05</v>
      </c>
    </row>
    <row r="8" spans="2:12" ht="19" customHeight="1">
      <c r="B8" s="120"/>
      <c r="C8" s="39" t="s">
        <v>6</v>
      </c>
      <c r="D8" s="9">
        <f>D7</f>
        <v>1.031145156376116</v>
      </c>
      <c r="E8" s="9">
        <f>E7</f>
        <v>1.4414276454789421</v>
      </c>
      <c r="F8" s="10">
        <f>F7</f>
        <v>1.2942611111301059</v>
      </c>
      <c r="G8" s="9">
        <f>'Normalized Declines (Raw)'!G7</f>
        <v>0.84999999999999987</v>
      </c>
      <c r="H8" s="9">
        <f>'Normalized Declines (Raw)'!H7</f>
        <v>0.85</v>
      </c>
      <c r="I8" s="9">
        <f>'Normalized Declines (Raw)'!I7</f>
        <v>1</v>
      </c>
      <c r="J8" s="9">
        <f>'Normalized Declines (Raw)'!J7</f>
        <v>1</v>
      </c>
      <c r="K8" s="9">
        <f>'Normalized Declines (Raw)'!K7</f>
        <v>1</v>
      </c>
      <c r="L8" s="14">
        <f>'Normalized Declines (Raw)'!L7</f>
        <v>1</v>
      </c>
    </row>
    <row r="9" spans="2:12" ht="19" customHeight="1">
      <c r="B9" s="119" t="s">
        <v>10</v>
      </c>
      <c r="C9" s="38" t="s">
        <v>5</v>
      </c>
      <c r="D9" s="8">
        <f>'Normalized Declines (Raw)'!D14</f>
        <v>0.42683409348331569</v>
      </c>
      <c r="E9" s="8">
        <f>'Normalized Declines (Raw)'!E14</f>
        <v>0.90926752456581872</v>
      </c>
      <c r="F9" s="18">
        <f>'Normalized Declines (Raw)'!F14</f>
        <v>0.92869196085369443</v>
      </c>
      <c r="G9" s="8">
        <f>'Normalized Declines (Raw)'!G15</f>
        <v>0.82706183516301757</v>
      </c>
      <c r="H9" s="8">
        <f>'Normalized Declines (Raw)'!H15</f>
        <v>0.85700943397514917</v>
      </c>
      <c r="I9" s="8">
        <f>'Normalized Declines (Raw)'!I15</f>
        <v>0.98500839616036118</v>
      </c>
      <c r="J9" s="8">
        <f>'Normalized Declines (Raw)'!J15</f>
        <v>0.90376561439449232</v>
      </c>
      <c r="K9" s="8">
        <f>'Normalized Declines (Raw)'!K15</f>
        <v>0.94002631370113798</v>
      </c>
      <c r="L9" s="13">
        <f>'Normalized Declines (Raw)'!L15</f>
        <v>0.97046544138731294</v>
      </c>
    </row>
    <row r="10" spans="2:12" ht="19" customHeight="1">
      <c r="B10" s="120"/>
      <c r="C10" s="39" t="s">
        <v>6</v>
      </c>
      <c r="D10" s="9">
        <f>D9</f>
        <v>0.42683409348331569</v>
      </c>
      <c r="E10" s="9">
        <f>E9</f>
        <v>0.90926752456581872</v>
      </c>
      <c r="F10" s="10">
        <f>F9</f>
        <v>0.92869196085369443</v>
      </c>
      <c r="G10" s="9">
        <f>'Normalized Declines (Raw)'!G16</f>
        <v>0.71313138806741372</v>
      </c>
      <c r="H10" s="9">
        <f>'Normalized Declines (Raw)'!H16</f>
        <v>0.7312871591927006</v>
      </c>
      <c r="I10" s="9">
        <f>'Normalized Declines (Raw)'!I16</f>
        <v>0.87379977941807407</v>
      </c>
      <c r="J10" s="9">
        <f>'Normalized Declines (Raw)'!J16</f>
        <v>0.79364170509002629</v>
      </c>
      <c r="K10" s="9">
        <f>'Normalized Declines (Raw)'!K16</f>
        <v>0.81916678753298589</v>
      </c>
      <c r="L10" s="14">
        <f>'Normalized Declines (Raw)'!L16</f>
        <v>0.83804628101221312</v>
      </c>
    </row>
    <row r="11" spans="2:12" ht="19" customHeight="1">
      <c r="B11" s="119" t="s">
        <v>11</v>
      </c>
      <c r="C11" s="38" t="s">
        <v>5</v>
      </c>
      <c r="D11" s="8">
        <f>'Normalized Declines (Raw)'!D17</f>
        <v>0.73207738350268114</v>
      </c>
      <c r="E11" s="8">
        <f>'Normalized Declines (Raw)'!E17</f>
        <v>0.89691193138054093</v>
      </c>
      <c r="F11" s="18">
        <f>'Normalized Declines (Raw)'!F17</f>
        <v>0.94268362605282119</v>
      </c>
      <c r="G11" s="8">
        <f>'Normalized Declines (Raw)'!G18</f>
        <v>0.90760054031924198</v>
      </c>
      <c r="H11" s="8">
        <f>'Normalized Declines (Raw)'!H18</f>
        <v>0.92893204425860254</v>
      </c>
      <c r="I11" s="8">
        <f>'Normalized Declines (Raw)'!I18</f>
        <v>0.95021751350044359</v>
      </c>
      <c r="J11" s="8">
        <f>'Normalized Declines (Raw)'!J18</f>
        <v>0.96457659424785724</v>
      </c>
      <c r="K11" s="8">
        <f>'Normalized Declines (Raw)'!K18</f>
        <v>0.97865464369440747</v>
      </c>
      <c r="L11" s="13">
        <f>'Normalized Declines (Raw)'!L18</f>
        <v>0.98581445673850054</v>
      </c>
    </row>
    <row r="12" spans="2:12" ht="19" customHeight="1">
      <c r="B12" s="120"/>
      <c r="C12" s="39" t="s">
        <v>6</v>
      </c>
      <c r="D12" s="9">
        <f>D11</f>
        <v>0.73207738350268114</v>
      </c>
      <c r="E12" s="9">
        <f>E11</f>
        <v>0.89691193138054093</v>
      </c>
      <c r="F12" s="10">
        <f>F11</f>
        <v>0.94268362605282119</v>
      </c>
      <c r="G12" s="9">
        <f>'Normalized Declines (Raw)'!G19</f>
        <v>0.89341884493725143</v>
      </c>
      <c r="H12" s="9">
        <f>'Normalized Declines (Raw)'!H19</f>
        <v>0.89339806638790387</v>
      </c>
      <c r="I12" s="9">
        <f>'Normalized Declines (Raw)'!I19</f>
        <v>0.91464305789358569</v>
      </c>
      <c r="J12" s="9">
        <f>'Normalized Declines (Raw)'!J19</f>
        <v>0.92915318849571427</v>
      </c>
      <c r="K12" s="9">
        <f>'Normalized Declines (Raw)'!K19</f>
        <v>0.95029125293042649</v>
      </c>
      <c r="L12" s="14">
        <f>'Normalized Declines (Raw)'!L19</f>
        <v>0.95737325049855149</v>
      </c>
    </row>
    <row r="13" spans="2:12" ht="19" customHeight="1">
      <c r="B13" s="119" t="s">
        <v>12</v>
      </c>
      <c r="C13" s="38" t="s">
        <v>5</v>
      </c>
      <c r="D13" s="8">
        <f>'Normalized Declines (Raw)'!D11</f>
        <v>0.28912873120996158</v>
      </c>
      <c r="E13" s="8">
        <f>'Normalized Declines (Raw)'!E11</f>
        <v>0.3195025610644488</v>
      </c>
      <c r="F13" s="18">
        <f>'Normalized Declines (Raw)'!F11</f>
        <v>0.433306055149001</v>
      </c>
      <c r="G13" s="8">
        <f>'Normalized Declines (Raw)'!G12</f>
        <v>0.5</v>
      </c>
      <c r="H13" s="8">
        <f>'Normalized Declines (Raw)'!H12</f>
        <v>0.6</v>
      </c>
      <c r="I13" s="8">
        <f>'Normalized Declines (Raw)'!I12</f>
        <v>0.70000000000000007</v>
      </c>
      <c r="J13" s="8">
        <f>'Normalized Declines (Raw)'!J12</f>
        <v>0.8</v>
      </c>
      <c r="K13" s="8">
        <f>'Normalized Declines (Raw)'!K12</f>
        <v>0.89999999999999991</v>
      </c>
      <c r="L13" s="13">
        <f>'Normalized Declines (Raw)'!L12</f>
        <v>0.9</v>
      </c>
    </row>
    <row r="14" spans="2:12" ht="19" customHeight="1">
      <c r="B14" s="120"/>
      <c r="C14" s="39" t="s">
        <v>6</v>
      </c>
      <c r="D14" s="9">
        <f>D13</f>
        <v>0.28912873120996158</v>
      </c>
      <c r="E14" s="9">
        <f>E13</f>
        <v>0.3195025610644488</v>
      </c>
      <c r="F14" s="10">
        <f>F13</f>
        <v>0.433306055149001</v>
      </c>
      <c r="G14" s="9">
        <f>'Normalized Declines (Raw)'!G13</f>
        <v>0.5</v>
      </c>
      <c r="H14" s="9">
        <f>'Normalized Declines (Raw)'!H13</f>
        <v>0.5</v>
      </c>
      <c r="I14" s="9">
        <f>'Normalized Declines (Raw)'!I13</f>
        <v>0.6</v>
      </c>
      <c r="J14" s="9">
        <f>'Normalized Declines (Raw)'!J13</f>
        <v>0.7</v>
      </c>
      <c r="K14" s="9">
        <f>'Normalized Declines (Raw)'!K13</f>
        <v>0.70000000000000007</v>
      </c>
      <c r="L14" s="14">
        <f>'Normalized Declines (Raw)'!L13</f>
        <v>0.80000000000000016</v>
      </c>
    </row>
    <row r="15" spans="2:12" ht="19" customHeight="1">
      <c r="B15" s="119" t="s">
        <v>36</v>
      </c>
      <c r="C15" s="38" t="s">
        <v>5</v>
      </c>
      <c r="D15" s="8">
        <f>'Normalized Declines (Raw)'!D8</f>
        <v>0.64229998131242638</v>
      </c>
      <c r="E15" s="8">
        <f>'Normalized Declines (Raw)'!E8</f>
        <v>3.2970748140514292</v>
      </c>
      <c r="F15" s="18">
        <f>'Normalized Declines (Raw)'!F8</f>
        <v>0.91115097661055744</v>
      </c>
      <c r="G15" s="8">
        <f>'Normalized Declines (Raw)'!G9</f>
        <v>0.6</v>
      </c>
      <c r="H15" s="8">
        <f>'Normalized Declines (Raw)'!H9</f>
        <v>0.6</v>
      </c>
      <c r="I15" s="8">
        <f>'Normalized Declines (Raw)'!I9</f>
        <v>1</v>
      </c>
      <c r="J15" s="8">
        <f>'Normalized Declines (Raw)'!J9</f>
        <v>1.02</v>
      </c>
      <c r="K15" s="8">
        <f>'Normalized Declines (Raw)'!K9</f>
        <v>1.02</v>
      </c>
      <c r="L15" s="13">
        <f>'Normalized Declines (Raw)'!L9</f>
        <v>1.05</v>
      </c>
    </row>
    <row r="16" spans="2:12" ht="19" customHeight="1">
      <c r="B16" s="120"/>
      <c r="C16" s="39" t="s">
        <v>6</v>
      </c>
      <c r="D16" s="9">
        <f>D15</f>
        <v>0.64229998131242638</v>
      </c>
      <c r="E16" s="9">
        <f>E15</f>
        <v>3.2970748140514292</v>
      </c>
      <c r="F16" s="10">
        <f>F15</f>
        <v>0.91115097661055744</v>
      </c>
      <c r="G16" s="9">
        <f>'Normalized Declines (Raw)'!G10</f>
        <v>0.4</v>
      </c>
      <c r="H16" s="9">
        <f>'Normalized Declines (Raw)'!H10</f>
        <v>0.4</v>
      </c>
      <c r="I16" s="9">
        <f>'Normalized Declines (Raw)'!I10</f>
        <v>0.98</v>
      </c>
      <c r="J16" s="9">
        <f>'Normalized Declines (Raw)'!J10</f>
        <v>0.98</v>
      </c>
      <c r="K16" s="9">
        <f>'Normalized Declines (Raw)'!K10</f>
        <v>0.98</v>
      </c>
      <c r="L16" s="14">
        <f>'Normalized Declines (Raw)'!L10</f>
        <v>0.97</v>
      </c>
    </row>
    <row r="17" spans="2:12" ht="19" customHeight="1">
      <c r="B17" s="119" t="s">
        <v>14</v>
      </c>
      <c r="C17" s="38" t="s">
        <v>5</v>
      </c>
      <c r="D17" s="8">
        <f>'Normalized Declines (Raw)'!D20</f>
        <v>0.69603976309517057</v>
      </c>
      <c r="E17" s="8">
        <f>'Normalized Declines (Raw)'!E20</f>
        <v>0.86666239616362983</v>
      </c>
      <c r="F17" s="18">
        <f>'Normalized Declines (Raw)'!F20</f>
        <v>0.87338516924459131</v>
      </c>
      <c r="G17" s="8">
        <f>'Normalized Declines (Raw)'!G21</f>
        <v>0.9</v>
      </c>
      <c r="H17" s="8">
        <f>'Normalized Declines (Raw)'!H21</f>
        <v>0.9</v>
      </c>
      <c r="I17" s="8">
        <f>'Normalized Declines (Raw)'!I21</f>
        <v>0.95000000000000007</v>
      </c>
      <c r="J17" s="8">
        <f>'Normalized Declines (Raw)'!J21</f>
        <v>0.95</v>
      </c>
      <c r="K17" s="8">
        <f>'Normalized Declines (Raw)'!K21</f>
        <v>0.97</v>
      </c>
      <c r="L17" s="13">
        <f>'Normalized Declines (Raw)'!L21</f>
        <v>0.99</v>
      </c>
    </row>
    <row r="18" spans="2:12" ht="19" customHeight="1">
      <c r="B18" s="120"/>
      <c r="C18" s="39" t="s">
        <v>6</v>
      </c>
      <c r="D18" s="9">
        <f>D17</f>
        <v>0.69603976309517057</v>
      </c>
      <c r="E18" s="9">
        <f>E17</f>
        <v>0.86666239616362983</v>
      </c>
      <c r="F18" s="10">
        <f>F17</f>
        <v>0.87338516924459131</v>
      </c>
      <c r="G18" s="9">
        <f>'Normalized Declines (Raw)'!G22</f>
        <v>0.85</v>
      </c>
      <c r="H18" s="9">
        <f>'Normalized Declines (Raw)'!H22</f>
        <v>0.85</v>
      </c>
      <c r="I18" s="9">
        <f>'Normalized Declines (Raw)'!I22</f>
        <v>0.9</v>
      </c>
      <c r="J18" s="9">
        <f>'Normalized Declines (Raw)'!J22</f>
        <v>0.92500000000000004</v>
      </c>
      <c r="K18" s="9">
        <f>'Normalized Declines (Raw)'!K22</f>
        <v>0.95</v>
      </c>
      <c r="L18" s="14">
        <f>'Normalized Declines (Raw)'!L22</f>
        <v>0.96999999999999986</v>
      </c>
    </row>
    <row r="19" spans="2:12" ht="19" customHeight="1">
      <c r="B19" s="119" t="s">
        <v>15</v>
      </c>
      <c r="C19" s="38" t="s">
        <v>5</v>
      </c>
      <c r="D19" s="8">
        <f>'Normalized Declines (Raw)'!D2</f>
        <v>6.3142865794127284E-2</v>
      </c>
      <c r="E19" s="8">
        <f>'Normalized Declines (Raw)'!E2</f>
        <v>5.0199695405670902E-3</v>
      </c>
      <c r="F19" s="18">
        <f>'Normalized Declines (Raw)'!F2</f>
        <v>7.7731866953624371E-2</v>
      </c>
      <c r="G19" s="8">
        <f>'Normalized Declines (Raw)'!G3</f>
        <v>9.9999999999999978E-2</v>
      </c>
      <c r="H19" s="8">
        <f>'Normalized Declines (Raw)'!H3</f>
        <v>0.3</v>
      </c>
      <c r="I19" s="8">
        <f>'Normalized Declines (Raw)'!I3</f>
        <v>0.5</v>
      </c>
      <c r="J19" s="8">
        <f>'Normalized Declines (Raw)'!J3</f>
        <v>0.7</v>
      </c>
      <c r="K19" s="8">
        <f>'Normalized Declines (Raw)'!K3</f>
        <v>0.9</v>
      </c>
      <c r="L19" s="13">
        <f>'Normalized Declines (Raw)'!L3</f>
        <v>1</v>
      </c>
    </row>
    <row r="20" spans="2:12" ht="19" customHeight="1">
      <c r="B20" s="120"/>
      <c r="C20" s="39" t="s">
        <v>6</v>
      </c>
      <c r="D20" s="9">
        <f>D19</f>
        <v>6.3142865794127284E-2</v>
      </c>
      <c r="E20" s="9">
        <f>E19</f>
        <v>5.0199695405670902E-3</v>
      </c>
      <c r="F20" s="10">
        <f>F19</f>
        <v>7.7731866953624371E-2</v>
      </c>
      <c r="G20" s="9">
        <f>'Normalized Declines (Raw)'!G4</f>
        <v>9.9999999999999978E-2</v>
      </c>
      <c r="H20" s="9">
        <f>'Normalized Declines (Raw)'!H4</f>
        <v>0.2</v>
      </c>
      <c r="I20" s="9">
        <f>'Normalized Declines (Raw)'!I4</f>
        <v>0.3</v>
      </c>
      <c r="J20" s="9">
        <f>'Normalized Declines (Raw)'!J4</f>
        <v>0.5</v>
      </c>
      <c r="K20" s="9">
        <f>'Normalized Declines (Raw)'!K4</f>
        <v>0.7</v>
      </c>
      <c r="L20" s="14">
        <f>'Normalized Declines (Raw)'!L4</f>
        <v>0.9</v>
      </c>
    </row>
    <row r="21" spans="2:12" ht="19" customHeight="1">
      <c r="B21" s="121" t="s">
        <v>16</v>
      </c>
      <c r="C21" s="40" t="s">
        <v>5</v>
      </c>
      <c r="D21" s="22">
        <f>'Normalized Declines (Raw)'!D26</f>
        <v>0.8642454763573062</v>
      </c>
      <c r="E21" s="22">
        <f>'Normalized Declines (Raw)'!E26</f>
        <v>0.93931372717126982</v>
      </c>
      <c r="F21" s="11">
        <f>'Normalized Declines (Raw)'!F26</f>
        <v>0.89538487727018501</v>
      </c>
      <c r="G21" s="22">
        <f>'Normalized Declines (Raw)'!G27</f>
        <v>0.85903936299714301</v>
      </c>
      <c r="H21" s="22">
        <f>'Normalized Declines (Raw)'!H27</f>
        <v>0.89485678551708547</v>
      </c>
      <c r="I21" s="22">
        <f>'Normalized Declines (Raw)'!I27</f>
        <v>0.94662610516975831</v>
      </c>
      <c r="J21" s="22">
        <f>'Normalized Declines (Raw)'!J27</f>
        <v>0.95157129206988267</v>
      </c>
      <c r="K21" s="22">
        <f>'Normalized Declines (Raw)'!K27</f>
        <v>0.96348256887667472</v>
      </c>
      <c r="L21" s="17">
        <f>'Normalized Declines (Raw)'!L27</f>
        <v>1.0143159164944151</v>
      </c>
    </row>
    <row r="22" spans="2:12" ht="19" customHeight="1">
      <c r="B22" s="120"/>
      <c r="C22" s="39" t="s">
        <v>6</v>
      </c>
      <c r="D22" s="9">
        <f>D21</f>
        <v>0.8642454763573062</v>
      </c>
      <c r="E22" s="9">
        <f>E21</f>
        <v>0.93931372717126982</v>
      </c>
      <c r="F22" s="10">
        <f>F21</f>
        <v>0.89538487727018501</v>
      </c>
      <c r="G22" s="9">
        <f>'Normalized Declines (Raw)'!G28</f>
        <v>0.83332004165911022</v>
      </c>
      <c r="H22" s="9">
        <f>'Normalized Declines (Raw)'!H28</f>
        <v>0.84196319713103152</v>
      </c>
      <c r="I22" s="9">
        <f>'Normalized Declines (Raw)'!I28</f>
        <v>0.91227285161114025</v>
      </c>
      <c r="J22" s="9">
        <f>'Normalized Declines (Raw)'!J28</f>
        <v>0.91498298831646119</v>
      </c>
      <c r="K22" s="9">
        <f>'Normalized Declines (Raw)'!K28</f>
        <v>0.92282318021591314</v>
      </c>
      <c r="L22" s="14">
        <f>'Normalized Declines (Raw)'!L28</f>
        <v>0.96727124136322284</v>
      </c>
    </row>
    <row r="23" spans="2:12" ht="28" customHeight="1" thickBot="1">
      <c r="B23" s="112" t="s">
        <v>37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</sheetData>
  <mergeCells count="13">
    <mergeCell ref="B23:L23"/>
    <mergeCell ref="B2:L2"/>
    <mergeCell ref="D3:F3"/>
    <mergeCell ref="G3:L3"/>
    <mergeCell ref="B15:B16"/>
    <mergeCell ref="B17:B18"/>
    <mergeCell ref="B19:B20"/>
    <mergeCell ref="B21:B22"/>
    <mergeCell ref="B5:B6"/>
    <mergeCell ref="B7:B8"/>
    <mergeCell ref="B9:B10"/>
    <mergeCell ref="B11:B12"/>
    <mergeCell ref="B13:B14"/>
  </mergeCells>
  <conditionalFormatting sqref="D5:L22">
    <cfRule type="colorScale" priority="2">
      <colorScale>
        <cfvo type="min"/>
        <cfvo type="num" val="1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E21"/>
  <sheetViews>
    <sheetView workbookViewId="0">
      <selection activeCell="E8" sqref="E8"/>
    </sheetView>
  </sheetViews>
  <sheetFormatPr baseColWidth="10" defaultRowHeight="16"/>
  <cols>
    <col min="1" max="1" width="10.83203125" style="5" customWidth="1"/>
    <col min="2" max="3" width="14.6640625" style="5" bestFit="1" customWidth="1"/>
    <col min="4" max="4" width="14.6640625" style="5" customWidth="1"/>
    <col min="5" max="5" width="14.6640625" style="5" bestFit="1" customWidth="1"/>
    <col min="6" max="20" width="10.83203125" style="5" customWidth="1"/>
    <col min="21" max="16384" width="10.83203125" style="5"/>
  </cols>
  <sheetData>
    <row r="1" spans="1:5">
      <c r="A1" s="2" t="s">
        <v>38</v>
      </c>
      <c r="B1" s="2">
        <v>2020</v>
      </c>
      <c r="C1" s="2" t="s">
        <v>39</v>
      </c>
      <c r="D1" s="2" t="s">
        <v>40</v>
      </c>
      <c r="E1" s="2">
        <v>2022</v>
      </c>
    </row>
    <row r="2" spans="1:5">
      <c r="A2" s="2" t="s">
        <v>41</v>
      </c>
      <c r="B2" s="3">
        <v>18446</v>
      </c>
      <c r="C2" s="3">
        <v>12818</v>
      </c>
      <c r="D2" s="3">
        <v>16611</v>
      </c>
      <c r="E2" s="3">
        <v>26116</v>
      </c>
    </row>
    <row r="3" spans="1:5">
      <c r="A3" s="2" t="s">
        <v>42</v>
      </c>
      <c r="B3" s="3">
        <v>534239</v>
      </c>
      <c r="C3" s="3">
        <v>482147</v>
      </c>
      <c r="D3" s="3">
        <v>464321</v>
      </c>
      <c r="E3" s="3">
        <v>605916</v>
      </c>
    </row>
    <row r="4" spans="1:5">
      <c r="A4" s="2" t="s">
        <v>43</v>
      </c>
      <c r="B4" s="3">
        <v>47354</v>
      </c>
      <c r="C4" s="3">
        <v>56218</v>
      </c>
      <c r="D4" s="3">
        <v>56218</v>
      </c>
      <c r="E4" s="3">
        <v>72252.784409516476</v>
      </c>
    </row>
    <row r="5" spans="1:5">
      <c r="A5" s="2" t="s">
        <v>44</v>
      </c>
      <c r="B5" s="3">
        <v>77266</v>
      </c>
      <c r="C5" s="3">
        <v>61088</v>
      </c>
      <c r="D5" s="3">
        <v>76719</v>
      </c>
      <c r="E5" s="3">
        <v>83298</v>
      </c>
    </row>
    <row r="6" spans="1:5">
      <c r="A6" s="2" t="s">
        <v>45</v>
      </c>
      <c r="B6" s="3">
        <v>319794</v>
      </c>
      <c r="C6" s="3">
        <v>292816</v>
      </c>
      <c r="D6" s="3">
        <v>292816</v>
      </c>
      <c r="E6" s="3">
        <f>284410+16898</f>
        <v>301308</v>
      </c>
    </row>
    <row r="7" spans="1:5">
      <c r="A7" s="2" t="s">
        <v>46</v>
      </c>
      <c r="B7" s="3">
        <f>329466327/1000</f>
        <v>329466.32699999999</v>
      </c>
      <c r="C7" s="3">
        <f>290398624.553048/1000</f>
        <v>290398.62455304799</v>
      </c>
      <c r="D7" s="3">
        <f>290398624.553048/1000</f>
        <v>290398.62455304799</v>
      </c>
      <c r="E7" s="3">
        <f>315121014.261979/1000</f>
        <v>315121.01426197897</v>
      </c>
    </row>
    <row r="8" spans="1:5">
      <c r="A8" s="2" t="s">
        <v>47</v>
      </c>
      <c r="B8" s="3">
        <v>69921</v>
      </c>
      <c r="C8" s="3">
        <v>67441</v>
      </c>
      <c r="D8" s="3">
        <v>67441</v>
      </c>
      <c r="E8" s="3">
        <v>67954</v>
      </c>
    </row>
    <row r="9" spans="1:5">
      <c r="A9" s="2" t="s">
        <v>48</v>
      </c>
      <c r="B9" s="3">
        <v>2115404</v>
      </c>
      <c r="C9" s="3">
        <v>2000565</v>
      </c>
      <c r="D9" s="3">
        <v>2000565</v>
      </c>
      <c r="E9" s="3">
        <v>2166518.7329019052</v>
      </c>
    </row>
    <row r="12" spans="1:5">
      <c r="A12" s="2" t="s">
        <v>46</v>
      </c>
      <c r="B12" s="3">
        <v>204591</v>
      </c>
      <c r="C12" s="3">
        <v>174508</v>
      </c>
      <c r="D12" s="3">
        <v>174508</v>
      </c>
      <c r="E12" s="3">
        <f>159299+39299</f>
        <v>198598</v>
      </c>
    </row>
    <row r="14" spans="1:5">
      <c r="A14" s="4" t="s">
        <v>49</v>
      </c>
    </row>
    <row r="15" spans="1:5">
      <c r="A15" s="5" t="s">
        <v>50</v>
      </c>
    </row>
    <row r="16" spans="1:5">
      <c r="A16" s="6" t="s">
        <v>51</v>
      </c>
    </row>
    <row r="17" spans="1:1">
      <c r="A17" s="5" t="s">
        <v>52</v>
      </c>
    </row>
    <row r="19" spans="1:1">
      <c r="A19" s="4" t="s">
        <v>53</v>
      </c>
    </row>
    <row r="20" spans="1:1">
      <c r="A20" s="5" t="s">
        <v>54</v>
      </c>
    </row>
    <row r="21" spans="1:1">
      <c r="A21" s="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/>
  </sheetViews>
  <sheetFormatPr baseColWidth="10" defaultColWidth="8.83203125" defaultRowHeight="15"/>
  <sheetData>
    <row r="1" spans="1:12">
      <c r="A1" s="60" t="s">
        <v>38</v>
      </c>
      <c r="B1" s="60" t="s">
        <v>56</v>
      </c>
      <c r="C1" s="61">
        <v>43831</v>
      </c>
      <c r="D1" s="61">
        <v>43922</v>
      </c>
      <c r="E1" s="61">
        <v>44013</v>
      </c>
      <c r="F1" s="61">
        <v>44105</v>
      </c>
      <c r="G1" s="61">
        <v>44197</v>
      </c>
      <c r="H1" s="61">
        <v>44287</v>
      </c>
      <c r="I1" s="61">
        <v>44378</v>
      </c>
      <c r="J1" s="61">
        <v>44470</v>
      </c>
      <c r="K1" s="61">
        <v>44562</v>
      </c>
      <c r="L1" s="61">
        <v>44652</v>
      </c>
    </row>
    <row r="2" spans="1:12">
      <c r="A2" s="122" t="s">
        <v>41</v>
      </c>
      <c r="B2" s="60" t="s">
        <v>57</v>
      </c>
      <c r="C2">
        <v>1.0442411563272469</v>
      </c>
      <c r="D2">
        <v>6.3142865794127284E-2</v>
      </c>
      <c r="E2">
        <v>5.0199695405670902E-3</v>
      </c>
      <c r="F2">
        <v>7.7731866953624371E-2</v>
      </c>
    </row>
    <row r="3" spans="1:12">
      <c r="A3" s="122"/>
      <c r="B3" s="60" t="s">
        <v>58</v>
      </c>
      <c r="C3">
        <v>1</v>
      </c>
      <c r="D3">
        <v>1</v>
      </c>
      <c r="E3">
        <v>1</v>
      </c>
      <c r="F3">
        <v>1</v>
      </c>
      <c r="G3">
        <v>9.9999999999999978E-2</v>
      </c>
      <c r="H3">
        <v>0.3</v>
      </c>
      <c r="I3">
        <v>0.5</v>
      </c>
      <c r="J3">
        <v>0.7</v>
      </c>
      <c r="K3">
        <v>0.9</v>
      </c>
      <c r="L3">
        <v>1</v>
      </c>
    </row>
    <row r="4" spans="1:12">
      <c r="A4" s="122"/>
      <c r="B4" s="60" t="s">
        <v>59</v>
      </c>
      <c r="C4">
        <v>1</v>
      </c>
      <c r="D4">
        <v>1</v>
      </c>
      <c r="E4">
        <v>1</v>
      </c>
      <c r="F4">
        <v>1</v>
      </c>
      <c r="G4">
        <v>9.9999999999999978E-2</v>
      </c>
      <c r="H4">
        <v>0.2</v>
      </c>
      <c r="I4">
        <v>0.3</v>
      </c>
      <c r="J4">
        <v>0.5</v>
      </c>
      <c r="K4">
        <v>0.7</v>
      </c>
      <c r="L4">
        <v>0.9</v>
      </c>
    </row>
    <row r="5" spans="1:12">
      <c r="A5" s="122" t="s">
        <v>42</v>
      </c>
      <c r="B5" s="60" t="s">
        <v>57</v>
      </c>
      <c r="C5">
        <v>0.84796488485308497</v>
      </c>
      <c r="D5">
        <v>1.031145156376116</v>
      </c>
      <c r="E5">
        <v>1.4414276454789421</v>
      </c>
      <c r="F5">
        <v>1.2942611111301059</v>
      </c>
    </row>
    <row r="6" spans="1:12">
      <c r="A6" s="122"/>
      <c r="B6" s="60" t="s">
        <v>58</v>
      </c>
      <c r="C6">
        <v>1</v>
      </c>
      <c r="D6">
        <v>1</v>
      </c>
      <c r="E6">
        <v>1</v>
      </c>
      <c r="F6">
        <v>1</v>
      </c>
      <c r="G6">
        <v>0.93</v>
      </c>
      <c r="H6">
        <v>0.92999999999999994</v>
      </c>
      <c r="I6">
        <v>1.05</v>
      </c>
      <c r="J6">
        <v>1.05</v>
      </c>
      <c r="K6">
        <v>1.05</v>
      </c>
      <c r="L6">
        <v>1.05</v>
      </c>
    </row>
    <row r="7" spans="1:12">
      <c r="A7" s="122"/>
      <c r="B7" s="60" t="s">
        <v>59</v>
      </c>
      <c r="C7">
        <v>1</v>
      </c>
      <c r="D7">
        <v>1</v>
      </c>
      <c r="E7">
        <v>1</v>
      </c>
      <c r="F7">
        <v>1</v>
      </c>
      <c r="G7">
        <v>0.84999999999999987</v>
      </c>
      <c r="H7">
        <v>0.85</v>
      </c>
      <c r="I7">
        <v>1</v>
      </c>
      <c r="J7">
        <v>1</v>
      </c>
      <c r="K7">
        <v>1</v>
      </c>
      <c r="L7">
        <v>1</v>
      </c>
    </row>
    <row r="8" spans="1:12">
      <c r="A8" s="122" t="s">
        <v>43</v>
      </c>
      <c r="B8" s="60" t="s">
        <v>57</v>
      </c>
      <c r="C8">
        <v>0.85596792203675143</v>
      </c>
      <c r="D8">
        <v>0.64229998131242638</v>
      </c>
      <c r="E8">
        <v>3.2970748140514292</v>
      </c>
      <c r="F8">
        <v>0.91115097661055744</v>
      </c>
    </row>
    <row r="9" spans="1:12">
      <c r="A9" s="122"/>
      <c r="B9" s="60" t="s">
        <v>58</v>
      </c>
      <c r="C9">
        <v>1</v>
      </c>
      <c r="D9">
        <v>1</v>
      </c>
      <c r="E9">
        <v>1</v>
      </c>
      <c r="F9">
        <v>1</v>
      </c>
      <c r="G9">
        <v>0.6</v>
      </c>
      <c r="H9">
        <v>0.6</v>
      </c>
      <c r="I9">
        <v>1</v>
      </c>
      <c r="J9">
        <v>1.02</v>
      </c>
      <c r="K9">
        <v>1.02</v>
      </c>
      <c r="L9">
        <v>1.05</v>
      </c>
    </row>
    <row r="10" spans="1:12">
      <c r="A10" s="122"/>
      <c r="B10" s="60" t="s">
        <v>59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0.98</v>
      </c>
      <c r="J10">
        <v>0.98</v>
      </c>
      <c r="K10">
        <v>0.98</v>
      </c>
      <c r="L10">
        <v>0.97</v>
      </c>
    </row>
    <row r="11" spans="1:12">
      <c r="A11" s="122" t="s">
        <v>44</v>
      </c>
      <c r="B11" s="60" t="s">
        <v>57</v>
      </c>
      <c r="C11">
        <v>0.99268578081270098</v>
      </c>
      <c r="D11">
        <v>0.28912873120996158</v>
      </c>
      <c r="E11">
        <v>0.3195025610644488</v>
      </c>
      <c r="F11">
        <v>0.433306055149001</v>
      </c>
    </row>
    <row r="12" spans="1:12">
      <c r="A12" s="122"/>
      <c r="B12" s="60" t="s">
        <v>58</v>
      </c>
      <c r="C12">
        <v>1</v>
      </c>
      <c r="D12">
        <v>1</v>
      </c>
      <c r="E12">
        <v>1</v>
      </c>
      <c r="F12">
        <v>1</v>
      </c>
      <c r="G12">
        <v>0.5</v>
      </c>
      <c r="H12">
        <v>0.6</v>
      </c>
      <c r="I12">
        <v>0.70000000000000007</v>
      </c>
      <c r="J12">
        <v>0.8</v>
      </c>
      <c r="K12">
        <v>0.89999999999999991</v>
      </c>
      <c r="L12">
        <v>0.9</v>
      </c>
    </row>
    <row r="13" spans="1:12">
      <c r="A13" s="122"/>
      <c r="B13" s="60" t="s">
        <v>59</v>
      </c>
      <c r="C13">
        <v>1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0.6</v>
      </c>
      <c r="J13">
        <v>0.7</v>
      </c>
      <c r="K13">
        <v>0.70000000000000007</v>
      </c>
      <c r="L13">
        <v>0.80000000000000016</v>
      </c>
    </row>
    <row r="14" spans="1:12">
      <c r="A14" s="122" t="s">
        <v>45</v>
      </c>
      <c r="B14" s="60" t="s">
        <v>57</v>
      </c>
      <c r="C14">
        <v>0.98062664266169686</v>
      </c>
      <c r="D14">
        <v>0.42683409348331569</v>
      </c>
      <c r="E14">
        <v>0.90926752456581872</v>
      </c>
      <c r="F14">
        <v>0.92869196085369443</v>
      </c>
    </row>
    <row r="15" spans="1:12">
      <c r="A15" s="122"/>
      <c r="B15" s="60" t="s">
        <v>58</v>
      </c>
      <c r="C15">
        <v>1</v>
      </c>
      <c r="D15">
        <v>1</v>
      </c>
      <c r="E15">
        <v>1</v>
      </c>
      <c r="F15">
        <v>1</v>
      </c>
      <c r="G15">
        <v>0.82706183516301757</v>
      </c>
      <c r="H15">
        <v>0.85700943397514917</v>
      </c>
      <c r="I15">
        <v>0.98500839616036118</v>
      </c>
      <c r="J15">
        <v>0.90376561439449232</v>
      </c>
      <c r="K15">
        <v>0.94002631370113798</v>
      </c>
      <c r="L15">
        <v>0.97046544138731294</v>
      </c>
    </row>
    <row r="16" spans="1:12">
      <c r="A16" s="122"/>
      <c r="B16" s="60" t="s">
        <v>59</v>
      </c>
      <c r="C16">
        <v>1</v>
      </c>
      <c r="D16">
        <v>1</v>
      </c>
      <c r="E16">
        <v>1</v>
      </c>
      <c r="F16">
        <v>1</v>
      </c>
      <c r="G16">
        <v>0.71313138806741372</v>
      </c>
      <c r="H16">
        <v>0.7312871591927006</v>
      </c>
      <c r="I16">
        <v>0.87379977941807407</v>
      </c>
      <c r="J16">
        <v>0.79364170509002629</v>
      </c>
      <c r="K16">
        <v>0.81916678753298589</v>
      </c>
      <c r="L16">
        <v>0.83804628101221312</v>
      </c>
    </row>
    <row r="17" spans="1:12">
      <c r="A17" s="122" t="s">
        <v>46</v>
      </c>
      <c r="B17" s="60" t="s">
        <v>57</v>
      </c>
      <c r="C17">
        <v>0.97889123538588951</v>
      </c>
      <c r="D17">
        <v>0.73207738350268114</v>
      </c>
      <c r="E17">
        <v>0.89691193138054093</v>
      </c>
      <c r="F17">
        <v>0.94268362605282119</v>
      </c>
    </row>
    <row r="18" spans="1:12">
      <c r="A18" s="122"/>
      <c r="B18" s="60" t="s">
        <v>58</v>
      </c>
      <c r="C18">
        <v>1</v>
      </c>
      <c r="D18">
        <v>1</v>
      </c>
      <c r="E18">
        <v>1</v>
      </c>
      <c r="F18">
        <v>1</v>
      </c>
      <c r="G18">
        <v>0.90760054031924198</v>
      </c>
      <c r="H18">
        <v>0.92893204425860254</v>
      </c>
      <c r="I18">
        <v>0.95021751350044359</v>
      </c>
      <c r="J18">
        <v>0.96457659424785724</v>
      </c>
      <c r="K18">
        <v>0.97865464369440747</v>
      </c>
      <c r="L18">
        <v>0.98581445673850054</v>
      </c>
    </row>
    <row r="19" spans="1:12">
      <c r="A19" s="122"/>
      <c r="B19" s="60" t="s">
        <v>59</v>
      </c>
      <c r="C19">
        <v>1</v>
      </c>
      <c r="D19">
        <v>1</v>
      </c>
      <c r="E19">
        <v>1</v>
      </c>
      <c r="F19">
        <v>1</v>
      </c>
      <c r="G19">
        <v>0.89341884493725143</v>
      </c>
      <c r="H19">
        <v>0.89339806638790387</v>
      </c>
      <c r="I19">
        <v>0.91464305789358569</v>
      </c>
      <c r="J19">
        <v>0.92915318849571427</v>
      </c>
      <c r="K19">
        <v>0.95029125293042649</v>
      </c>
      <c r="L19">
        <v>0.95737325049855149</v>
      </c>
    </row>
    <row r="20" spans="1:12">
      <c r="A20" s="122" t="s">
        <v>47</v>
      </c>
      <c r="B20" s="60" t="s">
        <v>57</v>
      </c>
      <c r="C20">
        <v>1.004110395096911</v>
      </c>
      <c r="D20">
        <v>0.69603976309517057</v>
      </c>
      <c r="E20">
        <v>0.86666239616362983</v>
      </c>
      <c r="F20">
        <v>0.87338516924459131</v>
      </c>
    </row>
    <row r="21" spans="1:12">
      <c r="A21" s="122"/>
      <c r="B21" s="60" t="s">
        <v>58</v>
      </c>
      <c r="C21">
        <v>1</v>
      </c>
      <c r="D21">
        <v>1</v>
      </c>
      <c r="E21">
        <v>1</v>
      </c>
      <c r="F21">
        <v>1</v>
      </c>
      <c r="G21">
        <v>0.9</v>
      </c>
      <c r="H21">
        <v>0.9</v>
      </c>
      <c r="I21">
        <v>0.95000000000000007</v>
      </c>
      <c r="J21">
        <v>0.95</v>
      </c>
      <c r="K21">
        <v>0.97</v>
      </c>
      <c r="L21">
        <v>0.99</v>
      </c>
    </row>
    <row r="22" spans="1:12">
      <c r="A22" s="122"/>
      <c r="B22" s="60" t="s">
        <v>59</v>
      </c>
      <c r="C22">
        <v>1</v>
      </c>
      <c r="D22">
        <v>1</v>
      </c>
      <c r="E22">
        <v>1</v>
      </c>
      <c r="F22">
        <v>1</v>
      </c>
      <c r="G22">
        <v>0.85</v>
      </c>
      <c r="H22">
        <v>0.85</v>
      </c>
      <c r="I22">
        <v>0.9</v>
      </c>
      <c r="J22">
        <v>0.92500000000000004</v>
      </c>
      <c r="K22">
        <v>0.95</v>
      </c>
      <c r="L22">
        <v>0.96999999999999986</v>
      </c>
    </row>
    <row r="23" spans="1:12">
      <c r="A23" s="122" t="s">
        <v>48</v>
      </c>
      <c r="B23" s="60" t="s">
        <v>57</v>
      </c>
      <c r="C23">
        <v>1.013993382565658</v>
      </c>
      <c r="D23">
        <v>0.9213965682080032</v>
      </c>
      <c r="E23">
        <v>0.9356056139462301</v>
      </c>
      <c r="F23">
        <v>0.87980321339352341</v>
      </c>
    </row>
    <row r="24" spans="1:12">
      <c r="A24" s="122"/>
      <c r="B24" s="60" t="s">
        <v>58</v>
      </c>
      <c r="C24">
        <v>1</v>
      </c>
      <c r="D24">
        <v>1</v>
      </c>
      <c r="E24">
        <v>1</v>
      </c>
      <c r="F24">
        <v>1</v>
      </c>
      <c r="G24">
        <v>0.87339073337913475</v>
      </c>
      <c r="H24">
        <v>0.92074759596716416</v>
      </c>
      <c r="I24">
        <v>0.95058492075138856</v>
      </c>
      <c r="J24">
        <v>0.95791588696615193</v>
      </c>
      <c r="K24">
        <v>0.95501099482379692</v>
      </c>
      <c r="L24">
        <v>1.0074311136596641</v>
      </c>
    </row>
    <row r="25" spans="1:12">
      <c r="A25" s="122"/>
      <c r="B25" s="60" t="s">
        <v>59</v>
      </c>
      <c r="C25">
        <v>1</v>
      </c>
      <c r="D25">
        <v>1</v>
      </c>
      <c r="E25">
        <v>1</v>
      </c>
      <c r="F25">
        <v>1</v>
      </c>
      <c r="G25">
        <v>0.86910210149954803</v>
      </c>
      <c r="H25">
        <v>0.91197560070142802</v>
      </c>
      <c r="I25">
        <v>0.93739798411844588</v>
      </c>
      <c r="J25">
        <v>0.9395616359029878</v>
      </c>
      <c r="K25">
        <v>0.93353918965308891</v>
      </c>
      <c r="L25">
        <v>0.98065537933534308</v>
      </c>
    </row>
    <row r="26" spans="1:12">
      <c r="A26" s="122" t="s">
        <v>60</v>
      </c>
      <c r="B26" s="60" t="s">
        <v>57</v>
      </c>
      <c r="C26">
        <v>0.9901150705631423</v>
      </c>
      <c r="D26">
        <v>0.8642454763573062</v>
      </c>
      <c r="E26">
        <v>0.93931372717126982</v>
      </c>
      <c r="F26">
        <v>0.89538487727018501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122"/>
      <c r="B27" s="60" t="s">
        <v>58</v>
      </c>
      <c r="C27">
        <v>1</v>
      </c>
      <c r="D27">
        <v>1</v>
      </c>
      <c r="E27">
        <v>1</v>
      </c>
      <c r="F27">
        <v>1</v>
      </c>
      <c r="G27">
        <v>0.85903936299714301</v>
      </c>
      <c r="H27">
        <v>0.89485678551708547</v>
      </c>
      <c r="I27">
        <v>0.94662610516975831</v>
      </c>
      <c r="J27">
        <v>0.95157129206988267</v>
      </c>
      <c r="K27">
        <v>0.96348256887667472</v>
      </c>
      <c r="L27">
        <v>1.0143159164944151</v>
      </c>
    </row>
    <row r="28" spans="1:12">
      <c r="A28" s="122"/>
      <c r="B28" s="60" t="s">
        <v>59</v>
      </c>
      <c r="C28">
        <v>1</v>
      </c>
      <c r="D28">
        <v>1</v>
      </c>
      <c r="E28">
        <v>1</v>
      </c>
      <c r="F28">
        <v>1</v>
      </c>
      <c r="G28">
        <v>0.83332004165911022</v>
      </c>
      <c r="H28">
        <v>0.84196319713103152</v>
      </c>
      <c r="I28">
        <v>0.91227285161114025</v>
      </c>
      <c r="J28">
        <v>0.91498298831646119</v>
      </c>
      <c r="K28">
        <v>0.92282318021591314</v>
      </c>
      <c r="L28">
        <v>0.96727124136322284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baseColWidth="10" defaultColWidth="8.83203125" defaultRowHeight="15"/>
  <sheetData>
    <row r="1" spans="1:4">
      <c r="A1" s="60" t="s">
        <v>38</v>
      </c>
      <c r="B1" s="60">
        <v>2020</v>
      </c>
      <c r="C1" s="60">
        <v>2021</v>
      </c>
      <c r="D1" s="60">
        <v>2022</v>
      </c>
    </row>
    <row r="2" spans="1:4">
      <c r="A2" s="60" t="s">
        <v>41</v>
      </c>
      <c r="B2">
        <v>19922.471000000001</v>
      </c>
      <c r="C2">
        <v>3073.877410478342</v>
      </c>
      <c r="D2">
        <v>19816.433954755132</v>
      </c>
    </row>
    <row r="3" spans="1:4">
      <c r="A3" s="60" t="s">
        <v>42</v>
      </c>
      <c r="B3">
        <v>526058.97600000002</v>
      </c>
      <c r="C3">
        <v>513128.15045075922</v>
      </c>
      <c r="D3">
        <v>539850.19252898183</v>
      </c>
    </row>
    <row r="4" spans="1:4">
      <c r="A4" s="60" t="s">
        <v>43</v>
      </c>
      <c r="B4">
        <v>47354.067999999999</v>
      </c>
      <c r="C4">
        <v>63119.264660570007</v>
      </c>
      <c r="D4">
        <v>69747.17724995059</v>
      </c>
    </row>
    <row r="5" spans="1:4">
      <c r="A5" s="60" t="s">
        <v>44</v>
      </c>
      <c r="B5">
        <v>81377.207999999999</v>
      </c>
      <c r="C5">
        <v>52058.778690093699</v>
      </c>
      <c r="D5">
        <v>83160.913900785905</v>
      </c>
    </row>
    <row r="6" spans="1:4">
      <c r="A6" s="60" t="s">
        <v>45</v>
      </c>
      <c r="B6">
        <v>311336.77399999998</v>
      </c>
      <c r="C6">
        <v>332277.71716741187</v>
      </c>
      <c r="D6">
        <v>358563.77458584151</v>
      </c>
    </row>
    <row r="7" spans="1:4">
      <c r="A7" s="60" t="s">
        <v>46</v>
      </c>
      <c r="B7">
        <v>329466.32699999999</v>
      </c>
      <c r="C7">
        <v>321864.84933468088</v>
      </c>
      <c r="D7">
        <v>339683.71317785408</v>
      </c>
    </row>
    <row r="8" spans="1:4">
      <c r="A8" s="60" t="s">
        <v>47</v>
      </c>
      <c r="B8">
        <v>71176.005999999994</v>
      </c>
      <c r="C8">
        <v>67932.599728931222</v>
      </c>
      <c r="D8">
        <v>74103.478048825011</v>
      </c>
    </row>
    <row r="9" spans="1:4">
      <c r="A9" s="60" t="s">
        <v>48</v>
      </c>
      <c r="B9">
        <v>2132447.2349999999</v>
      </c>
      <c r="C9">
        <v>1962993.1692271589</v>
      </c>
      <c r="D9">
        <v>2094345.8161026461</v>
      </c>
    </row>
    <row r="10" spans="1:4">
      <c r="A10" s="60" t="s">
        <v>60</v>
      </c>
      <c r="B10">
        <v>3519139.0649999999</v>
      </c>
      <c r="C10">
        <v>3316448.4066700842</v>
      </c>
      <c r="D10">
        <v>3579271.4995496399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baseColWidth="10" defaultColWidth="8.83203125" defaultRowHeight="15"/>
  <sheetData>
    <row r="1" spans="1:4">
      <c r="A1" s="60" t="s">
        <v>38</v>
      </c>
      <c r="B1" s="60">
        <v>2020</v>
      </c>
      <c r="C1" s="60">
        <v>2021</v>
      </c>
      <c r="D1" s="60">
        <v>2022</v>
      </c>
    </row>
    <row r="2" spans="1:4">
      <c r="A2" s="60" t="s">
        <v>41</v>
      </c>
      <c r="B2">
        <v>19922.471000000001</v>
      </c>
      <c r="C2">
        <v>2372.2827102244878</v>
      </c>
      <c r="D2">
        <v>15258.296771098911</v>
      </c>
    </row>
    <row r="3" spans="1:4">
      <c r="A3" s="60" t="s">
        <v>42</v>
      </c>
      <c r="B3">
        <v>526058.97600000002</v>
      </c>
      <c r="C3">
        <v>478518.61148725299</v>
      </c>
      <c r="D3">
        <v>514143.04050379217</v>
      </c>
    </row>
    <row r="4" spans="1:4">
      <c r="A4" s="60" t="s">
        <v>43</v>
      </c>
      <c r="B4">
        <v>47354.067999999999</v>
      </c>
      <c r="C4">
        <v>52771.23810704668</v>
      </c>
      <c r="D4">
        <v>65543.827594732618</v>
      </c>
    </row>
    <row r="5" spans="1:4">
      <c r="A5" s="60" t="s">
        <v>44</v>
      </c>
      <c r="B5">
        <v>81377.207999999999</v>
      </c>
      <c r="C5">
        <v>49121.780516297891</v>
      </c>
      <c r="D5">
        <v>70653.884547747002</v>
      </c>
    </row>
    <row r="6" spans="1:4">
      <c r="A6" s="60" t="s">
        <v>45</v>
      </c>
      <c r="B6">
        <v>311336.77399999998</v>
      </c>
      <c r="C6">
        <v>309309.16141848691</v>
      </c>
      <c r="D6">
        <v>313694.55911220011</v>
      </c>
    </row>
    <row r="7" spans="1:4">
      <c r="A7" s="60" t="s">
        <v>46</v>
      </c>
      <c r="B7">
        <v>329466.32699999999</v>
      </c>
      <c r="C7">
        <v>317542.43237850227</v>
      </c>
      <c r="D7">
        <v>328491.53624475643</v>
      </c>
    </row>
    <row r="8" spans="1:4">
      <c r="A8" s="60" t="s">
        <v>47</v>
      </c>
      <c r="B8">
        <v>71176.005999999994</v>
      </c>
      <c r="C8">
        <v>66080.899188435054</v>
      </c>
      <c r="D8">
        <v>71863.599382376968</v>
      </c>
    </row>
    <row r="9" spans="1:4">
      <c r="A9" s="60" t="s">
        <v>48</v>
      </c>
      <c r="B9">
        <v>2132447.2349999999</v>
      </c>
      <c r="C9">
        <v>1955840.2836242591</v>
      </c>
      <c r="D9">
        <v>2051070.841844277</v>
      </c>
    </row>
    <row r="10" spans="1:4">
      <c r="A10" s="60" t="s">
        <v>60</v>
      </c>
      <c r="B10">
        <v>3519139.0649999999</v>
      </c>
      <c r="C10">
        <v>3231556.689430506</v>
      </c>
      <c r="D10">
        <v>3430719.5860009808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Normalized Declines</vt:lpstr>
      <vt:lpstr>Budget Revenues</vt:lpstr>
      <vt:lpstr>Normalized Declines (Raw)</vt:lpstr>
      <vt:lpstr>Optimistic (Raw)</vt:lpstr>
      <vt:lpstr>Pessimistic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dcterms:created xsi:type="dcterms:W3CDTF">2021-03-01T00:44:09Z</dcterms:created>
  <dcterms:modified xsi:type="dcterms:W3CDTF">2021-05-28T16:50:11Z</dcterms:modified>
</cp:coreProperties>
</file>