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24226"/>
  <mc:AlternateContent xmlns:mc="http://schemas.openxmlformats.org/markup-compatibility/2006">
    <mc:Choice Requires="x15">
      <x15ac:absPath xmlns:x15ac="http://schemas.microsoft.com/office/spreadsheetml/2010/11/ac" url="/Users/nicholashand/LocalWork/FiveYearPlan/Analysis/five-year-plan-analysis/data/01_raw/historical/revenues/"/>
    </mc:Choice>
  </mc:AlternateContent>
  <xr:revisionPtr revIDLastSave="0" documentId="13_ncr:1_{E99169B5-17F2-E14C-8535-36CB5D865240}" xr6:coauthVersionLast="47" xr6:coauthVersionMax="47" xr10:uidLastSave="{00000000-0000-0000-0000-000000000000}"/>
  <bookViews>
    <workbookView xWindow="0" yWindow="500" windowWidth="28800" windowHeight="17500" activeTab="7" xr2:uid="{00000000-000D-0000-FFFF-FFFF00000000}"/>
  </bookViews>
  <sheets>
    <sheet name="Wage &amp; Earnings" sheetId="1" r:id="rId1"/>
    <sheet name="Sales" sheetId="2" r:id="rId2"/>
    <sheet name="BIRT" sheetId="3" r:id="rId3"/>
    <sheet name="RTT" sheetId="4" r:id="rId4"/>
    <sheet name="NPT" sheetId="5" r:id="rId5"/>
    <sheet name="Parking" sheetId="6" r:id="rId6"/>
    <sheet name="Amusement" sheetId="7" r:id="rId7"/>
    <sheet name="Latest Collections Data"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3" i="7" l="1"/>
  <c r="M13" i="7"/>
  <c r="I13" i="7"/>
  <c r="E13" i="7"/>
  <c r="V11" i="7"/>
  <c r="Z10" i="7"/>
  <c r="Y10" i="7"/>
  <c r="X10" i="7"/>
  <c r="W10" i="7"/>
  <c r="V10" i="7"/>
  <c r="V12" i="7" s="1"/>
  <c r="W11" i="7" s="1"/>
  <c r="W12" i="7" s="1"/>
  <c r="X11" i="7" s="1"/>
  <c r="X12" i="7" s="1"/>
  <c r="Y11" i="7" s="1"/>
  <c r="Y12" i="7" s="1"/>
  <c r="Z11" i="7" s="1"/>
  <c r="Z12" i="7" s="1"/>
  <c r="AA11" i="7" s="1"/>
  <c r="U10" i="7"/>
  <c r="U13" i="7" s="1"/>
  <c r="T10" i="7"/>
  <c r="T13" i="7" s="1"/>
  <c r="S10" i="7"/>
  <c r="S13" i="7" s="1"/>
  <c r="R10" i="7"/>
  <c r="R13" i="7" s="1"/>
  <c r="Q10" i="7"/>
  <c r="P10" i="7"/>
  <c r="P13" i="7" s="1"/>
  <c r="O10" i="7"/>
  <c r="O13" i="7" s="1"/>
  <c r="N10" i="7"/>
  <c r="N13" i="7" s="1"/>
  <c r="M10" i="7"/>
  <c r="L10" i="7"/>
  <c r="L13" i="7" s="1"/>
  <c r="K10" i="7"/>
  <c r="K13" i="7" s="1"/>
  <c r="J10" i="7"/>
  <c r="J13" i="7" s="1"/>
  <c r="I10" i="7"/>
  <c r="H10" i="7"/>
  <c r="H13" i="7" s="1"/>
  <c r="G10" i="7"/>
  <c r="G13" i="7" s="1"/>
  <c r="F10" i="7"/>
  <c r="F13" i="7" s="1"/>
  <c r="E10" i="7"/>
  <c r="D10" i="7"/>
  <c r="D13" i="7" s="1"/>
  <c r="C10" i="7"/>
  <c r="C13" i="7" s="1"/>
  <c r="B10" i="7"/>
  <c r="B13" i="7" s="1"/>
  <c r="AF7" i="7"/>
  <c r="AF10" i="7" s="1"/>
  <c r="AA9" i="7" s="1"/>
  <c r="AA10" i="7" s="1"/>
  <c r="U13" i="6"/>
  <c r="R13" i="6"/>
  <c r="Q13" i="6"/>
  <c r="N13" i="6"/>
  <c r="M13" i="6"/>
  <c r="J13" i="6"/>
  <c r="I13" i="6"/>
  <c r="F13" i="6"/>
  <c r="E13" i="6"/>
  <c r="B13" i="6"/>
  <c r="V11" i="6"/>
  <c r="V12" i="6" s="1"/>
  <c r="W11" i="6" s="1"/>
  <c r="W12" i="6" s="1"/>
  <c r="X11" i="6" s="1"/>
  <c r="Z10" i="6"/>
  <c r="Y10" i="6"/>
  <c r="X10" i="6"/>
  <c r="W10" i="6"/>
  <c r="V10" i="6"/>
  <c r="U10" i="6"/>
  <c r="T10" i="6"/>
  <c r="T13" i="6" s="1"/>
  <c r="S10" i="6"/>
  <c r="S13" i="6" s="1"/>
  <c r="R10" i="6"/>
  <c r="Q10" i="6"/>
  <c r="P10" i="6"/>
  <c r="P13" i="6" s="1"/>
  <c r="O10" i="6"/>
  <c r="O13" i="6" s="1"/>
  <c r="N10" i="6"/>
  <c r="M10" i="6"/>
  <c r="L10" i="6"/>
  <c r="L13" i="6" s="1"/>
  <c r="K10" i="6"/>
  <c r="K13" i="6" s="1"/>
  <c r="J10" i="6"/>
  <c r="I10" i="6"/>
  <c r="H10" i="6"/>
  <c r="H13" i="6" s="1"/>
  <c r="G10" i="6"/>
  <c r="G13" i="6" s="1"/>
  <c r="F10" i="6"/>
  <c r="E10" i="6"/>
  <c r="D10" i="6"/>
  <c r="D13" i="6" s="1"/>
  <c r="C10" i="6"/>
  <c r="C13" i="6" s="1"/>
  <c r="B10" i="6"/>
  <c r="AE7" i="6"/>
  <c r="AE10" i="6" s="1"/>
  <c r="AA9" i="6" s="1"/>
  <c r="AA10" i="6" s="1"/>
  <c r="V11" i="5"/>
  <c r="Z10" i="5"/>
  <c r="Y10" i="5"/>
  <c r="X10" i="5"/>
  <c r="W10" i="5"/>
  <c r="V10" i="5"/>
  <c r="V12" i="5" s="1"/>
  <c r="W11" i="5" s="1"/>
  <c r="W12" i="5" s="1"/>
  <c r="X11" i="5" s="1"/>
  <c r="X12" i="5" s="1"/>
  <c r="Y11" i="5" s="1"/>
  <c r="Y12" i="5" s="1"/>
  <c r="Z11" i="5" s="1"/>
  <c r="Z12" i="5" s="1"/>
  <c r="U10" i="5"/>
  <c r="U13" i="5" s="1"/>
  <c r="T10" i="5"/>
  <c r="T13" i="5" s="1"/>
  <c r="S10" i="5"/>
  <c r="S13" i="5" s="1"/>
  <c r="R10" i="5"/>
  <c r="R13" i="5" s="1"/>
  <c r="Q10" i="5"/>
  <c r="Q13" i="5" s="1"/>
  <c r="P10" i="5"/>
  <c r="P13" i="5" s="1"/>
  <c r="O10" i="5"/>
  <c r="O13" i="5" s="1"/>
  <c r="N10" i="5"/>
  <c r="N13" i="5" s="1"/>
  <c r="M10" i="5"/>
  <c r="M13" i="5" s="1"/>
  <c r="L10" i="5"/>
  <c r="L13" i="5" s="1"/>
  <c r="K10" i="5"/>
  <c r="K13" i="5" s="1"/>
  <c r="J10" i="5"/>
  <c r="J13" i="5" s="1"/>
  <c r="I10" i="5"/>
  <c r="I13" i="5" s="1"/>
  <c r="H10" i="5"/>
  <c r="H13" i="5" s="1"/>
  <c r="G10" i="5"/>
  <c r="G13" i="5" s="1"/>
  <c r="F10" i="5"/>
  <c r="F13" i="5" s="1"/>
  <c r="E10" i="5"/>
  <c r="E13" i="5" s="1"/>
  <c r="D10" i="5"/>
  <c r="D13" i="5" s="1"/>
  <c r="C10" i="5"/>
  <c r="C13" i="5" s="1"/>
  <c r="B10" i="5"/>
  <c r="B13" i="5" s="1"/>
  <c r="AG8" i="5"/>
  <c r="U13" i="4"/>
  <c r="T13" i="4"/>
  <c r="Q13" i="4"/>
  <c r="P13" i="4"/>
  <c r="M13" i="4"/>
  <c r="L13" i="4"/>
  <c r="I13" i="4"/>
  <c r="H13" i="4"/>
  <c r="E13" i="4"/>
  <c r="D13" i="4"/>
  <c r="V12" i="4"/>
  <c r="W11" i="4" s="1"/>
  <c r="V11" i="4"/>
  <c r="Z10" i="4"/>
  <c r="Y10" i="4"/>
  <c r="X10" i="4"/>
  <c r="W10" i="4"/>
  <c r="W12" i="4" s="1"/>
  <c r="X11" i="4" s="1"/>
  <c r="V10" i="4"/>
  <c r="U10" i="4"/>
  <c r="T10" i="4"/>
  <c r="S10" i="4"/>
  <c r="S13" i="4" s="1"/>
  <c r="R10" i="4"/>
  <c r="R13" i="4" s="1"/>
  <c r="Q10" i="4"/>
  <c r="P10" i="4"/>
  <c r="O10" i="4"/>
  <c r="O13" i="4" s="1"/>
  <c r="N10" i="4"/>
  <c r="N13" i="4" s="1"/>
  <c r="M10" i="4"/>
  <c r="L10" i="4"/>
  <c r="K10" i="4"/>
  <c r="K13" i="4" s="1"/>
  <c r="J10" i="4"/>
  <c r="J13" i="4" s="1"/>
  <c r="I10" i="4"/>
  <c r="H10" i="4"/>
  <c r="G10" i="4"/>
  <c r="G13" i="4" s="1"/>
  <c r="F10" i="4"/>
  <c r="F13" i="4" s="1"/>
  <c r="E10" i="4"/>
  <c r="D10" i="4"/>
  <c r="C10" i="4"/>
  <c r="C13" i="4" s="1"/>
  <c r="B10" i="4"/>
  <c r="B13" i="4" s="1"/>
  <c r="AG7" i="4"/>
  <c r="AG10" i="4" s="1"/>
  <c r="AA9" i="4" s="1"/>
  <c r="AA10" i="4" s="1"/>
  <c r="V11" i="3"/>
  <c r="V12" i="3" s="1"/>
  <c r="W11" i="3" s="1"/>
  <c r="W12" i="3" s="1"/>
  <c r="X11" i="3" s="1"/>
  <c r="X12" i="3" s="1"/>
  <c r="Y11" i="3" s="1"/>
  <c r="Y12" i="3" s="1"/>
  <c r="Z11" i="3" s="1"/>
  <c r="Z12" i="3" s="1"/>
  <c r="Z10" i="3"/>
  <c r="Y10" i="3"/>
  <c r="X10" i="3"/>
  <c r="W10" i="3"/>
  <c r="V10" i="3"/>
  <c r="U10" i="3"/>
  <c r="U13" i="3" s="1"/>
  <c r="T10" i="3"/>
  <c r="T13" i="3" s="1"/>
  <c r="S10" i="3"/>
  <c r="S13" i="3" s="1"/>
  <c r="R10" i="3"/>
  <c r="R13" i="3" s="1"/>
  <c r="Q10" i="3"/>
  <c r="Q13" i="3" s="1"/>
  <c r="P10" i="3"/>
  <c r="P13" i="3" s="1"/>
  <c r="O10" i="3"/>
  <c r="O13" i="3" s="1"/>
  <c r="N10" i="3"/>
  <c r="N13" i="3" s="1"/>
  <c r="M10" i="3"/>
  <c r="M13" i="3" s="1"/>
  <c r="L10" i="3"/>
  <c r="L13" i="3" s="1"/>
  <c r="K10" i="3"/>
  <c r="K13" i="3" s="1"/>
  <c r="J10" i="3"/>
  <c r="J13" i="3" s="1"/>
  <c r="I10" i="3"/>
  <c r="I13" i="3" s="1"/>
  <c r="H10" i="3"/>
  <c r="H13" i="3" s="1"/>
  <c r="G10" i="3"/>
  <c r="G13" i="3" s="1"/>
  <c r="F10" i="3"/>
  <c r="F13" i="3" s="1"/>
  <c r="E10" i="3"/>
  <c r="E13" i="3" s="1"/>
  <c r="D10" i="3"/>
  <c r="D13" i="3" s="1"/>
  <c r="C10" i="3"/>
  <c r="C13" i="3" s="1"/>
  <c r="B10" i="3"/>
  <c r="B13" i="3" s="1"/>
  <c r="T13" i="2"/>
  <c r="P13" i="2"/>
  <c r="L13" i="2"/>
  <c r="H13" i="2"/>
  <c r="D13" i="2"/>
  <c r="AA12" i="2"/>
  <c r="Z12" i="2"/>
  <c r="AA11" i="2" s="1"/>
  <c r="Y12" i="2"/>
  <c r="Z11" i="2" s="1"/>
  <c r="X12" i="2"/>
  <c r="W12" i="2"/>
  <c r="V12" i="2"/>
  <c r="W11" i="2" s="1"/>
  <c r="Y11" i="2"/>
  <c r="X11" i="2"/>
  <c r="X13" i="2" s="1"/>
  <c r="Y10" i="2"/>
  <c r="Y13" i="2" s="1"/>
  <c r="X10" i="2"/>
  <c r="W10" i="2"/>
  <c r="W13" i="2" s="1"/>
  <c r="V10" i="2"/>
  <c r="V13" i="2" s="1"/>
  <c r="U10" i="2"/>
  <c r="U13" i="2" s="1"/>
  <c r="T10" i="2"/>
  <c r="S10" i="2"/>
  <c r="S13" i="2" s="1"/>
  <c r="R10" i="2"/>
  <c r="R13" i="2" s="1"/>
  <c r="Q10" i="2"/>
  <c r="Q13" i="2" s="1"/>
  <c r="P10" i="2"/>
  <c r="O10" i="2"/>
  <c r="O13" i="2" s="1"/>
  <c r="N10" i="2"/>
  <c r="N13" i="2" s="1"/>
  <c r="M10" i="2"/>
  <c r="M13" i="2" s="1"/>
  <c r="L10" i="2"/>
  <c r="K10" i="2"/>
  <c r="K13" i="2" s="1"/>
  <c r="J10" i="2"/>
  <c r="J13" i="2" s="1"/>
  <c r="I10" i="2"/>
  <c r="I13" i="2" s="1"/>
  <c r="H10" i="2"/>
  <c r="G10" i="2"/>
  <c r="G13" i="2" s="1"/>
  <c r="F10" i="2"/>
  <c r="F13" i="2" s="1"/>
  <c r="E10" i="2"/>
  <c r="E13" i="2" s="1"/>
  <c r="D10" i="2"/>
  <c r="C10" i="2"/>
  <c r="C13" i="2" s="1"/>
  <c r="B10" i="2"/>
  <c r="B13" i="2" s="1"/>
  <c r="AA9" i="2"/>
  <c r="Z9" i="2"/>
  <c r="AA8" i="2"/>
  <c r="Z8" i="2"/>
  <c r="Z10" i="2" s="1"/>
  <c r="Z13" i="2" s="1"/>
  <c r="AA7" i="2"/>
  <c r="AA6" i="2"/>
  <c r="AA10" i="2" s="1"/>
  <c r="AA13" i="2" s="1"/>
  <c r="AE15" i="1"/>
  <c r="AE17" i="1" s="1"/>
  <c r="S13" i="1"/>
  <c r="R13" i="1"/>
  <c r="O13" i="1"/>
  <c r="N13" i="1"/>
  <c r="K13" i="1"/>
  <c r="J13" i="1"/>
  <c r="G13" i="1"/>
  <c r="F13" i="1"/>
  <c r="C13" i="1"/>
  <c r="B13" i="1"/>
  <c r="V11" i="1"/>
  <c r="Z10" i="1"/>
  <c r="Y10" i="1"/>
  <c r="X10" i="1"/>
  <c r="W10" i="1"/>
  <c r="V10" i="1"/>
  <c r="V12" i="1" s="1"/>
  <c r="W11" i="1" s="1"/>
  <c r="U10" i="1"/>
  <c r="U13" i="1" s="1"/>
  <c r="T10" i="1"/>
  <c r="T13" i="1" s="1"/>
  <c r="S10" i="1"/>
  <c r="R10" i="1"/>
  <c r="Q10" i="1"/>
  <c r="Q13" i="1" s="1"/>
  <c r="P10" i="1"/>
  <c r="P13" i="1" s="1"/>
  <c r="O10" i="1"/>
  <c r="N10" i="1"/>
  <c r="M10" i="1"/>
  <c r="M13" i="1" s="1"/>
  <c r="L10" i="1"/>
  <c r="L13" i="1" s="1"/>
  <c r="K10" i="1"/>
  <c r="J10" i="1"/>
  <c r="I10" i="1"/>
  <c r="I13" i="1" s="1"/>
  <c r="H10" i="1"/>
  <c r="H13" i="1" s="1"/>
  <c r="G10" i="1"/>
  <c r="F10" i="1"/>
  <c r="E10" i="1"/>
  <c r="E13" i="1" s="1"/>
  <c r="D10" i="1"/>
  <c r="D13" i="1" s="1"/>
  <c r="C10" i="1"/>
  <c r="B10" i="1"/>
  <c r="AE9" i="1"/>
  <c r="AE11" i="1" s="1"/>
  <c r="AA9" i="1" s="1"/>
  <c r="AA10" i="1" s="1"/>
  <c r="AE8" i="1"/>
  <c r="Y12" i="1" l="1"/>
  <c r="Z11" i="1" s="1"/>
  <c r="Z12" i="1" s="1"/>
  <c r="AA11" i="1" s="1"/>
  <c r="AA12" i="1" s="1"/>
  <c r="W12" i="1"/>
  <c r="X11" i="1" s="1"/>
  <c r="X12" i="1" s="1"/>
  <c r="Y11" i="1" s="1"/>
  <c r="AF11" i="3"/>
  <c r="AF12" i="3" s="1"/>
  <c r="AA9" i="3" s="1"/>
  <c r="AA10" i="3" s="1"/>
  <c r="AA11" i="3"/>
  <c r="X12" i="4"/>
  <c r="Y11" i="4" s="1"/>
  <c r="Y12" i="4" s="1"/>
  <c r="Z11" i="4" s="1"/>
  <c r="Z12" i="4" s="1"/>
  <c r="AA11" i="4" s="1"/>
  <c r="AG11" i="5"/>
  <c r="AG12" i="5" s="1"/>
  <c r="AA9" i="5" s="1"/>
  <c r="AA10" i="5" s="1"/>
  <c r="AA11" i="5"/>
  <c r="AA12" i="5" s="1"/>
  <c r="AA12" i="7"/>
  <c r="AE19" i="1"/>
  <c r="AA12" i="4"/>
  <c r="X12" i="6"/>
  <c r="Y11" i="6" s="1"/>
  <c r="Y12" i="6" s="1"/>
  <c r="Z11" i="6" s="1"/>
  <c r="Z12" i="6" s="1"/>
  <c r="AA11" i="6" s="1"/>
  <c r="AA12" i="6" s="1"/>
  <c r="AA12" i="3" l="1"/>
</calcChain>
</file>

<file path=xl/sharedStrings.xml><?xml version="1.0" encoding="utf-8"?>
<sst xmlns="http://schemas.openxmlformats.org/spreadsheetml/2006/main" count="191" uniqueCount="81">
  <si>
    <t>Wage + Earnings History</t>
  </si>
  <si>
    <t>Current Year Only</t>
  </si>
  <si>
    <t>Collections by Quarter</t>
  </si>
  <si>
    <t>FY21 Q4 Projection Calculation</t>
  </si>
  <si>
    <t xml:space="preserve"> </t>
  </si>
  <si>
    <t>Source</t>
  </si>
  <si>
    <t>April 2021 Revenue Collections Report</t>
  </si>
  <si>
    <t>City Wage Current</t>
  </si>
  <si>
    <t>Latest FY Projection</t>
  </si>
  <si>
    <t>FYTD Through April</t>
  </si>
  <si>
    <t>Subtotal</t>
  </si>
  <si>
    <t>April Monthly Total</t>
  </si>
  <si>
    <t>PY Accrual</t>
  </si>
  <si>
    <t>Implied Q4 Total</t>
  </si>
  <si>
    <t>CY Accrual</t>
  </si>
  <si>
    <t>Total</t>
  </si>
  <si>
    <t>City Earnings Current</t>
  </si>
  <si>
    <t>Update Instructions</t>
  </si>
  <si>
    <t>1. Add current fiscal year and update past values with actual collections using "Latest Collections Data" sheet.</t>
  </si>
  <si>
    <t>Implied Wage+Earnings Total</t>
  </si>
  <si>
    <t>2. "Total" line for last fiscal year should be updated using the audited actual Wage+Earnings (Current Year) line in "Supplemental" report.</t>
  </si>
  <si>
    <t>FY21 Projected Total</t>
  </si>
  <si>
    <t>3. Total line for current fiscal year should be filled with projected value as listed in the current Plan.</t>
  </si>
  <si>
    <t>FY22-FY26 Five Year Plan Documents</t>
  </si>
  <si>
    <t>4. The Q4 total for the current fiscal year can be inferred from the latest available collections report from the Revenue Department (April or May collections). See calculation to the right.</t>
  </si>
  <si>
    <t>Sales Tax History</t>
  </si>
  <si>
    <t>Total City &amp; School District Collections by Quarter</t>
  </si>
  <si>
    <t>Note: Amounts in FAMIS 2 months behind actual collections</t>
  </si>
  <si>
    <t>Monthly Totals from Five Year Plan Sales Tax Revenue Model</t>
  </si>
  <si>
    <t>Legend</t>
  </si>
  <si>
    <t>FY2016</t>
  </si>
  <si>
    <t>FY2017</t>
  </si>
  <si>
    <t>FY2018</t>
  </si>
  <si>
    <t>FY2019</t>
  </si>
  <si>
    <t>FY2020</t>
  </si>
  <si>
    <t>FY2021</t>
  </si>
  <si>
    <t>FY2022</t>
  </si>
  <si>
    <t>Actual values</t>
  </si>
  <si>
    <t>July</t>
  </si>
  <si>
    <t>Estimated based on actual City portion of sales tax</t>
  </si>
  <si>
    <t>August</t>
  </si>
  <si>
    <t>Projection based on growth rates in FYP</t>
  </si>
  <si>
    <t>September</t>
  </si>
  <si>
    <t>October</t>
  </si>
  <si>
    <t>November</t>
  </si>
  <si>
    <t>December</t>
  </si>
  <si>
    <t>1. Using latest Sales Tax spreadsheet model, fill in the monthly collections to the right with actual values. Include monthly projected values through the first two months of the next fiscal year</t>
  </si>
  <si>
    <t>January</t>
  </si>
  <si>
    <t>February</t>
  </si>
  <si>
    <t>March</t>
  </si>
  <si>
    <t>April</t>
  </si>
  <si>
    <t>2. Fill in the quarterly collections by aggregating the monthly totals</t>
  </si>
  <si>
    <t>May</t>
  </si>
  <si>
    <t>June</t>
  </si>
  <si>
    <t>3. Update color fill for monthly totals based on formulas in Sales Tax models. Cells using growth rates are projected (red), while those listed as 2 * VALUE are estimates based on City-only collections (yellow)</t>
  </si>
  <si>
    <t>BIRT History</t>
  </si>
  <si>
    <t>Current + Prior Year</t>
  </si>
  <si>
    <t>BIRT Current+Prior</t>
  </si>
  <si>
    <t>Shifted Date Accrual (FY20 only)</t>
  </si>
  <si>
    <t>2. "Total" line for last fiscal year should be updated using the audited actual BIRT (Current+Prior Year) line in "Supplemental" report.</t>
  </si>
  <si>
    <t>Realty Transfer Tax History</t>
  </si>
  <si>
    <t>2. "Total" line for last fiscal year should be updated using the audited actual RTT line in "Supplemental" report.</t>
  </si>
  <si>
    <t>Net Profits Tax History</t>
  </si>
  <si>
    <t>NPT Current</t>
  </si>
  <si>
    <t>2. "Total" line for last fiscal year should be updated using the audited actual NPT (Current Year) line in "Supplemental" report.</t>
  </si>
  <si>
    <t>Parking Tax History</t>
  </si>
  <si>
    <t>2. "Total" line for last fiscal year should be updated using the audited actual Parking line in "Supplemental" report.</t>
  </si>
  <si>
    <t>Amusement Tax History</t>
  </si>
  <si>
    <t>2. "Total" line for last fiscal year should be updated using the audited actual Amusement line in "Supplemental" report.</t>
  </si>
  <si>
    <t>Quarterly Collections Since Fiscal Year 2014</t>
  </si>
  <si>
    <t>Instructions</t>
  </si>
  <si>
    <t>Sourced from Revenue Department monthly collections reports</t>
  </si>
  <si>
    <t>Run: "fyp-analysis update-quarterly-collections"</t>
  </si>
  <si>
    <t>This command will automatically fill this sheet with the latest date</t>
  </si>
  <si>
    <t>Latest Month</t>
  </si>
  <si>
    <t>Wage and Earnings (Current)</t>
  </si>
  <si>
    <t>BIRT</t>
  </si>
  <si>
    <t>RTT</t>
  </si>
  <si>
    <t>NPT (Current)</t>
  </si>
  <si>
    <t>Parking</t>
  </si>
  <si>
    <t>Amusement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</si>
</sst>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25">
    <font>
      <sz val="11"/>
      <color theme="1"/>
      <name val="Calibri"/>
      <family val="2"/>
      <scheme val="minor"/>
    </font>
    <font>
      <b/>
      <sz val="10"/>
      <name val="Arial"/>
      <family val="2"/>
    </font>
    <font>
      <sz val="10"/>
      <name val="Arial"/>
      <family val="2"/>
    </font>
    <font>
      <b/>
      <sz val="12"/>
      <name val="Open Sans Regular"/>
    </font>
    <font>
      <sz val="12"/>
      <name val="Open Sans Regular"/>
    </font>
    <font>
      <sz val="12"/>
      <color rgb="FF000000"/>
      <name val="Open Sans Regular"/>
    </font>
    <font>
      <sz val="12"/>
      <color theme="1"/>
      <name val="Open Sans Regular"/>
    </font>
    <font>
      <b/>
      <sz val="12"/>
      <color theme="1"/>
      <name val="Open Sans Regular"/>
    </font>
    <font>
      <b/>
      <sz val="16"/>
      <name val="Open Sans Regular"/>
    </font>
    <font>
      <b/>
      <sz val="20"/>
      <name val="Open Sans Regular"/>
    </font>
    <font>
      <i/>
      <sz val="12"/>
      <color theme="1"/>
      <name val="Open Sans Regular"/>
    </font>
    <font>
      <b/>
      <sz val="14"/>
      <color theme="1"/>
      <name val="Open Sans Regular"/>
    </font>
    <font>
      <u/>
      <sz val="11"/>
      <color theme="10"/>
      <name val="Calibri"/>
      <family val="2"/>
      <scheme val="minor"/>
    </font>
    <font>
      <sz val="20"/>
      <color theme="1"/>
      <name val="Open Sans Regular"/>
    </font>
    <font>
      <sz val="16"/>
      <color theme="1"/>
      <name val="Open Sans Regular"/>
    </font>
    <font>
      <b/>
      <u/>
      <sz val="10"/>
      <name val="Arial"/>
      <family val="2"/>
    </font>
    <font>
      <b/>
      <sz val="14"/>
      <color rgb="FF000000"/>
      <name val="Open Sans Regular"/>
    </font>
    <font>
      <i/>
      <sz val="12"/>
      <color rgb="FF000000"/>
      <name val="Open Sans Regular"/>
    </font>
    <font>
      <u/>
      <sz val="11"/>
      <color rgb="FF0000FF"/>
      <name val="Calibri"/>
      <family val="2"/>
      <scheme val="minor"/>
    </font>
    <font>
      <b/>
      <sz val="12"/>
      <color rgb="FF000000"/>
      <name val="Open Sans Regular"/>
    </font>
    <font>
      <i/>
      <sz val="16"/>
      <name val="Open Sans Regular"/>
    </font>
    <font>
      <i/>
      <sz val="16"/>
      <color rgb="FFC00000"/>
      <name val="Open Sans Regular"/>
    </font>
    <font>
      <b/>
      <sz val="20"/>
      <color theme="1"/>
      <name val="Open Sans Regular"/>
    </font>
    <font>
      <b/>
      <sz val="16"/>
      <color theme="1"/>
      <name val="Open Sans Regular"/>
    </font>
    <font>
      <b/>
      <sz val="11"/>
      <name val="Calibri"/>
      <family val="2"/>
    </font>
  </fonts>
  <fills count="7">
    <fill>
      <patternFill patternType="none"/>
    </fill>
    <fill>
      <patternFill patternType="gray125"/>
    </fill>
    <fill>
      <patternFill patternType="solid">
        <fgColor theme="6" tint="0.59999389629810485"/>
        <bgColor indexed="64"/>
      </patternFill>
    </fill>
    <fill>
      <patternFill patternType="solid">
        <fgColor theme="5" tint="0.59999389629810485"/>
        <bgColor indexed="64"/>
      </patternFill>
    </fill>
    <fill>
      <patternFill patternType="solid">
        <fgColor rgb="FFFFEFA2"/>
        <bgColor indexed="64"/>
      </patternFill>
    </fill>
    <fill>
      <patternFill patternType="solid">
        <fgColor rgb="FFE6B8B7"/>
        <bgColor rgb="FF000000"/>
      </patternFill>
    </fill>
    <fill>
      <patternFill patternType="solid">
        <fgColor rgb="FFD8E4BC"/>
        <bgColor rgb="FF000000"/>
      </patternFill>
    </fill>
  </fills>
  <borders count="14">
    <border>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s>
  <cellStyleXfs count="2">
    <xf numFmtId="0" fontId="0" fillId="0" borderId="0"/>
    <xf numFmtId="0" fontId="12" fillId="0" borderId="0"/>
  </cellStyleXfs>
  <cellXfs count="103">
    <xf numFmtId="0" fontId="0" fillId="0" borderId="0" xfId="0"/>
    <xf numFmtId="0" fontId="1" fillId="0" borderId="0" xfId="0" applyFont="1"/>
    <xf numFmtId="0" fontId="3" fillId="0" borderId="0" xfId="0" applyFont="1" applyAlignment="1">
      <alignment horizontal="left"/>
    </xf>
    <xf numFmtId="0" fontId="3" fillId="0" borderId="0" xfId="0" applyFont="1"/>
    <xf numFmtId="0" fontId="4" fillId="0" borderId="0" xfId="0" applyFont="1"/>
    <xf numFmtId="9" fontId="3" fillId="0" borderId="0" xfId="0" applyNumberFormat="1" applyFont="1" applyAlignment="1">
      <alignment horizontal="center"/>
    </xf>
    <xf numFmtId="0" fontId="5" fillId="0" borderId="0" xfId="0" applyFont="1"/>
    <xf numFmtId="14" fontId="3" fillId="0" borderId="0" xfId="0" applyNumberFormat="1" applyFont="1" applyAlignment="1">
      <alignment horizontal="center"/>
    </xf>
    <xf numFmtId="0" fontId="3" fillId="0" borderId="0" xfId="0" applyFont="1" applyAlignment="1">
      <alignment horizontal="center"/>
    </xf>
    <xf numFmtId="0" fontId="7" fillId="0" borderId="0" xfId="0" applyFont="1" applyAlignment="1">
      <alignment horizontal="left" vertical="top"/>
    </xf>
    <xf numFmtId="37" fontId="6" fillId="0" borderId="1" xfId="0" applyNumberFormat="1" applyFont="1" applyBorder="1"/>
    <xf numFmtId="0" fontId="7" fillId="0" borderId="1" xfId="0" applyFont="1" applyBorder="1" applyAlignment="1">
      <alignment horizontal="center" vertical="top"/>
    </xf>
    <xf numFmtId="0" fontId="7" fillId="0" borderId="3" xfId="0" applyFont="1" applyBorder="1" applyAlignment="1">
      <alignment horizontal="left" vertical="top"/>
    </xf>
    <xf numFmtId="0" fontId="7" fillId="0" borderId="4" xfId="0" applyFont="1" applyBorder="1" applyAlignment="1">
      <alignment horizontal="left" vertical="top"/>
    </xf>
    <xf numFmtId="0" fontId="7" fillId="0" borderId="5" xfId="0" applyFont="1" applyBorder="1"/>
    <xf numFmtId="37" fontId="7" fillId="0" borderId="6" xfId="0" applyNumberFormat="1" applyFont="1" applyBorder="1"/>
    <xf numFmtId="37" fontId="3" fillId="0" borderId="7" xfId="0" applyNumberFormat="1" applyFont="1" applyBorder="1"/>
    <xf numFmtId="3" fontId="7" fillId="0" borderId="6" xfId="0" applyNumberFormat="1" applyFont="1" applyBorder="1"/>
    <xf numFmtId="37" fontId="6" fillId="3" borderId="1" xfId="0" applyNumberFormat="1" applyFont="1" applyFill="1" applyBorder="1"/>
    <xf numFmtId="0" fontId="7" fillId="0" borderId="0" xfId="0" applyFont="1"/>
    <xf numFmtId="3" fontId="7" fillId="2" borderId="6" xfId="0" applyNumberFormat="1" applyFont="1" applyFill="1" applyBorder="1"/>
    <xf numFmtId="0" fontId="7" fillId="0" borderId="1" xfId="0" applyFont="1" applyBorder="1" applyAlignment="1">
      <alignment horizontal="left" vertical="top"/>
    </xf>
    <xf numFmtId="0" fontId="13" fillId="0" borderId="0" xfId="0" applyFont="1"/>
    <xf numFmtId="0" fontId="14" fillId="0" borderId="0" xfId="0" applyFont="1"/>
    <xf numFmtId="37" fontId="6" fillId="0" borderId="0" xfId="0" applyNumberFormat="1" applyFont="1"/>
    <xf numFmtId="37" fontId="7" fillId="0" borderId="0" xfId="0" applyNumberFormat="1" applyFont="1"/>
    <xf numFmtId="0" fontId="7" fillId="0" borderId="6" xfId="0" applyFont="1" applyBorder="1" applyAlignment="1">
      <alignment horizontal="left" vertical="top"/>
    </xf>
    <xf numFmtId="0" fontId="15" fillId="0" borderId="0" xfId="0" quotePrefix="1" applyFont="1" applyAlignment="1">
      <alignment horizontal="center"/>
    </xf>
    <xf numFmtId="0" fontId="15" fillId="0" borderId="0" xfId="0" applyFont="1" applyAlignment="1">
      <alignment horizontal="center"/>
    </xf>
    <xf numFmtId="37" fontId="1" fillId="0" borderId="2" xfId="0" applyNumberFormat="1" applyFont="1" applyBorder="1"/>
    <xf numFmtId="37" fontId="2" fillId="0" borderId="0" xfId="0" applyNumberFormat="1" applyFont="1"/>
    <xf numFmtId="0" fontId="1" fillId="0" borderId="0" xfId="0" quotePrefix="1" applyFont="1"/>
    <xf numFmtId="0" fontId="1" fillId="0" borderId="0" xfId="0" quotePrefix="1" applyFont="1" applyAlignment="1">
      <alignment horizontal="left"/>
    </xf>
    <xf numFmtId="37" fontId="2" fillId="0" borderId="1" xfId="0" applyNumberFormat="1" applyFont="1" applyBorder="1"/>
    <xf numFmtId="37" fontId="2" fillId="3" borderId="0" xfId="0" applyNumberFormat="1" applyFont="1" applyFill="1"/>
    <xf numFmtId="37" fontId="2" fillId="4" borderId="0" xfId="0" applyNumberFormat="1" applyFont="1" applyFill="1"/>
    <xf numFmtId="37" fontId="6" fillId="3" borderId="0" xfId="0" applyNumberFormat="1" applyFont="1" applyFill="1"/>
    <xf numFmtId="37" fontId="7" fillId="3" borderId="6" xfId="0" applyNumberFormat="1" applyFont="1" applyFill="1" applyBorder="1"/>
    <xf numFmtId="37" fontId="7" fillId="3" borderId="0" xfId="0" applyNumberFormat="1" applyFont="1" applyFill="1"/>
    <xf numFmtId="0" fontId="6" fillId="0" borderId="0" xfId="0" applyFont="1" applyAlignment="1">
      <alignment horizontal="left" vertical="center"/>
    </xf>
    <xf numFmtId="0" fontId="7" fillId="0" borderId="0" xfId="0" applyFont="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xf>
    <xf numFmtId="0" fontId="7" fillId="0" borderId="6" xfId="0" applyFont="1" applyBorder="1" applyAlignment="1">
      <alignment horizontal="left" vertical="center"/>
    </xf>
    <xf numFmtId="37" fontId="7" fillId="0" borderId="6" xfId="0" applyNumberFormat="1" applyFont="1" applyBorder="1" applyAlignment="1">
      <alignment horizontal="right"/>
    </xf>
    <xf numFmtId="0" fontId="7" fillId="0" borderId="6" xfId="0" applyFont="1" applyBorder="1"/>
    <xf numFmtId="3" fontId="6" fillId="0" borderId="0" xfId="0" applyNumberFormat="1" applyFont="1"/>
    <xf numFmtId="3" fontId="7" fillId="0" borderId="0" xfId="0" applyNumberFormat="1" applyFont="1"/>
    <xf numFmtId="0" fontId="9" fillId="0" borderId="0" xfId="0" applyFont="1" applyAlignment="1">
      <alignment horizontal="left"/>
    </xf>
    <xf numFmtId="0" fontId="8" fillId="0" borderId="0" xfId="0" applyFont="1"/>
    <xf numFmtId="37" fontId="7" fillId="0" borderId="2" xfId="0" applyNumberFormat="1" applyFont="1" applyBorder="1"/>
    <xf numFmtId="0" fontId="7" fillId="0" borderId="2" xfId="0" applyFont="1" applyBorder="1" applyAlignment="1">
      <alignment horizontal="left" vertical="top"/>
    </xf>
    <xf numFmtId="0" fontId="17" fillId="0" borderId="0" xfId="0" applyFont="1" applyAlignment="1">
      <alignment horizontal="right"/>
    </xf>
    <xf numFmtId="0" fontId="18" fillId="0" borderId="0" xfId="0" applyFont="1" applyAlignment="1">
      <alignment horizontal="left"/>
    </xf>
    <xf numFmtId="0" fontId="12" fillId="0" borderId="0" xfId="1" applyAlignment="1">
      <alignment horizontal="left"/>
    </xf>
    <xf numFmtId="0" fontId="19" fillId="0" borderId="0" xfId="0" applyFont="1"/>
    <xf numFmtId="37" fontId="7" fillId="2" borderId="6" xfId="0" applyNumberFormat="1" applyFont="1" applyFill="1" applyBorder="1"/>
    <xf numFmtId="0" fontId="7" fillId="0" borderId="8" xfId="0" applyFont="1" applyBorder="1" applyAlignment="1">
      <alignment horizontal="right"/>
    </xf>
    <xf numFmtId="0" fontId="6" fillId="3" borderId="8" xfId="0" applyFont="1" applyFill="1" applyBorder="1"/>
    <xf numFmtId="0" fontId="6" fillId="4" borderId="8" xfId="0" applyFont="1" applyFill="1" applyBorder="1"/>
    <xf numFmtId="0" fontId="20" fillId="0" borderId="0" xfId="0" applyFont="1" applyAlignment="1">
      <alignment horizontal="left"/>
    </xf>
    <xf numFmtId="0" fontId="10" fillId="0" borderId="0" xfId="0" applyFont="1" applyAlignment="1">
      <alignment horizontal="right"/>
    </xf>
    <xf numFmtId="0" fontId="20" fillId="0" borderId="0" xfId="0" applyFont="1"/>
    <xf numFmtId="0" fontId="21" fillId="0" borderId="0" xfId="0" applyFont="1"/>
    <xf numFmtId="0" fontId="22" fillId="0" borderId="0" xfId="0" applyFont="1"/>
    <xf numFmtId="0" fontId="19" fillId="0" borderId="1" xfId="0" applyFont="1" applyBorder="1" applyAlignment="1">
      <alignment horizontal="center" vertical="top"/>
    </xf>
    <xf numFmtId="0" fontId="19" fillId="0" borderId="3" xfId="0" applyFont="1" applyBorder="1" applyAlignment="1">
      <alignment horizontal="left" vertical="top"/>
    </xf>
    <xf numFmtId="0" fontId="19" fillId="0" borderId="4" xfId="0" applyFont="1" applyBorder="1" applyAlignment="1">
      <alignment horizontal="left" vertical="top"/>
    </xf>
    <xf numFmtId="0" fontId="6" fillId="0" borderId="1" xfId="0" applyFont="1" applyBorder="1" applyAlignment="1">
      <alignment horizontal="center" vertical="top"/>
    </xf>
    <xf numFmtId="164" fontId="6" fillId="0" borderId="0" xfId="0" applyNumberFormat="1" applyFont="1"/>
    <xf numFmtId="164" fontId="5" fillId="0" borderId="0" xfId="0" applyNumberFormat="1" applyFont="1"/>
    <xf numFmtId="14" fontId="6" fillId="0" borderId="0" xfId="0" applyNumberFormat="1" applyFont="1"/>
    <xf numFmtId="0" fontId="7" fillId="0" borderId="0" xfId="0" applyFont="1" applyAlignment="1">
      <alignment horizontal="center"/>
    </xf>
    <xf numFmtId="0" fontId="10" fillId="0" borderId="0" xfId="0" applyFont="1" applyAlignment="1">
      <alignment horizontal="right" indent="1"/>
    </xf>
    <xf numFmtId="0" fontId="21" fillId="0" borderId="0" xfId="0" applyFont="1" applyAlignment="1">
      <alignment horizontal="left"/>
    </xf>
    <xf numFmtId="0" fontId="6" fillId="0" borderId="0" xfId="0" applyFont="1" applyAlignment="1">
      <alignment vertical="center" wrapText="1"/>
    </xf>
    <xf numFmtId="0" fontId="6" fillId="0" borderId="11" xfId="0" applyFont="1" applyBorder="1"/>
    <xf numFmtId="0" fontId="6" fillId="0" borderId="3" xfId="0" applyFont="1" applyBorder="1"/>
    <xf numFmtId="0" fontId="6" fillId="0" borderId="0" xfId="0" applyFont="1" applyAlignment="1">
      <alignment horizontal="left" vertical="center" wrapText="1"/>
    </xf>
    <xf numFmtId="0" fontId="6" fillId="0" borderId="0" xfId="0" applyFont="1"/>
    <xf numFmtId="0" fontId="24" fillId="0" borderId="13" xfId="0" applyFont="1" applyBorder="1" applyAlignment="1">
      <alignment horizontal="center" vertical="top"/>
    </xf>
    <xf numFmtId="0" fontId="6" fillId="0" borderId="8" xfId="0" applyFont="1" applyBorder="1" applyAlignment="1">
      <alignment horizontal="left" vertical="center" wrapText="1"/>
    </xf>
    <xf numFmtId="0" fontId="0" fillId="0" borderId="2" xfId="0" applyBorder="1"/>
    <xf numFmtId="0" fontId="0" fillId="0" borderId="9" xfId="0" applyBorder="1"/>
    <xf numFmtId="0" fontId="0" fillId="0" borderId="10" xfId="0" applyBorder="1"/>
    <xf numFmtId="0" fontId="0" fillId="0" borderId="1" xfId="0" applyBorder="1"/>
    <xf numFmtId="0" fontId="0" fillId="0" borderId="4" xfId="0" applyBorder="1"/>
    <xf numFmtId="0" fontId="0" fillId="0" borderId="11" xfId="0" applyBorder="1"/>
    <xf numFmtId="0" fontId="6" fillId="0" borderId="0" xfId="0" applyFont="1"/>
    <xf numFmtId="0" fontId="0" fillId="0" borderId="3" xfId="0" applyBorder="1"/>
    <xf numFmtId="0" fontId="11" fillId="3" borderId="0" xfId="0" applyFont="1" applyFill="1" applyAlignment="1">
      <alignment horizontal="center"/>
    </xf>
    <xf numFmtId="0" fontId="11" fillId="2" borderId="0" xfId="0" applyFont="1" applyFill="1" applyAlignment="1">
      <alignment horizontal="center"/>
    </xf>
    <xf numFmtId="0" fontId="11" fillId="0" borderId="8" xfId="0" applyFont="1" applyBorder="1" applyAlignment="1">
      <alignment horizontal="left"/>
    </xf>
    <xf numFmtId="0" fontId="0" fillId="0" borderId="6" xfId="0" applyBorder="1"/>
    <xf numFmtId="0" fontId="0" fillId="0" borderId="5" xfId="0" applyBorder="1"/>
    <xf numFmtId="0" fontId="6" fillId="0" borderId="8" xfId="0" applyFont="1" applyBorder="1" applyAlignment="1">
      <alignment horizontal="left" vertical="top" wrapText="1"/>
    </xf>
    <xf numFmtId="0" fontId="11" fillId="0" borderId="0" xfId="0" applyFont="1" applyAlignment="1">
      <alignment horizontal="center"/>
    </xf>
    <xf numFmtId="0" fontId="7" fillId="0" borderId="0" xfId="0" applyFont="1" applyAlignment="1">
      <alignment horizontal="right"/>
    </xf>
    <xf numFmtId="0" fontId="11" fillId="3" borderId="0" xfId="0" applyFont="1" applyFill="1" applyAlignment="1">
      <alignment horizontal="center" vertical="center"/>
    </xf>
    <xf numFmtId="0" fontId="16" fillId="6" borderId="0" xfId="0" applyFont="1" applyFill="1" applyAlignment="1">
      <alignment horizontal="center"/>
    </xf>
    <xf numFmtId="0" fontId="16" fillId="5" borderId="0" xfId="0" applyFont="1" applyFill="1" applyAlignment="1">
      <alignment horizontal="center" vertical="center"/>
    </xf>
    <xf numFmtId="0" fontId="10" fillId="0" borderId="12" xfId="0" applyFont="1" applyBorder="1" applyAlignment="1">
      <alignment horizontal="left"/>
    </xf>
    <xf numFmtId="0" fontId="23" fillId="0" borderId="8" xfId="0" applyFont="1" applyBorder="1"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phila.gov/media/20210602095752/City-revenue-collections-report-2021-April.pdf.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phila.gov/media/20210602095752/City-revenue-collections-report-2021-April.pdf.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phila.gov/media/20210602095752/City-revenue-collections-report-2021-April.pdf.pdf"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phila.gov/media/20210602095752/City-revenue-collections-report-2021-April.pdf.pdf"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phila.gov/media/20210602095752/City-revenue-collections-report-2021-April.pdf.pdf"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phila.gov/media/20210602095752/City-revenue-collections-report-2021-April.pdf.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7"/>
  <sheetViews>
    <sheetView zoomScale="101" zoomScaleNormal="100" workbookViewId="0">
      <selection activeCell="A3" sqref="A3"/>
    </sheetView>
  </sheetViews>
  <sheetFormatPr baseColWidth="10" defaultColWidth="8.83203125" defaultRowHeight="19"/>
  <cols>
    <col min="1" max="1" width="30.33203125" style="79" customWidth="1"/>
    <col min="2" max="6" width="13.33203125" style="79" bestFit="1" customWidth="1"/>
    <col min="7" max="7" width="15" style="79" bestFit="1" customWidth="1"/>
    <col min="8" max="9" width="13.33203125" style="79" bestFit="1" customWidth="1"/>
    <col min="10" max="26" width="15" style="79" bestFit="1" customWidth="1"/>
    <col min="27" max="27" width="16.1640625" style="79" customWidth="1"/>
    <col min="28" max="28" width="8.83203125" style="79" customWidth="1"/>
    <col min="29" max="29" width="15" style="79" bestFit="1" customWidth="1"/>
    <col min="30" max="30" width="22.5" style="79" customWidth="1"/>
    <col min="31" max="31" width="21.83203125" style="79" customWidth="1"/>
    <col min="32" max="38" width="8.83203125" style="79" customWidth="1"/>
    <col min="39" max="16384" width="8.83203125" style="79"/>
  </cols>
  <sheetData>
    <row r="1" spans="1:31" ht="29" customHeight="1">
      <c r="A1" s="48" t="s">
        <v>0</v>
      </c>
      <c r="B1" s="3"/>
      <c r="C1" s="4"/>
      <c r="D1" s="4"/>
      <c r="E1" s="4"/>
      <c r="F1" s="4"/>
      <c r="G1" s="4"/>
      <c r="H1" s="4"/>
      <c r="I1" s="4"/>
      <c r="J1" s="4"/>
      <c r="K1" s="5"/>
      <c r="L1" s="4"/>
      <c r="M1" s="4"/>
      <c r="N1" s="4"/>
      <c r="O1" s="4"/>
      <c r="P1" s="4"/>
      <c r="Q1" s="6"/>
      <c r="R1" s="6"/>
      <c r="S1" s="6"/>
      <c r="T1" s="6"/>
      <c r="U1" s="6"/>
    </row>
    <row r="2" spans="1:31" ht="24" customHeight="1">
      <c r="A2" s="74" t="s">
        <v>1</v>
      </c>
      <c r="B2" s="4"/>
      <c r="C2" s="4"/>
      <c r="D2" s="4"/>
      <c r="E2" s="4"/>
      <c r="F2" s="4"/>
      <c r="G2" s="4"/>
      <c r="H2" s="4"/>
      <c r="I2" s="4"/>
      <c r="J2" s="4"/>
      <c r="K2" s="7"/>
      <c r="L2" s="4"/>
      <c r="M2" s="4"/>
      <c r="N2" s="4"/>
      <c r="O2" s="4"/>
      <c r="P2" s="4"/>
      <c r="Q2" s="6"/>
      <c r="R2" s="6"/>
      <c r="S2" s="6"/>
      <c r="T2" s="6"/>
      <c r="U2" s="6"/>
    </row>
    <row r="3" spans="1:31" ht="24" customHeight="1">
      <c r="A3" s="60" t="s">
        <v>2</v>
      </c>
      <c r="C3" s="4"/>
      <c r="D3" s="4"/>
      <c r="E3" s="4"/>
      <c r="F3" s="4"/>
      <c r="G3" s="4"/>
      <c r="H3" s="4"/>
      <c r="I3" s="4"/>
      <c r="J3" s="4"/>
      <c r="K3" s="7"/>
      <c r="L3" s="4"/>
      <c r="M3" s="4"/>
      <c r="N3" s="8"/>
      <c r="O3" s="8"/>
      <c r="P3" s="8"/>
      <c r="Q3" s="6"/>
      <c r="R3" s="6"/>
      <c r="S3" s="6"/>
      <c r="T3" s="6"/>
      <c r="U3" s="6"/>
    </row>
    <row r="4" spans="1:31" ht="21" customHeight="1">
      <c r="AD4" s="90" t="s">
        <v>3</v>
      </c>
      <c r="AE4" s="88"/>
    </row>
    <row r="5" spans="1:31">
      <c r="A5" s="11" t="s">
        <v>4</v>
      </c>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D5" s="61" t="s">
        <v>5</v>
      </c>
      <c r="AE5" s="54" t="s">
        <v>6</v>
      </c>
    </row>
    <row r="6" spans="1:31">
      <c r="A6" s="12">
        <v>1</v>
      </c>
      <c r="B6" s="24">
        <v>209032558.52000001</v>
      </c>
      <c r="C6" s="24">
        <v>209682909.11000001</v>
      </c>
      <c r="D6" s="24">
        <v>218705487.72999999</v>
      </c>
      <c r="E6" s="24">
        <v>233271525.78999999</v>
      </c>
      <c r="F6" s="24">
        <v>224717652.80000001</v>
      </c>
      <c r="G6" s="24">
        <v>236589061.5</v>
      </c>
      <c r="H6" s="24">
        <v>236091989.33000001</v>
      </c>
      <c r="I6" s="24">
        <v>243304374.88999999</v>
      </c>
      <c r="J6" s="24">
        <v>248427937.47999999</v>
      </c>
      <c r="K6" s="24">
        <v>254746460.28999999</v>
      </c>
      <c r="L6" s="24">
        <v>263890253.88</v>
      </c>
      <c r="M6" s="24">
        <v>281903103.16000003</v>
      </c>
      <c r="N6" s="24">
        <v>289777258.52999997</v>
      </c>
      <c r="O6" s="24">
        <v>284399027.31999999</v>
      </c>
      <c r="P6" s="24">
        <v>268387401.78</v>
      </c>
      <c r="Q6" s="24">
        <v>273183574.02999997</v>
      </c>
      <c r="R6" s="24">
        <v>279968791.72000003</v>
      </c>
      <c r="S6" s="24">
        <v>287835587.32999998</v>
      </c>
      <c r="T6" s="24">
        <v>292818579.33999997</v>
      </c>
      <c r="U6" s="24">
        <v>310365906</v>
      </c>
      <c r="V6" s="24">
        <v>329599785</v>
      </c>
      <c r="W6" s="24">
        <v>347384190</v>
      </c>
      <c r="X6" s="24">
        <v>361596630</v>
      </c>
      <c r="Y6" s="24">
        <v>380923127</v>
      </c>
      <c r="Z6" s="24">
        <v>399037463</v>
      </c>
      <c r="AA6" s="24">
        <v>371916116</v>
      </c>
      <c r="AC6" s="24"/>
    </row>
    <row r="7" spans="1:31">
      <c r="A7" s="12">
        <v>2</v>
      </c>
      <c r="B7" s="24">
        <v>210734560.28999999</v>
      </c>
      <c r="C7" s="24">
        <v>212413803.68000001</v>
      </c>
      <c r="D7" s="24">
        <v>222350056.53999999</v>
      </c>
      <c r="E7" s="24">
        <v>219187293.91999999</v>
      </c>
      <c r="F7" s="24">
        <v>239226771.78999999</v>
      </c>
      <c r="G7" s="24">
        <v>241501199.93000001</v>
      </c>
      <c r="H7" s="24">
        <v>253482740.97</v>
      </c>
      <c r="I7" s="24">
        <v>243245624.55000001</v>
      </c>
      <c r="J7" s="24">
        <v>253727460.72999999</v>
      </c>
      <c r="K7" s="24">
        <v>260867495.31</v>
      </c>
      <c r="L7" s="24">
        <v>262996137.34999999</v>
      </c>
      <c r="M7" s="24">
        <v>279365475.11000007</v>
      </c>
      <c r="N7" s="24">
        <v>289455233.31999987</v>
      </c>
      <c r="O7" s="24">
        <v>277009144.41000003</v>
      </c>
      <c r="P7" s="24">
        <v>271605276.82999998</v>
      </c>
      <c r="Q7" s="24">
        <v>281463342.04000002</v>
      </c>
      <c r="R7" s="24">
        <v>286542699.95999998</v>
      </c>
      <c r="S7" s="24">
        <v>302842049.64999998</v>
      </c>
      <c r="T7" s="24">
        <v>306369290.66000003</v>
      </c>
      <c r="U7" s="24">
        <v>321592587</v>
      </c>
      <c r="V7" s="24">
        <v>322278760</v>
      </c>
      <c r="W7" s="24">
        <v>332926440</v>
      </c>
      <c r="X7" s="24">
        <v>361445929</v>
      </c>
      <c r="Y7" s="24">
        <v>376648658</v>
      </c>
      <c r="Z7" s="24">
        <v>399428034</v>
      </c>
      <c r="AA7" s="24">
        <v>351127009</v>
      </c>
      <c r="AD7" s="19" t="s">
        <v>7</v>
      </c>
    </row>
    <row r="8" spans="1:31">
      <c r="A8" s="12">
        <v>3</v>
      </c>
      <c r="B8" s="24">
        <v>219617567.02000001</v>
      </c>
      <c r="C8" s="24">
        <v>223284009.22</v>
      </c>
      <c r="D8" s="24">
        <v>233872048.46000001</v>
      </c>
      <c r="E8" s="24">
        <v>249568329.47</v>
      </c>
      <c r="F8" s="24">
        <v>243644033.87</v>
      </c>
      <c r="G8" s="24">
        <v>254561935.64999989</v>
      </c>
      <c r="H8" s="24">
        <v>243659005.93000001</v>
      </c>
      <c r="I8" s="24">
        <v>252919339.97000009</v>
      </c>
      <c r="J8" s="24">
        <v>272425082.68000001</v>
      </c>
      <c r="K8" s="24">
        <v>279319734.25999987</v>
      </c>
      <c r="L8" s="24">
        <v>260940282.07000011</v>
      </c>
      <c r="M8" s="24">
        <v>297694098.77999991</v>
      </c>
      <c r="N8" s="24">
        <v>315965654.66000009</v>
      </c>
      <c r="O8" s="24">
        <v>284722766.36000001</v>
      </c>
      <c r="P8" s="24">
        <v>295168958.31</v>
      </c>
      <c r="Q8" s="24">
        <v>309884908.93000001</v>
      </c>
      <c r="R8" s="24">
        <v>300006311</v>
      </c>
      <c r="S8" s="24">
        <v>315975644.5800001</v>
      </c>
      <c r="T8" s="24">
        <v>334922566.24000001</v>
      </c>
      <c r="U8" s="24">
        <v>345907588</v>
      </c>
      <c r="V8" s="24">
        <v>381159067</v>
      </c>
      <c r="W8" s="24">
        <v>391138842</v>
      </c>
      <c r="X8" s="24">
        <v>405184419</v>
      </c>
      <c r="Y8" s="24">
        <v>424814638</v>
      </c>
      <c r="Z8" s="24">
        <v>451952369</v>
      </c>
      <c r="AA8" s="24">
        <v>399740760</v>
      </c>
      <c r="AD8" s="61" t="s">
        <v>8</v>
      </c>
      <c r="AE8" s="69">
        <f>1490734000</f>
        <v>1490734000</v>
      </c>
    </row>
    <row r="9" spans="1:31">
      <c r="A9" s="13">
        <v>4</v>
      </c>
      <c r="B9" s="10">
        <v>211888600.89999989</v>
      </c>
      <c r="C9" s="10">
        <v>212908289.69999999</v>
      </c>
      <c r="D9" s="10">
        <v>216977478.53</v>
      </c>
      <c r="E9" s="10">
        <v>221523402.97999999</v>
      </c>
      <c r="F9" s="10">
        <v>238266538.03999999</v>
      </c>
      <c r="G9" s="10">
        <v>236632838.7700001</v>
      </c>
      <c r="H9" s="10">
        <v>249404638.12999991</v>
      </c>
      <c r="I9" s="10">
        <v>254614162.6399999</v>
      </c>
      <c r="J9" s="10">
        <v>261528081.72999999</v>
      </c>
      <c r="K9" s="10">
        <v>268229500.62</v>
      </c>
      <c r="L9" s="10">
        <v>305304361.73999977</v>
      </c>
      <c r="M9" s="10">
        <v>291329354.0800001</v>
      </c>
      <c r="N9" s="10">
        <v>289545771.06000012</v>
      </c>
      <c r="O9" s="10">
        <v>272170423.20000011</v>
      </c>
      <c r="P9" s="10">
        <v>271332128.09000021</v>
      </c>
      <c r="Q9" s="10">
        <v>280915400.99000013</v>
      </c>
      <c r="R9" s="10">
        <v>304148187.14999998</v>
      </c>
      <c r="S9" s="10">
        <v>315190100</v>
      </c>
      <c r="T9" s="10">
        <v>324158178.94</v>
      </c>
      <c r="U9" s="10">
        <v>338481447</v>
      </c>
      <c r="V9" s="10">
        <v>340217070</v>
      </c>
      <c r="W9" s="10">
        <v>359443505</v>
      </c>
      <c r="X9" s="10">
        <v>378099665</v>
      </c>
      <c r="Y9" s="10">
        <v>391824144</v>
      </c>
      <c r="Z9" s="10">
        <v>358510205</v>
      </c>
      <c r="AA9" s="18">
        <f>AE11+AE17</f>
        <v>377954541</v>
      </c>
      <c r="AD9" s="61" t="s">
        <v>9</v>
      </c>
      <c r="AE9" s="69">
        <f>1258949142</f>
        <v>1258949142</v>
      </c>
    </row>
    <row r="10" spans="1:31">
      <c r="A10" s="12" t="s">
        <v>10</v>
      </c>
      <c r="B10" s="25">
        <f t="shared" ref="B10:AA10" si="0">SUM(B6:B9)</f>
        <v>851273286.7299999</v>
      </c>
      <c r="C10" s="25">
        <f t="shared" si="0"/>
        <v>858289011.71000004</v>
      </c>
      <c r="D10" s="25">
        <f t="shared" si="0"/>
        <v>891905071.25999999</v>
      </c>
      <c r="E10" s="25">
        <f t="shared" si="0"/>
        <v>923550552.15999997</v>
      </c>
      <c r="F10" s="25">
        <f t="shared" si="0"/>
        <v>945854996.5</v>
      </c>
      <c r="G10" s="25">
        <f t="shared" si="0"/>
        <v>969285035.85000002</v>
      </c>
      <c r="H10" s="25">
        <f t="shared" si="0"/>
        <v>982638374.3599999</v>
      </c>
      <c r="I10" s="25">
        <f t="shared" si="0"/>
        <v>994083502.04999995</v>
      </c>
      <c r="J10" s="25">
        <f t="shared" si="0"/>
        <v>1036108562.62</v>
      </c>
      <c r="K10" s="25">
        <f t="shared" si="0"/>
        <v>1063163190.4799999</v>
      </c>
      <c r="L10" s="25">
        <f t="shared" si="0"/>
        <v>1093131035.04</v>
      </c>
      <c r="M10" s="25">
        <f t="shared" si="0"/>
        <v>1150292031.1300001</v>
      </c>
      <c r="N10" s="25">
        <f t="shared" si="0"/>
        <v>1184743917.5700002</v>
      </c>
      <c r="O10" s="25">
        <f t="shared" si="0"/>
        <v>1118301361.2900002</v>
      </c>
      <c r="P10" s="25">
        <f t="shared" si="0"/>
        <v>1106493765.0100002</v>
      </c>
      <c r="Q10" s="25">
        <f t="shared" si="0"/>
        <v>1145447225.9900002</v>
      </c>
      <c r="R10" s="25">
        <f t="shared" si="0"/>
        <v>1170665989.8299999</v>
      </c>
      <c r="S10" s="25">
        <f t="shared" si="0"/>
        <v>1221843381.5600002</v>
      </c>
      <c r="T10" s="25">
        <f t="shared" si="0"/>
        <v>1258268615.1800001</v>
      </c>
      <c r="U10" s="25">
        <f t="shared" si="0"/>
        <v>1316347528</v>
      </c>
      <c r="V10" s="25">
        <f t="shared" si="0"/>
        <v>1373254682</v>
      </c>
      <c r="W10" s="25">
        <f t="shared" si="0"/>
        <v>1430892977</v>
      </c>
      <c r="X10" s="25">
        <f t="shared" si="0"/>
        <v>1506326643</v>
      </c>
      <c r="Y10" s="25">
        <f t="shared" si="0"/>
        <v>1574210567</v>
      </c>
      <c r="Z10" s="25">
        <f t="shared" si="0"/>
        <v>1608928071</v>
      </c>
      <c r="AA10" s="25">
        <f t="shared" si="0"/>
        <v>1500738426</v>
      </c>
      <c r="AD10" s="61" t="s">
        <v>11</v>
      </c>
      <c r="AE10" s="69">
        <v>143346908</v>
      </c>
    </row>
    <row r="11" spans="1:31">
      <c r="A11" s="12" t="s">
        <v>12</v>
      </c>
      <c r="B11" s="24">
        <v>0</v>
      </c>
      <c r="C11" s="24">
        <v>0</v>
      </c>
      <c r="D11" s="24">
        <v>0</v>
      </c>
      <c r="E11" s="24">
        <v>0</v>
      </c>
      <c r="F11" s="24">
        <v>0</v>
      </c>
      <c r="G11" s="24">
        <v>-21941451.190000001</v>
      </c>
      <c r="H11" s="24">
        <v>-75796642</v>
      </c>
      <c r="I11" s="24">
        <v>-74939696</v>
      </c>
      <c r="J11" s="24">
        <v>-68081038</v>
      </c>
      <c r="K11" s="24">
        <v>-66446837</v>
      </c>
      <c r="L11" s="24">
        <v>-69287526</v>
      </c>
      <c r="M11" s="24">
        <v>-80191140</v>
      </c>
      <c r="N11" s="24">
        <v>-92290006</v>
      </c>
      <c r="O11" s="24">
        <v>-84102037</v>
      </c>
      <c r="P11" s="24">
        <v>-71671441</v>
      </c>
      <c r="Q11" s="24">
        <v>-67462669</v>
      </c>
      <c r="R11" s="24">
        <v>-49470749</v>
      </c>
      <c r="S11" s="24">
        <v>-71025766</v>
      </c>
      <c r="T11" s="24">
        <v>-68682734</v>
      </c>
      <c r="U11" s="24">
        <v>-66285164</v>
      </c>
      <c r="V11" s="24">
        <f t="shared" ref="V11:AA11" si="1">-U12</f>
        <v>-68689413</v>
      </c>
      <c r="W11" s="24">
        <f t="shared" si="1"/>
        <v>-60046571.230000019</v>
      </c>
      <c r="X11" s="24">
        <f t="shared" si="1"/>
        <v>-69758595.25999999</v>
      </c>
      <c r="Y11" s="24">
        <f t="shared" si="1"/>
        <v>-100300109</v>
      </c>
      <c r="Z11" s="24">
        <f t="shared" si="1"/>
        <v>-103638176.36999989</v>
      </c>
      <c r="AA11" s="24">
        <f t="shared" si="1"/>
        <v>-86594348.109999895</v>
      </c>
      <c r="AD11" s="61" t="s">
        <v>13</v>
      </c>
      <c r="AE11" s="69">
        <f>AE8-(AE9-AE10)</f>
        <v>375131766</v>
      </c>
    </row>
    <row r="12" spans="1:31">
      <c r="A12" s="12" t="s">
        <v>14</v>
      </c>
      <c r="B12" s="24">
        <v>0</v>
      </c>
      <c r="C12" s="24">
        <v>0</v>
      </c>
      <c r="D12" s="24">
        <v>0</v>
      </c>
      <c r="E12" s="24">
        <v>0</v>
      </c>
      <c r="F12" s="24">
        <v>21941451.190000001</v>
      </c>
      <c r="G12" s="24">
        <v>75796642</v>
      </c>
      <c r="H12" s="24">
        <v>74939696</v>
      </c>
      <c r="I12" s="24">
        <v>68081038</v>
      </c>
      <c r="J12" s="24">
        <v>66446837</v>
      </c>
      <c r="K12" s="24">
        <v>69287526</v>
      </c>
      <c r="L12" s="24">
        <v>80191140</v>
      </c>
      <c r="M12" s="24">
        <v>92290006</v>
      </c>
      <c r="N12" s="24">
        <v>84102037</v>
      </c>
      <c r="O12" s="24">
        <v>71671441</v>
      </c>
      <c r="P12" s="24">
        <v>67462669</v>
      </c>
      <c r="Q12" s="24">
        <v>49470749</v>
      </c>
      <c r="R12" s="24">
        <v>71025766</v>
      </c>
      <c r="S12" s="24">
        <v>68682734</v>
      </c>
      <c r="T12" s="24">
        <v>66285164</v>
      </c>
      <c r="U12" s="24">
        <v>68689413</v>
      </c>
      <c r="V12" s="24">
        <f t="shared" ref="V12:AA12" si="2">V13-V10-V11</f>
        <v>60046571.230000019</v>
      </c>
      <c r="W12" s="24">
        <f t="shared" si="2"/>
        <v>69758595.25999999</v>
      </c>
      <c r="X12" s="24">
        <f t="shared" si="2"/>
        <v>100300109</v>
      </c>
      <c r="Y12" s="24">
        <f t="shared" si="2"/>
        <v>103638176.36999989</v>
      </c>
      <c r="Z12" s="24">
        <f t="shared" si="2"/>
        <v>86594348.109999895</v>
      </c>
      <c r="AA12" s="24">
        <f t="shared" si="2"/>
        <v>86589922.109999895</v>
      </c>
    </row>
    <row r="13" spans="1:31">
      <c r="A13" s="14" t="s">
        <v>15</v>
      </c>
      <c r="B13" s="15">
        <f t="shared" ref="B13:U13" si="3">SUM(B10:B12)</f>
        <v>851273286.7299999</v>
      </c>
      <c r="C13" s="15">
        <f t="shared" si="3"/>
        <v>858289011.71000004</v>
      </c>
      <c r="D13" s="15">
        <f t="shared" si="3"/>
        <v>891905071.25999999</v>
      </c>
      <c r="E13" s="15">
        <f t="shared" si="3"/>
        <v>923550552.15999997</v>
      </c>
      <c r="F13" s="15">
        <f t="shared" si="3"/>
        <v>967796447.69000006</v>
      </c>
      <c r="G13" s="15">
        <f t="shared" si="3"/>
        <v>1023140226.66</v>
      </c>
      <c r="H13" s="15">
        <f t="shared" si="3"/>
        <v>981781428.3599999</v>
      </c>
      <c r="I13" s="15">
        <f t="shared" si="3"/>
        <v>987224844.04999995</v>
      </c>
      <c r="J13" s="15">
        <f t="shared" si="3"/>
        <v>1034474361.62</v>
      </c>
      <c r="K13" s="15">
        <f t="shared" si="3"/>
        <v>1066003879.4799999</v>
      </c>
      <c r="L13" s="15">
        <f t="shared" si="3"/>
        <v>1104034649.04</v>
      </c>
      <c r="M13" s="15">
        <f t="shared" si="3"/>
        <v>1162390897.1300001</v>
      </c>
      <c r="N13" s="15">
        <f t="shared" si="3"/>
        <v>1176555948.5700002</v>
      </c>
      <c r="O13" s="15">
        <f t="shared" si="3"/>
        <v>1105870765.2900002</v>
      </c>
      <c r="P13" s="15">
        <f t="shared" si="3"/>
        <v>1102284993.0100002</v>
      </c>
      <c r="Q13" s="15">
        <f t="shared" si="3"/>
        <v>1127455305.9900002</v>
      </c>
      <c r="R13" s="15">
        <f t="shared" si="3"/>
        <v>1192221006.8299999</v>
      </c>
      <c r="S13" s="15">
        <f t="shared" si="3"/>
        <v>1219500349.5600002</v>
      </c>
      <c r="T13" s="15">
        <f t="shared" si="3"/>
        <v>1255871045.1800001</v>
      </c>
      <c r="U13" s="15">
        <f t="shared" si="3"/>
        <v>1318751777</v>
      </c>
      <c r="V13" s="15">
        <v>1364611840.23</v>
      </c>
      <c r="W13" s="15">
        <v>1440605001.03</v>
      </c>
      <c r="X13" s="16">
        <v>1536868156.74</v>
      </c>
      <c r="Y13" s="15">
        <v>1577548634.3699999</v>
      </c>
      <c r="Z13" s="17">
        <v>1591884242.74</v>
      </c>
      <c r="AA13" s="20">
        <v>1500734000</v>
      </c>
      <c r="AD13" s="19" t="s">
        <v>16</v>
      </c>
      <c r="AE13" s="69"/>
    </row>
    <row r="14" spans="1:31">
      <c r="AD14" s="61" t="s">
        <v>8</v>
      </c>
      <c r="AE14" s="69">
        <v>10000000</v>
      </c>
    </row>
    <row r="15" spans="1:31">
      <c r="AD15" s="61" t="s">
        <v>9</v>
      </c>
      <c r="AE15" s="69">
        <f>6618095</f>
        <v>6618095</v>
      </c>
    </row>
    <row r="16" spans="1:31">
      <c r="AD16" s="61" t="s">
        <v>11</v>
      </c>
      <c r="AE16" s="69">
        <v>-559130</v>
      </c>
    </row>
    <row r="17" spans="24:32" ht="21" customHeight="1">
      <c r="X17" s="92" t="s">
        <v>17</v>
      </c>
      <c r="Y17" s="93"/>
      <c r="Z17" s="93"/>
      <c r="AA17" s="94"/>
      <c r="AD17" s="61" t="s">
        <v>13</v>
      </c>
      <c r="AE17" s="69">
        <f>AE14-(AE15-AE16)</f>
        <v>2822775</v>
      </c>
    </row>
    <row r="18" spans="24:32" ht="19" customHeight="1">
      <c r="X18" s="81" t="s">
        <v>18</v>
      </c>
      <c r="Y18" s="82"/>
      <c r="Z18" s="82"/>
      <c r="AA18" s="83"/>
      <c r="AD18" s="61"/>
    </row>
    <row r="19" spans="24:32">
      <c r="X19" s="84"/>
      <c r="Y19" s="85"/>
      <c r="Z19" s="85"/>
      <c r="AA19" s="86"/>
      <c r="AD19" s="61" t="s">
        <v>19</v>
      </c>
      <c r="AE19" s="69">
        <f>AE17+AE11</f>
        <v>377954541</v>
      </c>
    </row>
    <row r="20" spans="24:32" ht="19" customHeight="1">
      <c r="X20" s="81" t="s">
        <v>20</v>
      </c>
      <c r="Y20" s="82"/>
      <c r="Z20" s="82"/>
      <c r="AA20" s="83"/>
    </row>
    <row r="21" spans="24:32">
      <c r="X21" s="87"/>
      <c r="Y21" s="88"/>
      <c r="Z21" s="88"/>
      <c r="AA21" s="89"/>
    </row>
    <row r="22" spans="24:32" ht="21" customHeight="1">
      <c r="X22" s="84"/>
      <c r="Y22" s="85"/>
      <c r="Z22" s="85"/>
      <c r="AA22" s="86"/>
      <c r="AD22" s="91" t="s">
        <v>21</v>
      </c>
      <c r="AE22" s="88"/>
      <c r="AF22" s="88"/>
    </row>
    <row r="23" spans="24:32">
      <c r="X23" s="81" t="s">
        <v>22</v>
      </c>
      <c r="Y23" s="82"/>
      <c r="Z23" s="82"/>
      <c r="AA23" s="83"/>
      <c r="AD23" s="61" t="s">
        <v>5</v>
      </c>
      <c r="AE23" s="79" t="s">
        <v>23</v>
      </c>
    </row>
    <row r="24" spans="24:32">
      <c r="X24" s="84"/>
      <c r="Y24" s="85"/>
      <c r="Z24" s="85"/>
      <c r="AA24" s="86"/>
    </row>
    <row r="25" spans="24:32" ht="19" customHeight="1">
      <c r="X25" s="81" t="s">
        <v>24</v>
      </c>
      <c r="Y25" s="82"/>
      <c r="Z25" s="82"/>
      <c r="AA25" s="83"/>
    </row>
    <row r="26" spans="24:32">
      <c r="X26" s="87"/>
      <c r="Y26" s="88"/>
      <c r="Z26" s="88"/>
      <c r="AA26" s="89"/>
    </row>
    <row r="27" spans="24:32">
      <c r="X27" s="84"/>
      <c r="Y27" s="85"/>
      <c r="Z27" s="85"/>
      <c r="AA27" s="86"/>
    </row>
  </sheetData>
  <mergeCells count="7">
    <mergeCell ref="X23:AA24"/>
    <mergeCell ref="X25:AA27"/>
    <mergeCell ref="AD4:AE4"/>
    <mergeCell ref="AD22:AF22"/>
    <mergeCell ref="X18:AA19"/>
    <mergeCell ref="X20:AA22"/>
    <mergeCell ref="X17:AA17"/>
  </mergeCells>
  <hyperlinks>
    <hyperlink ref="AE5"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38"/>
  <sheetViews>
    <sheetView workbookViewId="0">
      <selection activeCell="A5" sqref="A5"/>
    </sheetView>
  </sheetViews>
  <sheetFormatPr baseColWidth="10" defaultColWidth="8.83203125" defaultRowHeight="19"/>
  <cols>
    <col min="1" max="1" width="20.5" style="79" customWidth="1"/>
    <col min="2" max="5" width="12.1640625" style="79" bestFit="1" customWidth="1"/>
    <col min="6" max="26" width="13.33203125" style="79" bestFit="1" customWidth="1"/>
    <col min="27" max="27" width="14.1640625" style="79" customWidth="1"/>
    <col min="28" max="28" width="13.33203125" style="79" customWidth="1"/>
    <col min="29" max="35" width="8.83203125" style="79" customWidth="1"/>
    <col min="36" max="16384" width="8.83203125" style="79"/>
  </cols>
  <sheetData>
    <row r="1" spans="1:28" s="22" customFormat="1" ht="29" customHeight="1">
      <c r="A1" s="48" t="s">
        <v>25</v>
      </c>
    </row>
    <row r="2" spans="1:28" s="23" customFormat="1" ht="24" customHeight="1">
      <c r="A2" s="60" t="s">
        <v>26</v>
      </c>
    </row>
    <row r="3" spans="1:28" s="23" customFormat="1" ht="24" customHeight="1">
      <c r="A3" s="60" t="s">
        <v>27</v>
      </c>
    </row>
    <row r="4" spans="1:28">
      <c r="A4" s="2"/>
    </row>
    <row r="5" spans="1:28">
      <c r="A5" s="2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row>
    <row r="6" spans="1:28">
      <c r="A6" s="9">
        <v>1</v>
      </c>
      <c r="B6" s="24">
        <v>21568090</v>
      </c>
      <c r="C6" s="24">
        <v>21416742</v>
      </c>
      <c r="D6" s="24">
        <v>27857021</v>
      </c>
      <c r="E6" s="24">
        <v>24478835</v>
      </c>
      <c r="F6" s="24">
        <v>27121919</v>
      </c>
      <c r="G6" s="24">
        <v>28588605</v>
      </c>
      <c r="H6" s="24">
        <v>28130195</v>
      </c>
      <c r="I6" s="24">
        <v>27741708</v>
      </c>
      <c r="J6" s="24">
        <v>26406956</v>
      </c>
      <c r="K6" s="24">
        <v>28801616</v>
      </c>
      <c r="L6" s="24">
        <v>31152924</v>
      </c>
      <c r="M6" s="24">
        <v>34477177</v>
      </c>
      <c r="N6" s="24">
        <v>33973875</v>
      </c>
      <c r="O6" s="24">
        <v>34695655</v>
      </c>
      <c r="P6" s="24">
        <v>31761664</v>
      </c>
      <c r="Q6" s="24">
        <v>65563739</v>
      </c>
      <c r="R6" s="24">
        <v>61627356</v>
      </c>
      <c r="S6" s="24">
        <v>65245528</v>
      </c>
      <c r="T6" s="24">
        <v>66629629</v>
      </c>
      <c r="U6" s="24">
        <v>66668356.100000001</v>
      </c>
      <c r="V6" s="24">
        <v>72855360.159999996</v>
      </c>
      <c r="W6" s="24">
        <v>76632801.539999992</v>
      </c>
      <c r="X6" s="24">
        <v>82503741</v>
      </c>
      <c r="Y6" s="24">
        <v>85028209</v>
      </c>
      <c r="Z6" s="24">
        <v>90981565</v>
      </c>
      <c r="AA6" s="24">
        <f>SUM(AA18:AA20)</f>
        <v>79245611.980000004</v>
      </c>
    </row>
    <row r="7" spans="1:28">
      <c r="A7" s="9">
        <v>2</v>
      </c>
      <c r="B7" s="24">
        <v>21466668</v>
      </c>
      <c r="C7" s="24">
        <v>21269147</v>
      </c>
      <c r="D7" s="24">
        <v>22278874</v>
      </c>
      <c r="E7" s="24">
        <v>26053572</v>
      </c>
      <c r="F7" s="24">
        <v>24138676</v>
      </c>
      <c r="G7" s="24">
        <v>26792045</v>
      </c>
      <c r="H7" s="24">
        <v>23253362</v>
      </c>
      <c r="I7" s="24">
        <v>25090287</v>
      </c>
      <c r="J7" s="24">
        <v>26785705</v>
      </c>
      <c r="K7" s="24">
        <v>28456727</v>
      </c>
      <c r="L7" s="24">
        <v>30341122</v>
      </c>
      <c r="M7" s="24">
        <v>32848545</v>
      </c>
      <c r="N7" s="24">
        <v>33483514</v>
      </c>
      <c r="O7" s="24">
        <v>31531852</v>
      </c>
      <c r="P7" s="24">
        <v>35572885</v>
      </c>
      <c r="Q7" s="24">
        <v>59310436</v>
      </c>
      <c r="R7" s="24">
        <v>61297288</v>
      </c>
      <c r="S7" s="24">
        <v>62433273</v>
      </c>
      <c r="T7" s="24">
        <v>64882128</v>
      </c>
      <c r="U7" s="24">
        <v>65381289.409999996</v>
      </c>
      <c r="V7" s="24">
        <v>68766412.460000008</v>
      </c>
      <c r="W7" s="24">
        <v>75609709</v>
      </c>
      <c r="X7" s="24">
        <v>79155127</v>
      </c>
      <c r="Y7" s="24">
        <v>83729097</v>
      </c>
      <c r="Z7" s="24">
        <v>88411836</v>
      </c>
      <c r="AA7" s="24">
        <f>SUM(AA21:AA23)</f>
        <v>83182519</v>
      </c>
    </row>
    <row r="8" spans="1:28">
      <c r="A8" s="9">
        <v>3</v>
      </c>
      <c r="B8" s="24">
        <v>22027006</v>
      </c>
      <c r="C8" s="24">
        <v>22939037</v>
      </c>
      <c r="D8" s="24">
        <v>21798585</v>
      </c>
      <c r="E8" s="24">
        <v>23158775</v>
      </c>
      <c r="F8" s="24">
        <v>26663772</v>
      </c>
      <c r="G8" s="24">
        <v>27250949</v>
      </c>
      <c r="H8" s="24">
        <v>29289377</v>
      </c>
      <c r="I8" s="24">
        <v>27670319</v>
      </c>
      <c r="J8" s="24">
        <v>27147225</v>
      </c>
      <c r="K8" s="24">
        <v>30081323</v>
      </c>
      <c r="L8" s="24">
        <v>32273283</v>
      </c>
      <c r="M8" s="24">
        <v>32658830</v>
      </c>
      <c r="N8" s="24">
        <v>35040883</v>
      </c>
      <c r="O8" s="24">
        <v>33187654</v>
      </c>
      <c r="P8" s="24">
        <v>57131663</v>
      </c>
      <c r="Q8" s="24">
        <v>60246883</v>
      </c>
      <c r="R8" s="24">
        <v>63501043</v>
      </c>
      <c r="S8" s="24">
        <v>64280488</v>
      </c>
      <c r="T8" s="24">
        <v>66835545</v>
      </c>
      <c r="U8" s="24">
        <v>66911780.310000002</v>
      </c>
      <c r="V8" s="24">
        <v>73776607.140000001</v>
      </c>
      <c r="W8" s="24">
        <v>76629366.090000004</v>
      </c>
      <c r="X8" s="24">
        <v>82225885</v>
      </c>
      <c r="Y8" s="24">
        <v>82702705</v>
      </c>
      <c r="Z8" s="24">
        <f>SUM(Z24:Z26)</f>
        <v>87016559</v>
      </c>
      <c r="AA8" s="36">
        <f>SUM(AA24:AA26)</f>
        <v>81957626.423099995</v>
      </c>
    </row>
    <row r="9" spans="1:28">
      <c r="A9" s="21">
        <v>4</v>
      </c>
      <c r="B9" s="10">
        <v>17073290</v>
      </c>
      <c r="C9" s="10">
        <v>20867474</v>
      </c>
      <c r="D9" s="10">
        <v>25160838</v>
      </c>
      <c r="E9" s="10">
        <v>25515592</v>
      </c>
      <c r="F9" s="10">
        <v>26403863</v>
      </c>
      <c r="G9" s="10">
        <v>28439634</v>
      </c>
      <c r="H9" s="10">
        <v>27971960</v>
      </c>
      <c r="I9" s="10">
        <v>27850763</v>
      </c>
      <c r="J9" s="10">
        <v>27327516</v>
      </c>
      <c r="K9" s="10">
        <v>29501134</v>
      </c>
      <c r="L9" s="10">
        <v>31005314</v>
      </c>
      <c r="M9" s="10">
        <v>33682520</v>
      </c>
      <c r="N9" s="10">
        <v>33346242</v>
      </c>
      <c r="O9" s="10">
        <v>30981093</v>
      </c>
      <c r="P9" s="10">
        <v>59739055</v>
      </c>
      <c r="Q9" s="10">
        <v>62812219</v>
      </c>
      <c r="R9" s="10">
        <v>63750206</v>
      </c>
      <c r="S9" s="10">
        <v>65255038</v>
      </c>
      <c r="T9" s="10">
        <v>65349560</v>
      </c>
      <c r="U9" s="10">
        <v>70627462.409999996</v>
      </c>
      <c r="V9" s="10">
        <v>72532826.590000004</v>
      </c>
      <c r="W9" s="10">
        <v>75070776.75</v>
      </c>
      <c r="X9" s="10">
        <v>78705556</v>
      </c>
      <c r="Y9" s="10">
        <v>85551975</v>
      </c>
      <c r="Z9" s="10">
        <f>SUM(Z27:Z29)</f>
        <v>67395222</v>
      </c>
      <c r="AA9" s="18">
        <f>SUM(AA27:AA29)</f>
        <v>81069939.620200008</v>
      </c>
    </row>
    <row r="10" spans="1:28">
      <c r="A10" s="9" t="s">
        <v>10</v>
      </c>
      <c r="B10" s="25">
        <f t="shared" ref="B10:AA10" si="0">SUM(B6:B9)</f>
        <v>82135054</v>
      </c>
      <c r="C10" s="25">
        <f t="shared" si="0"/>
        <v>86492400</v>
      </c>
      <c r="D10" s="25">
        <f t="shared" si="0"/>
        <v>97095318</v>
      </c>
      <c r="E10" s="25">
        <f t="shared" si="0"/>
        <v>99206774</v>
      </c>
      <c r="F10" s="25">
        <f t="shared" si="0"/>
        <v>104328230</v>
      </c>
      <c r="G10" s="25">
        <f t="shared" si="0"/>
        <v>111071233</v>
      </c>
      <c r="H10" s="25">
        <f t="shared" si="0"/>
        <v>108644894</v>
      </c>
      <c r="I10" s="25">
        <f t="shared" si="0"/>
        <v>108353077</v>
      </c>
      <c r="J10" s="25">
        <f t="shared" si="0"/>
        <v>107667402</v>
      </c>
      <c r="K10" s="25">
        <f t="shared" si="0"/>
        <v>116840800</v>
      </c>
      <c r="L10" s="25">
        <f t="shared" si="0"/>
        <v>124772643</v>
      </c>
      <c r="M10" s="25">
        <f t="shared" si="0"/>
        <v>133667072</v>
      </c>
      <c r="N10" s="25">
        <f t="shared" si="0"/>
        <v>135844514</v>
      </c>
      <c r="O10" s="25">
        <f t="shared" si="0"/>
        <v>130396254</v>
      </c>
      <c r="P10" s="25">
        <f t="shared" si="0"/>
        <v>184205267</v>
      </c>
      <c r="Q10" s="25">
        <f t="shared" si="0"/>
        <v>247933277</v>
      </c>
      <c r="R10" s="25">
        <f t="shared" si="0"/>
        <v>250175893</v>
      </c>
      <c r="S10" s="25">
        <f t="shared" si="0"/>
        <v>257214327</v>
      </c>
      <c r="T10" s="25">
        <f t="shared" si="0"/>
        <v>263696862</v>
      </c>
      <c r="U10" s="25">
        <f t="shared" si="0"/>
        <v>269588888.23000002</v>
      </c>
      <c r="V10" s="25">
        <f t="shared" si="0"/>
        <v>287931206.35000002</v>
      </c>
      <c r="W10" s="25">
        <f t="shared" si="0"/>
        <v>303942653.38</v>
      </c>
      <c r="X10" s="25">
        <f t="shared" si="0"/>
        <v>322590309</v>
      </c>
      <c r="Y10" s="25">
        <f t="shared" si="0"/>
        <v>337011986</v>
      </c>
      <c r="Z10" s="25">
        <f t="shared" si="0"/>
        <v>333805182</v>
      </c>
      <c r="AA10" s="38">
        <f t="shared" si="0"/>
        <v>325455697.02330005</v>
      </c>
    </row>
    <row r="11" spans="1:28">
      <c r="A11" s="9" t="s">
        <v>12</v>
      </c>
      <c r="B11" s="24">
        <v>0</v>
      </c>
      <c r="C11" s="24">
        <v>0</v>
      </c>
      <c r="D11" s="24">
        <v>0</v>
      </c>
      <c r="E11" s="24">
        <v>0</v>
      </c>
      <c r="F11" s="24">
        <v>0</v>
      </c>
      <c r="G11" s="24">
        <v>-18136373</v>
      </c>
      <c r="H11" s="24">
        <v>-18369314</v>
      </c>
      <c r="I11" s="24">
        <v>-17818358</v>
      </c>
      <c r="J11" s="24">
        <v>-17436442</v>
      </c>
      <c r="K11" s="24">
        <v>-17738329</v>
      </c>
      <c r="L11" s="24">
        <v>-20776843</v>
      </c>
      <c r="M11" s="24">
        <v>-23821272</v>
      </c>
      <c r="N11" s="24">
        <v>-22726446</v>
      </c>
      <c r="O11" s="24">
        <v>-24157085</v>
      </c>
      <c r="P11" s="24">
        <v>-21992721</v>
      </c>
      <c r="Q11" s="24">
        <v>-44901421</v>
      </c>
      <c r="R11" s="24">
        <v>-41552874</v>
      </c>
      <c r="S11" s="24">
        <v>-44900142</v>
      </c>
      <c r="T11" s="24">
        <v>-45235645</v>
      </c>
      <c r="U11" s="24">
        <v>-44588225</v>
      </c>
      <c r="V11" s="24">
        <v>-49450168.590000004</v>
      </c>
      <c r="W11" s="24">
        <f>-V12</f>
        <v>-52563997.539999999</v>
      </c>
      <c r="X11" s="24">
        <f>-W12</f>
        <v>-57638641</v>
      </c>
      <c r="Y11" s="24">
        <f>-X12</f>
        <v>-53868208</v>
      </c>
      <c r="Z11" s="24">
        <f>-Y12</f>
        <v>-62800912</v>
      </c>
      <c r="AA11" s="36">
        <f>-Z12</f>
        <v>-54023005.980000004</v>
      </c>
    </row>
    <row r="12" spans="1:28">
      <c r="A12" s="9" t="s">
        <v>14</v>
      </c>
      <c r="B12" s="24">
        <v>0</v>
      </c>
      <c r="C12" s="24">
        <v>0</v>
      </c>
      <c r="D12" s="24">
        <v>0</v>
      </c>
      <c r="E12" s="24">
        <v>0</v>
      </c>
      <c r="F12" s="24">
        <v>18136373</v>
      </c>
      <c r="G12" s="24">
        <v>18369314</v>
      </c>
      <c r="H12" s="24">
        <v>17818358</v>
      </c>
      <c r="I12" s="24">
        <v>17436442</v>
      </c>
      <c r="J12" s="24">
        <v>17738329</v>
      </c>
      <c r="K12" s="24">
        <v>20776843</v>
      </c>
      <c r="L12" s="24">
        <v>23821272</v>
      </c>
      <c r="M12" s="24">
        <v>22726446</v>
      </c>
      <c r="N12" s="24">
        <v>24157085</v>
      </c>
      <c r="O12" s="24">
        <v>21992721</v>
      </c>
      <c r="P12" s="24">
        <v>44901421</v>
      </c>
      <c r="Q12" s="24">
        <v>41552874</v>
      </c>
      <c r="R12" s="24">
        <v>44900142</v>
      </c>
      <c r="S12" s="24">
        <v>45235645</v>
      </c>
      <c r="T12" s="24">
        <v>44588225</v>
      </c>
      <c r="U12" s="24">
        <v>49450168.590000004</v>
      </c>
      <c r="V12" s="24">
        <f t="shared" ref="V12:AA12" si="1">W18+W19</f>
        <v>52563997.539999999</v>
      </c>
      <c r="W12" s="24">
        <f t="shared" si="1"/>
        <v>57638641</v>
      </c>
      <c r="X12" s="24">
        <f t="shared" si="1"/>
        <v>53868208</v>
      </c>
      <c r="Y12" s="24">
        <f t="shared" si="1"/>
        <v>62800912</v>
      </c>
      <c r="Z12" s="24">
        <f t="shared" si="1"/>
        <v>54023005.980000004</v>
      </c>
      <c r="AA12" s="36">
        <f t="shared" si="1"/>
        <v>58750779.446899995</v>
      </c>
    </row>
    <row r="13" spans="1:28">
      <c r="A13" s="26" t="s">
        <v>15</v>
      </c>
      <c r="B13" s="15">
        <f t="shared" ref="B13:AA13" si="2">SUM(B10:B12)</f>
        <v>82135054</v>
      </c>
      <c r="C13" s="15">
        <f t="shared" si="2"/>
        <v>86492400</v>
      </c>
      <c r="D13" s="15">
        <f t="shared" si="2"/>
        <v>97095318</v>
      </c>
      <c r="E13" s="15">
        <f t="shared" si="2"/>
        <v>99206774</v>
      </c>
      <c r="F13" s="15">
        <f t="shared" si="2"/>
        <v>122464603</v>
      </c>
      <c r="G13" s="15">
        <f t="shared" si="2"/>
        <v>111304174</v>
      </c>
      <c r="H13" s="15">
        <f t="shared" si="2"/>
        <v>108093938</v>
      </c>
      <c r="I13" s="15">
        <f t="shared" si="2"/>
        <v>107971161</v>
      </c>
      <c r="J13" s="15">
        <f t="shared" si="2"/>
        <v>107969289</v>
      </c>
      <c r="K13" s="15">
        <f t="shared" si="2"/>
        <v>119879314</v>
      </c>
      <c r="L13" s="15">
        <f t="shared" si="2"/>
        <v>127817072</v>
      </c>
      <c r="M13" s="15">
        <f t="shared" si="2"/>
        <v>132572246</v>
      </c>
      <c r="N13" s="15">
        <f t="shared" si="2"/>
        <v>137275153</v>
      </c>
      <c r="O13" s="15">
        <f t="shared" si="2"/>
        <v>128231890</v>
      </c>
      <c r="P13" s="15">
        <f t="shared" si="2"/>
        <v>207113967</v>
      </c>
      <c r="Q13" s="15">
        <f t="shared" si="2"/>
        <v>244584730</v>
      </c>
      <c r="R13" s="15">
        <f t="shared" si="2"/>
        <v>253523161</v>
      </c>
      <c r="S13" s="15">
        <f t="shared" si="2"/>
        <v>257549830</v>
      </c>
      <c r="T13" s="15">
        <f t="shared" si="2"/>
        <v>263049442</v>
      </c>
      <c r="U13" s="15">
        <f t="shared" si="2"/>
        <v>274450831.82000005</v>
      </c>
      <c r="V13" s="15">
        <f t="shared" si="2"/>
        <v>291045035.30000001</v>
      </c>
      <c r="W13" s="15">
        <f t="shared" si="2"/>
        <v>309017296.84000003</v>
      </c>
      <c r="X13" s="15">
        <f t="shared" si="2"/>
        <v>318819876</v>
      </c>
      <c r="Y13" s="15">
        <f t="shared" si="2"/>
        <v>345944690</v>
      </c>
      <c r="Z13" s="15">
        <f t="shared" si="2"/>
        <v>325027275.98000002</v>
      </c>
      <c r="AA13" s="37">
        <f t="shared" si="2"/>
        <v>330183470.49020004</v>
      </c>
    </row>
    <row r="16" spans="1:28" ht="21" customHeight="1">
      <c r="U16" s="96" t="s">
        <v>28</v>
      </c>
      <c r="V16" s="88"/>
      <c r="W16" s="88"/>
      <c r="X16" s="88"/>
      <c r="Y16" s="88"/>
      <c r="Z16" s="88"/>
      <c r="AA16" s="88"/>
      <c r="AB16" s="88"/>
    </row>
    <row r="17" spans="16:28">
      <c r="R17" s="97" t="s">
        <v>29</v>
      </c>
      <c r="S17" s="88"/>
      <c r="V17" s="27" t="s">
        <v>30</v>
      </c>
      <c r="W17" s="28" t="s">
        <v>31</v>
      </c>
      <c r="X17" s="28" t="s">
        <v>32</v>
      </c>
      <c r="Y17" s="28" t="s">
        <v>33</v>
      </c>
      <c r="Z17" s="28" t="s">
        <v>34</v>
      </c>
      <c r="AA17" s="28" t="s">
        <v>35</v>
      </c>
      <c r="AB17" s="28" t="s">
        <v>36</v>
      </c>
    </row>
    <row r="18" spans="16:28">
      <c r="R18" s="61" t="s">
        <v>37</v>
      </c>
      <c r="S18" s="57"/>
      <c r="U18" t="s">
        <v>38</v>
      </c>
      <c r="V18" s="30">
        <v>22409376.989999998</v>
      </c>
      <c r="W18" s="30">
        <v>25101331.059999999</v>
      </c>
      <c r="X18" s="30">
        <v>28628960</v>
      </c>
      <c r="Y18" s="30">
        <v>25997461</v>
      </c>
      <c r="Z18" s="30">
        <v>27978594</v>
      </c>
      <c r="AA18" s="30">
        <v>24369709.52</v>
      </c>
      <c r="AB18" s="34">
        <v>28055757.6587</v>
      </c>
    </row>
    <row r="19" spans="16:28">
      <c r="R19" s="61" t="s">
        <v>39</v>
      </c>
      <c r="S19" s="59"/>
      <c r="U19" t="s">
        <v>40</v>
      </c>
      <c r="V19" s="30">
        <v>27040791.600000001</v>
      </c>
      <c r="W19" s="30">
        <v>27462666.48</v>
      </c>
      <c r="X19" s="30">
        <v>29009681</v>
      </c>
      <c r="Y19" s="30">
        <v>27870747</v>
      </c>
      <c r="Z19" s="30">
        <v>34822318</v>
      </c>
      <c r="AA19" s="30">
        <v>29653296.460000001</v>
      </c>
      <c r="AB19" s="34">
        <v>30695021.788199998</v>
      </c>
    </row>
    <row r="20" spans="16:28">
      <c r="R20" s="61" t="s">
        <v>41</v>
      </c>
      <c r="S20" s="58"/>
      <c r="U20" t="s">
        <v>42</v>
      </c>
      <c r="V20" s="30">
        <v>23405191.57</v>
      </c>
      <c r="W20" s="30">
        <v>24068804</v>
      </c>
      <c r="X20" s="30">
        <v>24865100</v>
      </c>
      <c r="Y20" s="30">
        <v>31160001</v>
      </c>
      <c r="Z20" s="30">
        <v>28180653</v>
      </c>
      <c r="AA20" s="30">
        <v>25222606</v>
      </c>
      <c r="AB20" s="30"/>
    </row>
    <row r="21" spans="16:28">
      <c r="U21" t="s">
        <v>43</v>
      </c>
      <c r="V21" s="30">
        <v>22444295.52</v>
      </c>
      <c r="W21" s="30">
        <v>23902825</v>
      </c>
      <c r="X21" s="30">
        <v>23985170</v>
      </c>
      <c r="Y21" s="30">
        <v>26917580</v>
      </c>
      <c r="Z21" s="30">
        <v>28039197</v>
      </c>
      <c r="AA21" s="30">
        <v>27091458</v>
      </c>
      <c r="AB21" s="30"/>
    </row>
    <row r="22" spans="16:28">
      <c r="U22" t="s">
        <v>44</v>
      </c>
      <c r="V22" s="30">
        <v>26261561.43</v>
      </c>
      <c r="W22" s="30">
        <v>27640985</v>
      </c>
      <c r="X22" s="30">
        <v>29517651</v>
      </c>
      <c r="Y22" s="30">
        <v>29837308</v>
      </c>
      <c r="Z22" s="30">
        <v>31494176</v>
      </c>
      <c r="AA22" s="30">
        <v>30658502</v>
      </c>
      <c r="AB22" s="30"/>
    </row>
    <row r="23" spans="16:28" ht="21" customHeight="1">
      <c r="P23" s="92" t="s">
        <v>17</v>
      </c>
      <c r="Q23" s="93"/>
      <c r="R23" s="93"/>
      <c r="S23" s="94"/>
      <c r="U23" t="s">
        <v>45</v>
      </c>
      <c r="V23" s="30">
        <v>20060555.510000002</v>
      </c>
      <c r="W23" s="30">
        <v>24065899</v>
      </c>
      <c r="X23" s="30">
        <v>25652306</v>
      </c>
      <c r="Y23" s="30">
        <v>26974209</v>
      </c>
      <c r="Z23" s="30">
        <v>28878463</v>
      </c>
      <c r="AA23" s="30">
        <v>25432559</v>
      </c>
      <c r="AB23" s="30"/>
    </row>
    <row r="24" spans="16:28" ht="19" customHeight="1">
      <c r="P24" s="81" t="s">
        <v>46</v>
      </c>
      <c r="Q24" s="82"/>
      <c r="R24" s="82"/>
      <c r="S24" s="83"/>
      <c r="U24" t="s">
        <v>47</v>
      </c>
      <c r="V24" s="30">
        <v>25510953.219999999</v>
      </c>
      <c r="W24" s="30">
        <v>22925048</v>
      </c>
      <c r="X24" s="30">
        <v>23987391</v>
      </c>
      <c r="Y24" s="30">
        <v>26033740</v>
      </c>
      <c r="Z24" s="30">
        <v>25014685</v>
      </c>
      <c r="AA24" s="30">
        <v>28801630</v>
      </c>
      <c r="AB24" s="30"/>
    </row>
    <row r="25" spans="16:28">
      <c r="P25" s="87"/>
      <c r="Q25" s="88"/>
      <c r="R25" s="88"/>
      <c r="S25" s="89"/>
      <c r="U25" t="s">
        <v>48</v>
      </c>
      <c r="V25" s="30">
        <v>27916550.870000001</v>
      </c>
      <c r="W25" s="30">
        <v>30665224.289999999</v>
      </c>
      <c r="X25" s="30">
        <v>31964252</v>
      </c>
      <c r="Y25" s="30">
        <v>31596909</v>
      </c>
      <c r="Z25" s="30">
        <v>26671332</v>
      </c>
      <c r="AA25" s="35">
        <v>30411804</v>
      </c>
      <c r="AB25" s="30"/>
    </row>
    <row r="26" spans="16:28">
      <c r="P26" s="87"/>
      <c r="Q26" s="88"/>
      <c r="R26" s="88"/>
      <c r="S26" s="89"/>
      <c r="U26" t="s">
        <v>49</v>
      </c>
      <c r="V26" s="30">
        <v>20349103.050000001</v>
      </c>
      <c r="W26" s="30">
        <v>23039093.800000001</v>
      </c>
      <c r="X26" s="30">
        <v>26274242</v>
      </c>
      <c r="Y26" s="30">
        <v>25072056</v>
      </c>
      <c r="Z26" s="30">
        <v>35330542</v>
      </c>
      <c r="AA26" s="34">
        <v>22744192.423099998</v>
      </c>
      <c r="AB26" s="30"/>
    </row>
    <row r="27" spans="16:28">
      <c r="P27" s="84"/>
      <c r="Q27" s="85"/>
      <c r="R27" s="85"/>
      <c r="S27" s="86"/>
      <c r="U27" t="s">
        <v>50</v>
      </c>
      <c r="V27" s="30">
        <v>22534330.210000001</v>
      </c>
      <c r="W27" s="30">
        <v>22408997</v>
      </c>
      <c r="X27" s="30">
        <v>23024803</v>
      </c>
      <c r="Y27" s="30">
        <v>25183338</v>
      </c>
      <c r="Z27" s="30">
        <v>27140383</v>
      </c>
      <c r="AA27" s="34">
        <v>25186620.640999999</v>
      </c>
      <c r="AB27" s="30"/>
    </row>
    <row r="28" spans="16:28" ht="19" customHeight="1">
      <c r="P28" s="95" t="s">
        <v>51</v>
      </c>
      <c r="Q28" s="82"/>
      <c r="R28" s="82"/>
      <c r="S28" s="83"/>
      <c r="U28" t="s">
        <v>52</v>
      </c>
      <c r="V28" s="30">
        <v>26048730.48</v>
      </c>
      <c r="W28" s="30">
        <v>27288039.550000001</v>
      </c>
      <c r="X28" s="30">
        <v>28250557</v>
      </c>
      <c r="Y28" s="30">
        <v>31820871</v>
      </c>
      <c r="Z28" s="30">
        <v>21742640</v>
      </c>
      <c r="AA28" s="34">
        <v>29114665.521000002</v>
      </c>
      <c r="AB28" s="30"/>
    </row>
    <row r="29" spans="16:28">
      <c r="P29" s="84"/>
      <c r="Q29" s="85"/>
      <c r="R29" s="85"/>
      <c r="S29" s="86"/>
      <c r="U29" t="s">
        <v>53</v>
      </c>
      <c r="V29" s="30">
        <v>23949765.899999999</v>
      </c>
      <c r="W29" s="30">
        <v>25373740.199999999</v>
      </c>
      <c r="X29" s="30">
        <v>27430196</v>
      </c>
      <c r="Y29" s="30">
        <v>28547766</v>
      </c>
      <c r="Z29" s="30">
        <v>18512199</v>
      </c>
      <c r="AA29" s="34">
        <v>26768653.4582</v>
      </c>
      <c r="AB29" s="33"/>
    </row>
    <row r="30" spans="16:28" ht="19" customHeight="1">
      <c r="P30" s="95" t="s">
        <v>54</v>
      </c>
      <c r="Q30" s="82"/>
      <c r="R30" s="82"/>
      <c r="S30" s="83"/>
      <c r="U30" s="31" t="s">
        <v>10</v>
      </c>
      <c r="V30" s="29">
        <v>287931206.35000002</v>
      </c>
      <c r="W30" s="29">
        <v>303942653.38</v>
      </c>
      <c r="X30" s="29">
        <v>322590309</v>
      </c>
      <c r="Y30" s="29">
        <v>337011986</v>
      </c>
      <c r="Z30" s="29">
        <v>333805182</v>
      </c>
      <c r="AA30" s="29">
        <v>325455697.02329987</v>
      </c>
      <c r="AB30" s="29"/>
    </row>
    <row r="31" spans="16:28" ht="19" customHeight="1">
      <c r="P31" s="87"/>
      <c r="Q31" s="88"/>
      <c r="R31" s="88"/>
      <c r="S31" s="89"/>
      <c r="U31" s="32" t="s">
        <v>12</v>
      </c>
      <c r="V31" s="30">
        <v>-49450168.590000004</v>
      </c>
      <c r="W31" s="30">
        <v>-52563997.539999999</v>
      </c>
      <c r="X31" s="30">
        <v>-57638641</v>
      </c>
      <c r="Y31" s="30">
        <v>-53868208</v>
      </c>
      <c r="Z31" s="30">
        <v>-62800912</v>
      </c>
      <c r="AA31" s="30">
        <v>-54023005.979999997</v>
      </c>
      <c r="AB31" s="30"/>
    </row>
    <row r="32" spans="16:28">
      <c r="P32" s="87"/>
      <c r="Q32" s="88"/>
      <c r="R32" s="88"/>
      <c r="S32" s="89"/>
      <c r="U32" s="1" t="s">
        <v>14</v>
      </c>
      <c r="V32" s="30">
        <v>52563997.539999999</v>
      </c>
      <c r="W32" s="30">
        <v>57638641</v>
      </c>
      <c r="X32" s="30">
        <v>53868208</v>
      </c>
      <c r="Y32" s="30">
        <v>62800912</v>
      </c>
      <c r="Z32" s="30">
        <v>54023005.979999997</v>
      </c>
      <c r="AA32" s="30">
        <v>58750779.446900003</v>
      </c>
      <c r="AB32" s="30"/>
    </row>
    <row r="33" spans="16:28">
      <c r="P33" s="84"/>
      <c r="Q33" s="85"/>
      <c r="R33" s="85"/>
      <c r="S33" s="86"/>
      <c r="V33" s="29">
        <v>291045035.30000001</v>
      </c>
      <c r="W33" s="29">
        <v>309017296.83999997</v>
      </c>
      <c r="X33" s="29">
        <v>318819876</v>
      </c>
      <c r="Y33" s="29">
        <v>345944690</v>
      </c>
      <c r="Z33" s="29">
        <v>325027275.98000002</v>
      </c>
      <c r="AA33" s="29">
        <v>330183470.49019992</v>
      </c>
      <c r="AB33" s="29"/>
    </row>
    <row r="34" spans="16:28">
      <c r="P34" s="75"/>
      <c r="Q34" s="75"/>
      <c r="R34" s="75"/>
      <c r="S34" s="75"/>
    </row>
    <row r="35" spans="16:28">
      <c r="P35" s="75"/>
      <c r="Q35" s="75"/>
      <c r="R35" s="75"/>
      <c r="S35" s="75"/>
    </row>
    <row r="36" spans="16:28">
      <c r="P36" s="78"/>
      <c r="Q36" s="78"/>
      <c r="R36" s="78"/>
      <c r="S36" s="78"/>
    </row>
    <row r="37" spans="16:28">
      <c r="P37" s="78"/>
      <c r="Q37" s="78"/>
      <c r="R37" s="78"/>
      <c r="S37" s="78"/>
    </row>
    <row r="38" spans="16:28">
      <c r="P38" s="78"/>
      <c r="Q38" s="78"/>
      <c r="R38" s="78"/>
      <c r="S38" s="78"/>
    </row>
  </sheetData>
  <mergeCells count="6">
    <mergeCell ref="P24:S27"/>
    <mergeCell ref="P28:S29"/>
    <mergeCell ref="P30:S33"/>
    <mergeCell ref="U16:AB16"/>
    <mergeCell ref="R17:S17"/>
    <mergeCell ref="P23:S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27"/>
  <sheetViews>
    <sheetView topLeftCell="P1" workbookViewId="0">
      <selection activeCell="V14" sqref="V14"/>
    </sheetView>
  </sheetViews>
  <sheetFormatPr baseColWidth="10" defaultColWidth="8.83203125" defaultRowHeight="19"/>
  <cols>
    <col min="1" max="1" width="19.1640625" style="39" customWidth="1"/>
    <col min="2" max="24" width="13.33203125" style="79" bestFit="1" customWidth="1"/>
    <col min="25" max="25" width="13.83203125" style="79" bestFit="1" customWidth="1"/>
    <col min="26" max="26" width="13.33203125" style="79" bestFit="1" customWidth="1"/>
    <col min="27" max="27" width="14.83203125" style="79" customWidth="1"/>
    <col min="28" max="28" width="9.1640625" style="79" customWidth="1"/>
    <col min="29" max="30" width="8.83203125" style="79" customWidth="1"/>
    <col min="31" max="31" width="13.5" style="79" customWidth="1"/>
    <col min="32" max="32" width="18.33203125" style="79" customWidth="1"/>
    <col min="33" max="39" width="8.83203125" style="79" customWidth="1"/>
    <col min="40" max="16384" width="8.83203125" style="79"/>
  </cols>
  <sheetData>
    <row r="1" spans="1:32" ht="29" customHeight="1">
      <c r="A1" s="48" t="s">
        <v>55</v>
      </c>
    </row>
    <row r="2" spans="1:32" ht="24" customHeight="1">
      <c r="A2" s="63" t="s">
        <v>56</v>
      </c>
    </row>
    <row r="3" spans="1:32" ht="24" customHeight="1">
      <c r="A3" s="62" t="s">
        <v>2</v>
      </c>
    </row>
    <row r="4" spans="1:32" ht="21" customHeight="1">
      <c r="A4" s="3"/>
      <c r="AD4" s="98" t="s">
        <v>3</v>
      </c>
      <c r="AE4" s="88"/>
      <c r="AF4" s="88"/>
    </row>
    <row r="5" spans="1:32">
      <c r="A5" s="4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42">
        <v>2021</v>
      </c>
      <c r="AE5" s="61" t="s">
        <v>5</v>
      </c>
      <c r="AF5" s="54" t="s">
        <v>6</v>
      </c>
    </row>
    <row r="6" spans="1:32">
      <c r="A6" s="40">
        <v>1</v>
      </c>
      <c r="B6" s="24">
        <v>19604722.550000001</v>
      </c>
      <c r="C6" s="24">
        <v>12970964.890000001</v>
      </c>
      <c r="D6" s="24">
        <v>10940373.630000001</v>
      </c>
      <c r="E6" s="24">
        <v>7466123.9499999993</v>
      </c>
      <c r="F6" s="24">
        <v>13396659.65</v>
      </c>
      <c r="G6" s="24">
        <v>13506264.470000001</v>
      </c>
      <c r="H6" s="24">
        <v>11790287.68</v>
      </c>
      <c r="I6" s="24">
        <v>18033019.260000002</v>
      </c>
      <c r="J6" s="24">
        <v>16555221.58</v>
      </c>
      <c r="K6" s="24">
        <v>8266734.6600000001</v>
      </c>
      <c r="L6" s="24">
        <v>20084019.370000001</v>
      </c>
      <c r="M6" s="24">
        <v>19835939.780000001</v>
      </c>
      <c r="N6" s="24">
        <v>24795872.149999999</v>
      </c>
      <c r="O6" s="24">
        <v>17735708.25</v>
      </c>
      <c r="P6" s="24">
        <v>21685501.59</v>
      </c>
      <c r="Q6" s="24">
        <v>26850155.140000001</v>
      </c>
      <c r="R6" s="24">
        <v>16953668.239999998</v>
      </c>
      <c r="S6" s="24">
        <v>17579296.25</v>
      </c>
      <c r="T6" s="24">
        <v>29399779.52</v>
      </c>
      <c r="U6" s="24">
        <v>23644150</v>
      </c>
      <c r="V6" s="24">
        <v>27346387</v>
      </c>
      <c r="W6" s="24">
        <v>19450806</v>
      </c>
      <c r="X6" s="24">
        <v>30265595</v>
      </c>
      <c r="Y6" s="24">
        <v>23619107</v>
      </c>
      <c r="Z6" s="24">
        <v>38692954</v>
      </c>
      <c r="AA6" s="46">
        <v>312731337</v>
      </c>
      <c r="AB6" s="72"/>
    </row>
    <row r="7" spans="1:32">
      <c r="A7" s="40">
        <v>2</v>
      </c>
      <c r="B7" s="24">
        <v>12381511.380000001</v>
      </c>
      <c r="C7" s="24">
        <v>4284886.0299999993</v>
      </c>
      <c r="D7" s="24">
        <v>10079099.51</v>
      </c>
      <c r="E7" s="24">
        <v>11576349.85</v>
      </c>
      <c r="F7" s="24">
        <v>15023050.810000001</v>
      </c>
      <c r="G7" s="24">
        <v>16242892.93</v>
      </c>
      <c r="H7" s="24">
        <v>13177000.82</v>
      </c>
      <c r="I7" s="24">
        <v>4058737.57</v>
      </c>
      <c r="J7" s="24">
        <v>16354804.800000001</v>
      </c>
      <c r="K7" s="24">
        <v>11257773.41</v>
      </c>
      <c r="L7" s="24">
        <v>7616257.7800000012</v>
      </c>
      <c r="M7" s="24">
        <v>39182165.390000001</v>
      </c>
      <c r="N7" s="24">
        <v>-3521949.1299999952</v>
      </c>
      <c r="O7" s="24">
        <v>21882318.579999998</v>
      </c>
      <c r="P7" s="24">
        <v>9855117.0099999998</v>
      </c>
      <c r="Q7" s="24">
        <v>16824487.289999999</v>
      </c>
      <c r="R7" s="24">
        <v>8605326.3100000024</v>
      </c>
      <c r="S7" s="24">
        <v>19734115.640000001</v>
      </c>
      <c r="T7" s="24">
        <v>20931436.48</v>
      </c>
      <c r="U7" s="24">
        <v>11647594</v>
      </c>
      <c r="V7" s="24">
        <v>36911704</v>
      </c>
      <c r="W7" s="24">
        <v>34801055</v>
      </c>
      <c r="X7" s="24">
        <v>22000650</v>
      </c>
      <c r="Y7" s="24">
        <v>30870183</v>
      </c>
      <c r="Z7" s="24">
        <v>56247377</v>
      </c>
      <c r="AA7" s="46">
        <v>59085234</v>
      </c>
      <c r="AB7" s="46"/>
      <c r="AE7" s="19" t="s">
        <v>57</v>
      </c>
    </row>
    <row r="8" spans="1:32">
      <c r="A8" s="40">
        <v>3</v>
      </c>
      <c r="B8" s="24">
        <v>21171928.289999999</v>
      </c>
      <c r="C8" s="24">
        <v>24998532.539999999</v>
      </c>
      <c r="D8" s="24">
        <v>20603722.920000002</v>
      </c>
      <c r="E8" s="24">
        <v>23117145.109999999</v>
      </c>
      <c r="F8" s="24">
        <v>27428181.800000001</v>
      </c>
      <c r="G8" s="24">
        <v>26515304.949999999</v>
      </c>
      <c r="H8" s="24">
        <v>30479928.640000001</v>
      </c>
      <c r="I8" s="24">
        <v>31805805.989999998</v>
      </c>
      <c r="J8" s="24">
        <v>34035808.339999989</v>
      </c>
      <c r="K8" s="24">
        <v>37805629.869999997</v>
      </c>
      <c r="L8" s="24">
        <v>19564230.75</v>
      </c>
      <c r="M8" s="24">
        <v>37514633.180000007</v>
      </c>
      <c r="N8" s="24">
        <v>44696623.529999986</v>
      </c>
      <c r="O8" s="24">
        <v>48566658.039999999</v>
      </c>
      <c r="P8" s="24">
        <v>44284124.200000003</v>
      </c>
      <c r="Q8" s="24">
        <v>56798934.570000008</v>
      </c>
      <c r="R8" s="24">
        <v>57625730.459999993</v>
      </c>
      <c r="S8" s="24">
        <v>55696872.359999999</v>
      </c>
      <c r="T8" s="24">
        <v>65192423.760000013</v>
      </c>
      <c r="U8" s="24">
        <v>92193478</v>
      </c>
      <c r="V8" s="24">
        <v>77221686</v>
      </c>
      <c r="W8" s="24">
        <v>68678648</v>
      </c>
      <c r="X8" s="24">
        <v>67520815</v>
      </c>
      <c r="Y8" s="24">
        <v>79953746</v>
      </c>
      <c r="Z8" s="24">
        <v>69319275</v>
      </c>
      <c r="AA8" s="46">
        <v>74852512</v>
      </c>
      <c r="AB8" s="46"/>
      <c r="AE8" s="61" t="s">
        <v>8</v>
      </c>
      <c r="AF8" s="69">
        <v>516747000</v>
      </c>
    </row>
    <row r="9" spans="1:32">
      <c r="A9" s="41">
        <v>4</v>
      </c>
      <c r="B9" s="10">
        <v>173637974.37</v>
      </c>
      <c r="C9" s="10">
        <v>186650412.38999999</v>
      </c>
      <c r="D9" s="10">
        <v>180700459.16999999</v>
      </c>
      <c r="E9" s="10">
        <v>191348307.31</v>
      </c>
      <c r="F9" s="10">
        <v>209571394.83000001</v>
      </c>
      <c r="G9" s="10">
        <v>232875661.50999999</v>
      </c>
      <c r="H9" s="10">
        <v>209705538.93000001</v>
      </c>
      <c r="I9" s="10">
        <v>228497748.08000001</v>
      </c>
      <c r="J9" s="10">
        <v>244490600.68000001</v>
      </c>
      <c r="K9" s="10">
        <v>321604810.79000008</v>
      </c>
      <c r="L9" s="10">
        <v>367324549.58999997</v>
      </c>
      <c r="M9" s="10">
        <v>341739314.70999998</v>
      </c>
      <c r="N9" s="10">
        <v>334764190.05000001</v>
      </c>
      <c r="O9" s="10">
        <v>295505586.01999998</v>
      </c>
      <c r="P9" s="10">
        <v>280951241.25000012</v>
      </c>
      <c r="Q9" s="10">
        <v>288343181.52999997</v>
      </c>
      <c r="R9" s="10">
        <v>305100874.92000002</v>
      </c>
      <c r="S9" s="10">
        <v>353510069</v>
      </c>
      <c r="T9" s="10">
        <v>353419955</v>
      </c>
      <c r="U9" s="10">
        <v>307115194</v>
      </c>
      <c r="V9" s="10">
        <v>335555600</v>
      </c>
      <c r="W9" s="10">
        <v>290642770</v>
      </c>
      <c r="X9" s="10">
        <v>330162244</v>
      </c>
      <c r="Y9" s="10">
        <v>398303591</v>
      </c>
      <c r="Z9" s="10">
        <v>100775057</v>
      </c>
      <c r="AA9" s="18">
        <f>AF12</f>
        <v>353831228.84000003</v>
      </c>
      <c r="AB9" s="46"/>
      <c r="AE9" s="61" t="s">
        <v>9</v>
      </c>
      <c r="AF9" s="69">
        <v>646096224</v>
      </c>
    </row>
    <row r="10" spans="1:32">
      <c r="A10" s="40" t="s">
        <v>10</v>
      </c>
      <c r="B10" s="25">
        <f t="shared" ref="B10:AA10" si="0">SUM(B6:B9)</f>
        <v>226796136.59</v>
      </c>
      <c r="C10" s="25">
        <f t="shared" si="0"/>
        <v>228904795.84999999</v>
      </c>
      <c r="D10" s="25">
        <f t="shared" si="0"/>
        <v>222323655.22999999</v>
      </c>
      <c r="E10" s="25">
        <f t="shared" si="0"/>
        <v>233507926.22</v>
      </c>
      <c r="F10" s="25">
        <f t="shared" si="0"/>
        <v>265419287.09000003</v>
      </c>
      <c r="G10" s="25">
        <f t="shared" si="0"/>
        <v>289140123.86000001</v>
      </c>
      <c r="H10" s="25">
        <f t="shared" si="0"/>
        <v>265152756.06999999</v>
      </c>
      <c r="I10" s="25">
        <f t="shared" si="0"/>
        <v>282395310.90000004</v>
      </c>
      <c r="J10" s="25">
        <f t="shared" si="0"/>
        <v>311436435.39999998</v>
      </c>
      <c r="K10" s="25">
        <f t="shared" si="0"/>
        <v>378934948.73000008</v>
      </c>
      <c r="L10" s="25">
        <f t="shared" si="0"/>
        <v>414589057.49000001</v>
      </c>
      <c r="M10" s="25">
        <f t="shared" si="0"/>
        <v>438272053.06</v>
      </c>
      <c r="N10" s="25">
        <f t="shared" si="0"/>
        <v>400734736.60000002</v>
      </c>
      <c r="O10" s="25">
        <f t="shared" si="0"/>
        <v>383690270.88999999</v>
      </c>
      <c r="P10" s="25">
        <f t="shared" si="0"/>
        <v>356775984.05000013</v>
      </c>
      <c r="Q10" s="25">
        <f t="shared" si="0"/>
        <v>388816758.52999997</v>
      </c>
      <c r="R10" s="25">
        <f t="shared" si="0"/>
        <v>388285599.93000001</v>
      </c>
      <c r="S10" s="25">
        <f t="shared" si="0"/>
        <v>446520353.25</v>
      </c>
      <c r="T10" s="25">
        <f t="shared" si="0"/>
        <v>468943594.75999999</v>
      </c>
      <c r="U10" s="25">
        <f t="shared" si="0"/>
        <v>434600416</v>
      </c>
      <c r="V10" s="25">
        <f t="shared" si="0"/>
        <v>477035377</v>
      </c>
      <c r="W10" s="25">
        <f t="shared" si="0"/>
        <v>413573279</v>
      </c>
      <c r="X10" s="25">
        <f t="shared" si="0"/>
        <v>449949304</v>
      </c>
      <c r="Y10" s="25">
        <f t="shared" si="0"/>
        <v>532746627</v>
      </c>
      <c r="Z10" s="25">
        <f t="shared" si="0"/>
        <v>265034663</v>
      </c>
      <c r="AA10" s="25">
        <f t="shared" si="0"/>
        <v>800500311.84000003</v>
      </c>
      <c r="AB10" s="24"/>
      <c r="AE10" s="61" t="s">
        <v>11</v>
      </c>
      <c r="AF10" s="69">
        <v>199447599</v>
      </c>
    </row>
    <row r="11" spans="1:32">
      <c r="A11" s="40" t="s">
        <v>12</v>
      </c>
      <c r="B11" s="24">
        <v>0</v>
      </c>
      <c r="C11" s="24">
        <v>0</v>
      </c>
      <c r="D11" s="24">
        <v>0</v>
      </c>
      <c r="E11" s="24">
        <v>0</v>
      </c>
      <c r="F11" s="24">
        <v>0</v>
      </c>
      <c r="G11" s="24">
        <v>0</v>
      </c>
      <c r="H11" s="24">
        <v>-11076110</v>
      </c>
      <c r="I11" s="24">
        <v>-11994885</v>
      </c>
      <c r="J11" s="24">
        <v>-9846819</v>
      </c>
      <c r="K11" s="24">
        <v>-9746935</v>
      </c>
      <c r="L11" s="24">
        <v>-10824185</v>
      </c>
      <c r="M11" s="24">
        <v>-12131909</v>
      </c>
      <c r="N11" s="24">
        <v>-10918787</v>
      </c>
      <c r="O11" s="24">
        <v>-9014491</v>
      </c>
      <c r="P11" s="24">
        <v>-11298804</v>
      </c>
      <c r="Q11" s="24">
        <v>-19225942</v>
      </c>
      <c r="R11" s="24">
        <v>-7353313</v>
      </c>
      <c r="S11" s="24">
        <v>-8453860</v>
      </c>
      <c r="T11" s="24">
        <v>-12844671</v>
      </c>
      <c r="U11" s="24">
        <v>-5556218</v>
      </c>
      <c r="V11" s="24">
        <f t="shared" ref="V11:AA11" si="1">-U12</f>
        <v>-9190680</v>
      </c>
      <c r="W11" s="24">
        <f t="shared" si="1"/>
        <v>-6326785.5400000215</v>
      </c>
      <c r="X11" s="24">
        <f t="shared" si="1"/>
        <v>-10279480.420000017</v>
      </c>
      <c r="Y11" s="24">
        <f t="shared" si="1"/>
        <v>-6401049.5</v>
      </c>
      <c r="Z11" s="24">
        <f t="shared" si="1"/>
        <v>-14528052.460000038</v>
      </c>
      <c r="AA11" s="24">
        <f t="shared" si="1"/>
        <v>-283732853.84000003</v>
      </c>
      <c r="AB11" s="25"/>
      <c r="AE11" s="61" t="s">
        <v>58</v>
      </c>
      <c r="AF11" s="69">
        <f>Z12</f>
        <v>283732853.84000003</v>
      </c>
    </row>
    <row r="12" spans="1:32">
      <c r="A12" s="40" t="s">
        <v>14</v>
      </c>
      <c r="B12" s="24">
        <v>0</v>
      </c>
      <c r="C12" s="24">
        <v>0</v>
      </c>
      <c r="D12" s="24">
        <v>0</v>
      </c>
      <c r="E12" s="24">
        <v>0</v>
      </c>
      <c r="F12" s="24">
        <v>0</v>
      </c>
      <c r="G12" s="24">
        <v>11076110</v>
      </c>
      <c r="H12" s="24">
        <v>11994885</v>
      </c>
      <c r="I12" s="24">
        <v>9846819</v>
      </c>
      <c r="J12" s="24">
        <v>9746935</v>
      </c>
      <c r="K12" s="24">
        <v>10824185</v>
      </c>
      <c r="L12" s="24">
        <v>12131909</v>
      </c>
      <c r="M12" s="24">
        <v>10918787</v>
      </c>
      <c r="N12" s="24">
        <v>9014491</v>
      </c>
      <c r="O12" s="24">
        <v>11298804</v>
      </c>
      <c r="P12" s="24">
        <v>19225942</v>
      </c>
      <c r="Q12" s="24">
        <v>7353313</v>
      </c>
      <c r="R12" s="24">
        <v>8453860</v>
      </c>
      <c r="S12" s="24">
        <v>12844671</v>
      </c>
      <c r="T12" s="24">
        <v>5556218</v>
      </c>
      <c r="U12" s="24">
        <v>9190680</v>
      </c>
      <c r="V12" s="24">
        <f t="shared" ref="V12:AA12" si="2">V13-V11-V10</f>
        <v>6326785.5400000215</v>
      </c>
      <c r="W12" s="24">
        <f t="shared" si="2"/>
        <v>10279480.420000017</v>
      </c>
      <c r="X12" s="24">
        <f t="shared" si="2"/>
        <v>6401049.5</v>
      </c>
      <c r="Y12" s="24">
        <f t="shared" si="2"/>
        <v>14528052.460000038</v>
      </c>
      <c r="Z12" s="24">
        <f t="shared" si="2"/>
        <v>283732853.84000003</v>
      </c>
      <c r="AA12" s="24">
        <f t="shared" si="2"/>
        <v>-20458</v>
      </c>
      <c r="AB12" s="24"/>
      <c r="AE12" s="61" t="s">
        <v>13</v>
      </c>
      <c r="AF12" s="69">
        <f>AF8-(AF9-AF10-AF11)</f>
        <v>353831228.84000003</v>
      </c>
    </row>
    <row r="13" spans="1:32">
      <c r="A13" s="43" t="s">
        <v>15</v>
      </c>
      <c r="B13" s="15">
        <f t="shared" ref="B13:U13" si="3">SUM(B10:B12)</f>
        <v>226796136.59</v>
      </c>
      <c r="C13" s="15">
        <f t="shared" si="3"/>
        <v>228904795.84999999</v>
      </c>
      <c r="D13" s="15">
        <f t="shared" si="3"/>
        <v>222323655.22999999</v>
      </c>
      <c r="E13" s="15">
        <f t="shared" si="3"/>
        <v>233507926.22</v>
      </c>
      <c r="F13" s="15">
        <f t="shared" si="3"/>
        <v>265419287.09000003</v>
      </c>
      <c r="G13" s="15">
        <f t="shared" si="3"/>
        <v>300216233.86000001</v>
      </c>
      <c r="H13" s="15">
        <f t="shared" si="3"/>
        <v>266071531.06999999</v>
      </c>
      <c r="I13" s="15">
        <f t="shared" si="3"/>
        <v>280247244.90000004</v>
      </c>
      <c r="J13" s="15">
        <f t="shared" si="3"/>
        <v>311336551.39999998</v>
      </c>
      <c r="K13" s="15">
        <f t="shared" si="3"/>
        <v>380012198.73000008</v>
      </c>
      <c r="L13" s="15">
        <f t="shared" si="3"/>
        <v>415896781.49000001</v>
      </c>
      <c r="M13" s="15">
        <f t="shared" si="3"/>
        <v>437058931.06</v>
      </c>
      <c r="N13" s="15">
        <f t="shared" si="3"/>
        <v>398830440.60000002</v>
      </c>
      <c r="O13" s="15">
        <f t="shared" si="3"/>
        <v>385974583.88999999</v>
      </c>
      <c r="P13" s="15">
        <f t="shared" si="3"/>
        <v>364703122.05000013</v>
      </c>
      <c r="Q13" s="15">
        <f t="shared" si="3"/>
        <v>376944129.52999997</v>
      </c>
      <c r="R13" s="15">
        <f t="shared" si="3"/>
        <v>389386146.93000001</v>
      </c>
      <c r="S13" s="15">
        <f t="shared" si="3"/>
        <v>450911164.25</v>
      </c>
      <c r="T13" s="15">
        <f t="shared" si="3"/>
        <v>461655141.75999999</v>
      </c>
      <c r="U13" s="15">
        <f t="shared" si="3"/>
        <v>438234878</v>
      </c>
      <c r="V13" s="15">
        <v>474171482.54000002</v>
      </c>
      <c r="W13" s="15">
        <v>417525973.88</v>
      </c>
      <c r="X13" s="15">
        <v>446070873.07999998</v>
      </c>
      <c r="Y13" s="15">
        <v>540873629.96000004</v>
      </c>
      <c r="Z13" s="44">
        <v>534239464.38</v>
      </c>
      <c r="AA13" s="20">
        <v>516747000</v>
      </c>
      <c r="AB13" s="24"/>
    </row>
    <row r="14" spans="1:32">
      <c r="AB14" s="47"/>
      <c r="AE14" s="19"/>
      <c r="AF14" s="69"/>
    </row>
    <row r="15" spans="1:32" ht="21" customHeight="1">
      <c r="AD15" s="91" t="s">
        <v>21</v>
      </c>
      <c r="AE15" s="88"/>
      <c r="AF15" s="88"/>
    </row>
    <row r="16" spans="1:32" ht="21" customHeight="1">
      <c r="X16" s="92" t="s">
        <v>17</v>
      </c>
      <c r="Y16" s="93"/>
      <c r="Z16" s="93"/>
      <c r="AA16" s="94"/>
      <c r="AD16" s="61" t="s">
        <v>5</v>
      </c>
      <c r="AE16" s="79" t="s">
        <v>23</v>
      </c>
    </row>
    <row r="17" spans="24:32">
      <c r="X17" s="81" t="s">
        <v>18</v>
      </c>
      <c r="Y17" s="82"/>
      <c r="Z17" s="82"/>
      <c r="AA17" s="83"/>
      <c r="AE17" s="61"/>
      <c r="AF17" s="69"/>
    </row>
    <row r="18" spans="24:32" ht="19" customHeight="1">
      <c r="X18" s="84"/>
      <c r="Y18" s="85"/>
      <c r="Z18" s="85"/>
      <c r="AA18" s="86"/>
      <c r="AE18" s="61"/>
      <c r="AF18" s="69"/>
    </row>
    <row r="19" spans="24:32">
      <c r="X19" s="81" t="s">
        <v>59</v>
      </c>
      <c r="Y19" s="82"/>
      <c r="Z19" s="82"/>
      <c r="AA19" s="83"/>
      <c r="AE19" s="61"/>
    </row>
    <row r="20" spans="24:32" ht="19" customHeight="1">
      <c r="X20" s="87"/>
      <c r="Y20" s="88"/>
      <c r="Z20" s="88"/>
      <c r="AA20" s="89"/>
      <c r="AE20" s="61"/>
      <c r="AF20" s="69"/>
    </row>
    <row r="21" spans="24:32">
      <c r="X21" s="84"/>
      <c r="Y21" s="85"/>
      <c r="Z21" s="85"/>
      <c r="AA21" s="86"/>
    </row>
    <row r="22" spans="24:32">
      <c r="X22" s="81" t="s">
        <v>22</v>
      </c>
      <c r="Y22" s="82"/>
      <c r="Z22" s="82"/>
      <c r="AA22" s="83"/>
    </row>
    <row r="23" spans="24:32" ht="19" customHeight="1">
      <c r="X23" s="84"/>
      <c r="Y23" s="85"/>
      <c r="Z23" s="85"/>
      <c r="AA23" s="86"/>
    </row>
    <row r="24" spans="24:32">
      <c r="X24" s="81" t="s">
        <v>24</v>
      </c>
      <c r="Y24" s="82"/>
      <c r="Z24" s="82"/>
      <c r="AA24" s="83"/>
    </row>
    <row r="25" spans="24:32" ht="19" customHeight="1">
      <c r="X25" s="87"/>
      <c r="Y25" s="88"/>
      <c r="Z25" s="88"/>
      <c r="AA25" s="89"/>
    </row>
    <row r="26" spans="24:32">
      <c r="X26" s="87"/>
      <c r="Y26" s="88"/>
      <c r="Z26" s="88"/>
      <c r="AA26" s="89"/>
    </row>
    <row r="27" spans="24:32">
      <c r="X27" s="84"/>
      <c r="Y27" s="85"/>
      <c r="Z27" s="85"/>
      <c r="AA27" s="86"/>
    </row>
  </sheetData>
  <mergeCells count="7">
    <mergeCell ref="X22:AA23"/>
    <mergeCell ref="X24:AA27"/>
    <mergeCell ref="AD15:AF15"/>
    <mergeCell ref="AD4:AF4"/>
    <mergeCell ref="X16:AA16"/>
    <mergeCell ref="X17:AA18"/>
    <mergeCell ref="X19:AA21"/>
  </mergeCells>
  <hyperlinks>
    <hyperlink ref="AF5"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7"/>
  <sheetViews>
    <sheetView workbookViewId="0">
      <selection activeCell="A5" sqref="A5"/>
    </sheetView>
  </sheetViews>
  <sheetFormatPr baseColWidth="10" defaultColWidth="8.83203125" defaultRowHeight="19"/>
  <cols>
    <col min="1" max="1" width="16" style="79" customWidth="1"/>
    <col min="2" max="8" width="12.1640625" style="79" bestFit="1" customWidth="1"/>
    <col min="9" max="26" width="13.33203125" style="79" bestFit="1" customWidth="1"/>
    <col min="27" max="27" width="15.1640625" style="79" customWidth="1"/>
    <col min="28" max="29" width="8.83203125" style="79" customWidth="1"/>
    <col min="30" max="30" width="5.83203125" style="79" customWidth="1"/>
    <col min="31" max="31" width="12.33203125" style="79" customWidth="1"/>
    <col min="32" max="32" width="8.83203125" style="79" customWidth="1"/>
    <col min="33" max="33" width="17.83203125" style="79" customWidth="1"/>
    <col min="34" max="40" width="8.83203125" style="79" customWidth="1"/>
    <col min="41" max="16384" width="8.83203125" style="79"/>
  </cols>
  <sheetData>
    <row r="1" spans="1:33" ht="29" customHeight="1">
      <c r="A1" s="48" t="s">
        <v>60</v>
      </c>
    </row>
    <row r="2" spans="1:33" ht="24" customHeight="1">
      <c r="A2" s="62" t="s">
        <v>2</v>
      </c>
    </row>
    <row r="4" spans="1:33" ht="21" customHeight="1">
      <c r="AE4" s="98" t="s">
        <v>3</v>
      </c>
      <c r="AF4" s="88"/>
      <c r="AG4" s="88"/>
    </row>
    <row r="5" spans="1:33">
      <c r="A5" s="2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F5" s="61" t="s">
        <v>5</v>
      </c>
      <c r="AG5" s="54" t="s">
        <v>6</v>
      </c>
    </row>
    <row r="6" spans="1:33">
      <c r="A6" s="9">
        <v>1</v>
      </c>
      <c r="B6" s="24">
        <v>9536650.6400000006</v>
      </c>
      <c r="C6" s="24">
        <v>12954861.24</v>
      </c>
      <c r="D6" s="24">
        <v>17760896.530000001</v>
      </c>
      <c r="E6" s="24">
        <v>20903587.170000002</v>
      </c>
      <c r="F6" s="24">
        <v>21395399.559999999</v>
      </c>
      <c r="G6" s="24">
        <v>17664738.68</v>
      </c>
      <c r="H6" s="24">
        <v>22248759.41</v>
      </c>
      <c r="I6" s="24">
        <v>24787727.620000001</v>
      </c>
      <c r="J6" s="24">
        <v>35908277.649999999</v>
      </c>
      <c r="K6" s="24">
        <v>45435031.659999996</v>
      </c>
      <c r="L6" s="24">
        <v>62371101.460000001</v>
      </c>
      <c r="M6" s="24">
        <v>61012038.939999998</v>
      </c>
      <c r="N6" s="24">
        <v>57997327.509999998</v>
      </c>
      <c r="O6" s="24">
        <v>44074331.640000001</v>
      </c>
      <c r="P6" s="24">
        <v>30431643.059999999</v>
      </c>
      <c r="Q6" s="24">
        <v>40014571.210000001</v>
      </c>
      <c r="R6" s="24">
        <v>35951727.780000001</v>
      </c>
      <c r="S6" s="24">
        <v>31688958.239999998</v>
      </c>
      <c r="T6" s="24">
        <v>40859457.630000003</v>
      </c>
      <c r="U6" s="24">
        <v>52702114</v>
      </c>
      <c r="V6" s="24">
        <v>66851434</v>
      </c>
      <c r="W6" s="24">
        <v>62355933</v>
      </c>
      <c r="X6" s="24">
        <v>88178042</v>
      </c>
      <c r="Y6" s="24">
        <v>88668115</v>
      </c>
      <c r="Z6" s="24">
        <v>82388338</v>
      </c>
      <c r="AA6" s="24">
        <v>83697338</v>
      </c>
    </row>
    <row r="7" spans="1:33">
      <c r="A7" s="9">
        <v>2</v>
      </c>
      <c r="B7" s="24">
        <v>10171221.66</v>
      </c>
      <c r="C7" s="24">
        <v>17308647.199999999</v>
      </c>
      <c r="D7" s="24">
        <v>21428119.989999998</v>
      </c>
      <c r="E7" s="24">
        <v>18638118.190000001</v>
      </c>
      <c r="F7" s="24">
        <v>17681263.129999999</v>
      </c>
      <c r="G7" s="24">
        <v>25257881.809999999</v>
      </c>
      <c r="H7" s="24">
        <v>20754995.710000001</v>
      </c>
      <c r="I7" s="24">
        <v>27540128.260000002</v>
      </c>
      <c r="J7" s="24">
        <v>28964673.879999999</v>
      </c>
      <c r="K7" s="24">
        <v>47214608.390000001</v>
      </c>
      <c r="L7" s="24">
        <v>52837708.169999987</v>
      </c>
      <c r="M7" s="24">
        <v>54213865.150000013</v>
      </c>
      <c r="N7" s="24">
        <v>45039878.799999997</v>
      </c>
      <c r="O7" s="24">
        <v>25615263.780000001</v>
      </c>
      <c r="P7" s="24">
        <v>30538163.77</v>
      </c>
      <c r="Q7" s="24">
        <v>26775349.68</v>
      </c>
      <c r="R7" s="24">
        <v>25593421.949999999</v>
      </c>
      <c r="S7" s="24">
        <v>38133855.550000012</v>
      </c>
      <c r="T7" s="24">
        <v>36006597.369999997</v>
      </c>
      <c r="U7" s="24">
        <v>50300785</v>
      </c>
      <c r="V7" s="24">
        <v>54562323</v>
      </c>
      <c r="W7" s="24">
        <v>59567077</v>
      </c>
      <c r="X7" s="24">
        <v>77989083</v>
      </c>
      <c r="Y7" s="24">
        <v>78015241</v>
      </c>
      <c r="Z7" s="24">
        <v>96447651</v>
      </c>
      <c r="AA7" s="24">
        <v>87380433</v>
      </c>
      <c r="AF7" s="61" t="s">
        <v>8</v>
      </c>
      <c r="AG7" s="69">
        <f>AA13</f>
        <v>299307000</v>
      </c>
    </row>
    <row r="8" spans="1:33">
      <c r="A8" s="9">
        <v>3</v>
      </c>
      <c r="B8" s="24">
        <v>12519473.52</v>
      </c>
      <c r="C8" s="24">
        <v>11955781.48</v>
      </c>
      <c r="D8" s="24">
        <v>21058477.77</v>
      </c>
      <c r="E8" s="24">
        <v>16897626.199999999</v>
      </c>
      <c r="F8" s="24">
        <v>17159687.99000001</v>
      </c>
      <c r="G8" s="24">
        <v>16432072.98</v>
      </c>
      <c r="H8" s="24">
        <v>19597308.870000001</v>
      </c>
      <c r="I8" s="24">
        <v>25206252.219999991</v>
      </c>
      <c r="J8" s="24">
        <v>36060658.459999993</v>
      </c>
      <c r="K8" s="24">
        <v>49572869.940000013</v>
      </c>
      <c r="L8" s="24">
        <v>51125806.379999988</v>
      </c>
      <c r="M8" s="24">
        <v>48746806.560000002</v>
      </c>
      <c r="N8" s="24">
        <v>36791050.759999998</v>
      </c>
      <c r="O8" s="24">
        <v>21627702.170000002</v>
      </c>
      <c r="P8" s="24">
        <v>23162691.280000001</v>
      </c>
      <c r="Q8" s="24">
        <v>21493084.109999999</v>
      </c>
      <c r="R8" s="24">
        <v>26706554.649999999</v>
      </c>
      <c r="S8" s="24">
        <v>37263765.809999987</v>
      </c>
      <c r="T8" s="24">
        <v>40065537.069999993</v>
      </c>
      <c r="U8" s="24">
        <v>36770195</v>
      </c>
      <c r="V8" s="24">
        <v>58799839</v>
      </c>
      <c r="W8" s="24">
        <v>54656344</v>
      </c>
      <c r="X8" s="24">
        <v>80957536</v>
      </c>
      <c r="Y8" s="24">
        <v>62783760</v>
      </c>
      <c r="Z8" s="24">
        <v>90034730</v>
      </c>
      <c r="AA8" s="24">
        <v>66318437</v>
      </c>
      <c r="AF8" s="61" t="s">
        <v>9</v>
      </c>
      <c r="AG8" s="69">
        <v>262506501</v>
      </c>
    </row>
    <row r="9" spans="1:33">
      <c r="A9" s="21">
        <v>4</v>
      </c>
      <c r="B9" s="10">
        <v>9404372.3999999985</v>
      </c>
      <c r="C9" s="10">
        <v>11784405.6</v>
      </c>
      <c r="D9" s="10">
        <v>20192526.379999999</v>
      </c>
      <c r="E9" s="10">
        <v>16335597.92</v>
      </c>
      <c r="F9" s="10">
        <v>22149079.52</v>
      </c>
      <c r="G9" s="10">
        <v>18747942.280000001</v>
      </c>
      <c r="H9" s="10">
        <v>32548166.969999999</v>
      </c>
      <c r="I9" s="10">
        <v>24034782.510000002</v>
      </c>
      <c r="J9" s="10">
        <v>36590752.929999992</v>
      </c>
      <c r="K9" s="10">
        <v>52586888.469999999</v>
      </c>
      <c r="L9" s="10">
        <v>68156008.5</v>
      </c>
      <c r="M9" s="10">
        <v>55119627.400000013</v>
      </c>
      <c r="N9" s="10">
        <v>46278961.330000013</v>
      </c>
      <c r="O9" s="10">
        <v>24425330.829999998</v>
      </c>
      <c r="P9" s="10">
        <v>34248153.310000002</v>
      </c>
      <c r="Q9" s="10">
        <v>28979957.250000011</v>
      </c>
      <c r="R9" s="10">
        <v>30678642.49000001</v>
      </c>
      <c r="S9" s="10">
        <v>39770281</v>
      </c>
      <c r="T9" s="10">
        <v>50893461</v>
      </c>
      <c r="U9" s="10">
        <v>63368491</v>
      </c>
      <c r="V9" s="10">
        <v>56061612</v>
      </c>
      <c r="W9" s="10">
        <v>66228638</v>
      </c>
      <c r="X9" s="10">
        <v>86067644</v>
      </c>
      <c r="Y9" s="10">
        <v>101015016</v>
      </c>
      <c r="Z9" s="10">
        <v>42466055</v>
      </c>
      <c r="AA9" s="18">
        <f>AG10</f>
        <v>61910792</v>
      </c>
      <c r="AF9" s="61" t="s">
        <v>11</v>
      </c>
      <c r="AG9" s="69">
        <v>25110293</v>
      </c>
    </row>
    <row r="10" spans="1:33">
      <c r="A10" s="9" t="s">
        <v>10</v>
      </c>
      <c r="B10" s="25">
        <f t="shared" ref="B10:AA10" si="0">SUM(B6:B9)</f>
        <v>41631718.219999999</v>
      </c>
      <c r="C10" s="25">
        <f t="shared" si="0"/>
        <v>54003695.520000003</v>
      </c>
      <c r="D10" s="25">
        <f t="shared" si="0"/>
        <v>80440020.669999987</v>
      </c>
      <c r="E10" s="25">
        <f t="shared" si="0"/>
        <v>72774929.480000004</v>
      </c>
      <c r="F10" s="25">
        <f t="shared" si="0"/>
        <v>78385430.200000003</v>
      </c>
      <c r="G10" s="25">
        <f t="shared" si="0"/>
        <v>78102635.75</v>
      </c>
      <c r="H10" s="25">
        <f t="shared" si="0"/>
        <v>95149230.960000008</v>
      </c>
      <c r="I10" s="25">
        <f t="shared" si="0"/>
        <v>101568890.61</v>
      </c>
      <c r="J10" s="25">
        <f t="shared" si="0"/>
        <v>137524362.91999999</v>
      </c>
      <c r="K10" s="25">
        <f t="shared" si="0"/>
        <v>194809398.46000001</v>
      </c>
      <c r="L10" s="25">
        <f t="shared" si="0"/>
        <v>234490624.50999999</v>
      </c>
      <c r="M10" s="25">
        <f t="shared" si="0"/>
        <v>219092338.05000001</v>
      </c>
      <c r="N10" s="25">
        <f t="shared" si="0"/>
        <v>186107218.40000001</v>
      </c>
      <c r="O10" s="25">
        <f t="shared" si="0"/>
        <v>115742628.42</v>
      </c>
      <c r="P10" s="25">
        <f t="shared" si="0"/>
        <v>118380651.42</v>
      </c>
      <c r="Q10" s="25">
        <f t="shared" si="0"/>
        <v>117262962.25000001</v>
      </c>
      <c r="R10" s="25">
        <f t="shared" si="0"/>
        <v>118930346.87</v>
      </c>
      <c r="S10" s="25">
        <f t="shared" si="0"/>
        <v>146856860.59999999</v>
      </c>
      <c r="T10" s="25">
        <f t="shared" si="0"/>
        <v>167825053.06999999</v>
      </c>
      <c r="U10" s="25">
        <f t="shared" si="0"/>
        <v>203141585</v>
      </c>
      <c r="V10" s="25">
        <f t="shared" si="0"/>
        <v>236275208</v>
      </c>
      <c r="W10" s="25">
        <f t="shared" si="0"/>
        <v>242807992</v>
      </c>
      <c r="X10" s="25">
        <f t="shared" si="0"/>
        <v>333192305</v>
      </c>
      <c r="Y10" s="25">
        <f t="shared" si="0"/>
        <v>330482132</v>
      </c>
      <c r="Z10" s="25">
        <f t="shared" si="0"/>
        <v>311336774</v>
      </c>
      <c r="AA10" s="25">
        <f t="shared" si="0"/>
        <v>299307000</v>
      </c>
      <c r="AF10" s="61" t="s">
        <v>13</v>
      </c>
      <c r="AG10" s="69">
        <f>AG7-(AG8-AG9)</f>
        <v>61910792</v>
      </c>
    </row>
    <row r="11" spans="1:33">
      <c r="A11" s="9" t="s">
        <v>12</v>
      </c>
      <c r="B11" s="24">
        <v>0</v>
      </c>
      <c r="C11" s="24">
        <v>0</v>
      </c>
      <c r="D11" s="24">
        <v>0</v>
      </c>
      <c r="E11" s="24">
        <v>0</v>
      </c>
      <c r="F11" s="24">
        <v>0</v>
      </c>
      <c r="G11" s="24">
        <v>-1862783</v>
      </c>
      <c r="H11" s="24">
        <v>-785437</v>
      </c>
      <c r="I11" s="24">
        <v>-2368990</v>
      </c>
      <c r="J11" s="24">
        <v>-3117152</v>
      </c>
      <c r="K11" s="24">
        <v>-6938230</v>
      </c>
      <c r="L11" s="24">
        <v>-4395026</v>
      </c>
      <c r="M11" s="24">
        <v>-6334250</v>
      </c>
      <c r="N11" s="24">
        <v>-4571096</v>
      </c>
      <c r="O11" s="24">
        <v>-2511975</v>
      </c>
      <c r="P11" s="24">
        <v>-1902337</v>
      </c>
      <c r="Q11" s="24">
        <v>-2757216</v>
      </c>
      <c r="R11" s="24">
        <v>-2137757</v>
      </c>
      <c r="S11" s="24">
        <v>-2571906</v>
      </c>
      <c r="T11" s="24">
        <v>-3682757</v>
      </c>
      <c r="U11" s="24">
        <v>-3925277</v>
      </c>
      <c r="V11" s="24">
        <f t="shared" ref="V11:AA11" si="1">-U12</f>
        <v>-4154024</v>
      </c>
      <c r="W11" s="24">
        <f t="shared" si="1"/>
        <v>-5225534.849999994</v>
      </c>
      <c r="X11" s="24">
        <f t="shared" si="1"/>
        <v>-9707790.099999994</v>
      </c>
      <c r="Y11" s="24">
        <f t="shared" si="1"/>
        <v>-8032329.1699999869</v>
      </c>
      <c r="Z11" s="24">
        <f t="shared" si="1"/>
        <v>-5996282.9699999988</v>
      </c>
      <c r="AA11" s="24">
        <f t="shared" si="1"/>
        <v>-14453661.729999989</v>
      </c>
    </row>
    <row r="12" spans="1:33">
      <c r="A12" s="9" t="s">
        <v>14</v>
      </c>
      <c r="B12" s="24">
        <v>0</v>
      </c>
      <c r="C12" s="24">
        <v>0</v>
      </c>
      <c r="D12" s="24">
        <v>0</v>
      </c>
      <c r="E12" s="24">
        <v>0</v>
      </c>
      <c r="F12" s="24">
        <v>1862783</v>
      </c>
      <c r="G12" s="24">
        <v>785437</v>
      </c>
      <c r="H12" s="24">
        <v>2368990</v>
      </c>
      <c r="I12" s="24">
        <v>3117152</v>
      </c>
      <c r="J12" s="24">
        <v>6938230</v>
      </c>
      <c r="K12" s="24">
        <v>4395026</v>
      </c>
      <c r="L12" s="24">
        <v>6334250</v>
      </c>
      <c r="M12" s="24">
        <v>4571096</v>
      </c>
      <c r="N12" s="24">
        <v>2511975</v>
      </c>
      <c r="O12" s="24">
        <v>1902337</v>
      </c>
      <c r="P12" s="24">
        <v>2757216</v>
      </c>
      <c r="Q12" s="24">
        <v>2137757</v>
      </c>
      <c r="R12" s="24">
        <v>2571906</v>
      </c>
      <c r="S12" s="24">
        <v>3682757</v>
      </c>
      <c r="T12" s="24">
        <v>3925277</v>
      </c>
      <c r="U12" s="24">
        <v>4154024</v>
      </c>
      <c r="V12" s="24">
        <f t="shared" ref="V12:AA12" si="2">V13-V10-V11</f>
        <v>5225534.849999994</v>
      </c>
      <c r="W12" s="24">
        <f t="shared" si="2"/>
        <v>9707790.099999994</v>
      </c>
      <c r="X12" s="24">
        <f t="shared" si="2"/>
        <v>8032329.1699999869</v>
      </c>
      <c r="Y12" s="24">
        <f t="shared" si="2"/>
        <v>5996282.9699999988</v>
      </c>
      <c r="Z12" s="24">
        <f t="shared" si="2"/>
        <v>14453661.729999989</v>
      </c>
      <c r="AA12" s="24">
        <f t="shared" si="2"/>
        <v>14453661.729999989</v>
      </c>
    </row>
    <row r="13" spans="1:33" ht="21" customHeight="1">
      <c r="A13" s="26" t="s">
        <v>15</v>
      </c>
      <c r="B13" s="15">
        <f t="shared" ref="B13:U13" si="3">SUM(B10:B12)</f>
        <v>41631718.219999999</v>
      </c>
      <c r="C13" s="15">
        <f t="shared" si="3"/>
        <v>54003695.520000003</v>
      </c>
      <c r="D13" s="15">
        <f t="shared" si="3"/>
        <v>80440020.669999987</v>
      </c>
      <c r="E13" s="15">
        <f t="shared" si="3"/>
        <v>72774929.480000004</v>
      </c>
      <c r="F13" s="15">
        <f t="shared" si="3"/>
        <v>80248213.200000003</v>
      </c>
      <c r="G13" s="15">
        <f t="shared" si="3"/>
        <v>77025289.75</v>
      </c>
      <c r="H13" s="15">
        <f t="shared" si="3"/>
        <v>96732783.960000008</v>
      </c>
      <c r="I13" s="15">
        <f t="shared" si="3"/>
        <v>102317052.61</v>
      </c>
      <c r="J13" s="15">
        <f t="shared" si="3"/>
        <v>141345440.91999999</v>
      </c>
      <c r="K13" s="15">
        <f t="shared" si="3"/>
        <v>192266194.46000001</v>
      </c>
      <c r="L13" s="15">
        <f t="shared" si="3"/>
        <v>236429848.50999999</v>
      </c>
      <c r="M13" s="15">
        <f t="shared" si="3"/>
        <v>217329184.05000001</v>
      </c>
      <c r="N13" s="15">
        <f t="shared" si="3"/>
        <v>184048097.40000001</v>
      </c>
      <c r="O13" s="15">
        <f t="shared" si="3"/>
        <v>115132990.42</v>
      </c>
      <c r="P13" s="15">
        <f t="shared" si="3"/>
        <v>119235530.42</v>
      </c>
      <c r="Q13" s="15">
        <f t="shared" si="3"/>
        <v>116643503.25000001</v>
      </c>
      <c r="R13" s="15">
        <f t="shared" si="3"/>
        <v>119364495.87</v>
      </c>
      <c r="S13" s="15">
        <f t="shared" si="3"/>
        <v>147967711.59999999</v>
      </c>
      <c r="T13" s="15">
        <f t="shared" si="3"/>
        <v>168067573.06999999</v>
      </c>
      <c r="U13" s="15">
        <f t="shared" si="3"/>
        <v>203370332</v>
      </c>
      <c r="V13" s="17">
        <v>237346718.84999999</v>
      </c>
      <c r="W13" s="17">
        <v>247290247.25</v>
      </c>
      <c r="X13" s="17">
        <v>331516844.06999999</v>
      </c>
      <c r="Y13" s="17">
        <v>328446085.80000001</v>
      </c>
      <c r="Z13" s="17">
        <v>319794152.75999999</v>
      </c>
      <c r="AA13" s="20">
        <v>299307000</v>
      </c>
      <c r="AE13" s="91" t="s">
        <v>21</v>
      </c>
      <c r="AF13" s="88"/>
      <c r="AG13" s="88"/>
    </row>
    <row r="14" spans="1:33">
      <c r="AE14" s="73" t="s">
        <v>5</v>
      </c>
      <c r="AF14" s="79" t="s">
        <v>23</v>
      </c>
    </row>
    <row r="16" spans="1:33" ht="21" customHeight="1">
      <c r="X16" s="92" t="s">
        <v>17</v>
      </c>
      <c r="Y16" s="93"/>
      <c r="Z16" s="93"/>
      <c r="AA16" s="94"/>
    </row>
    <row r="17" spans="24:27">
      <c r="X17" s="81" t="s">
        <v>18</v>
      </c>
      <c r="Y17" s="82"/>
      <c r="Z17" s="82"/>
      <c r="AA17" s="83"/>
    </row>
    <row r="18" spans="24:27">
      <c r="X18" s="84"/>
      <c r="Y18" s="85"/>
      <c r="Z18" s="85"/>
      <c r="AA18" s="86"/>
    </row>
    <row r="19" spans="24:27">
      <c r="X19" s="81" t="s">
        <v>61</v>
      </c>
      <c r="Y19" s="82"/>
      <c r="Z19" s="82"/>
      <c r="AA19" s="83"/>
    </row>
    <row r="20" spans="24:27">
      <c r="X20" s="87"/>
      <c r="Y20" s="88"/>
      <c r="Z20" s="88"/>
      <c r="AA20" s="89"/>
    </row>
    <row r="21" spans="24:27">
      <c r="X21" s="84"/>
      <c r="Y21" s="85"/>
      <c r="Z21" s="85"/>
      <c r="AA21" s="86"/>
    </row>
    <row r="22" spans="24:27">
      <c r="X22" s="81" t="s">
        <v>22</v>
      </c>
      <c r="Y22" s="82"/>
      <c r="Z22" s="82"/>
      <c r="AA22" s="83"/>
    </row>
    <row r="23" spans="24:27">
      <c r="X23" s="84"/>
      <c r="Y23" s="85"/>
      <c r="Z23" s="85"/>
      <c r="AA23" s="86"/>
    </row>
    <row r="24" spans="24:27">
      <c r="X24" s="81" t="s">
        <v>24</v>
      </c>
      <c r="Y24" s="82"/>
      <c r="Z24" s="82"/>
      <c r="AA24" s="83"/>
    </row>
    <row r="25" spans="24:27">
      <c r="X25" s="87"/>
      <c r="Y25" s="88"/>
      <c r="Z25" s="88"/>
      <c r="AA25" s="89"/>
    </row>
    <row r="26" spans="24:27">
      <c r="X26" s="87"/>
      <c r="Y26" s="88"/>
      <c r="Z26" s="88"/>
      <c r="AA26" s="89"/>
    </row>
    <row r="27" spans="24:27">
      <c r="X27" s="84"/>
      <c r="Y27" s="85"/>
      <c r="Z27" s="85"/>
      <c r="AA27" s="86"/>
    </row>
  </sheetData>
  <mergeCells count="7">
    <mergeCell ref="X22:AA23"/>
    <mergeCell ref="X24:AA27"/>
    <mergeCell ref="AE4:AG4"/>
    <mergeCell ref="AE13:AG13"/>
    <mergeCell ref="X16:AA16"/>
    <mergeCell ref="X17:AA18"/>
    <mergeCell ref="X19:AA21"/>
  </mergeCells>
  <hyperlinks>
    <hyperlink ref="AG5"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28"/>
  <sheetViews>
    <sheetView workbookViewId="0">
      <selection activeCell="A5" sqref="A5"/>
    </sheetView>
  </sheetViews>
  <sheetFormatPr baseColWidth="10" defaultColWidth="8.83203125" defaultRowHeight="19"/>
  <cols>
    <col min="1" max="1" width="19.6640625" style="79" customWidth="1"/>
    <col min="2" max="5" width="12.1640625" style="79" bestFit="1" customWidth="1"/>
    <col min="6" max="6" width="11" style="79" bestFit="1" customWidth="1"/>
    <col min="7" max="13" width="12.1640625" style="79" bestFit="1" customWidth="1"/>
    <col min="14" max="14" width="11.6640625" style="79" bestFit="1" customWidth="1"/>
    <col min="15" max="15" width="11" style="79" bestFit="1" customWidth="1"/>
    <col min="16" max="16" width="12.1640625" style="79" bestFit="1" customWidth="1"/>
    <col min="17" max="17" width="11.6640625" style="79" bestFit="1" customWidth="1"/>
    <col min="18" max="25" width="12.1640625" style="79" bestFit="1" customWidth="1"/>
    <col min="26" max="26" width="12.1640625" style="79" customWidth="1"/>
    <col min="27" max="27" width="12.83203125" style="79" customWidth="1"/>
    <col min="28" max="30" width="8.83203125" style="79" customWidth="1"/>
    <col min="31" max="31" width="11.1640625" style="79" customWidth="1"/>
    <col min="32" max="32" width="10.33203125" style="79" customWidth="1"/>
    <col min="33" max="33" width="15" style="79" customWidth="1"/>
    <col min="34" max="40" width="8.83203125" style="79" customWidth="1"/>
    <col min="41" max="16384" width="8.83203125" style="79"/>
  </cols>
  <sheetData>
    <row r="1" spans="1:41" ht="29" customHeight="1">
      <c r="A1" s="48" t="s">
        <v>62</v>
      </c>
      <c r="B1" s="3"/>
      <c r="C1" s="4"/>
      <c r="D1" s="4"/>
      <c r="E1" s="4"/>
    </row>
    <row r="2" spans="1:41" ht="24" customHeight="1">
      <c r="A2" s="74" t="s">
        <v>1</v>
      </c>
      <c r="B2" s="4"/>
      <c r="C2" s="4"/>
      <c r="D2" s="4"/>
      <c r="E2" s="4"/>
    </row>
    <row r="3" spans="1:41" ht="24" customHeight="1">
      <c r="A3" s="60" t="s">
        <v>2</v>
      </c>
      <c r="B3" s="4"/>
      <c r="C3" s="4"/>
      <c r="D3" s="4"/>
      <c r="E3" s="4"/>
      <c r="AD3" s="6"/>
      <c r="AE3" s="6"/>
      <c r="AF3" s="6"/>
      <c r="AG3" s="6"/>
      <c r="AH3" s="6"/>
      <c r="AI3" s="6"/>
      <c r="AJ3" s="6"/>
      <c r="AK3" s="6"/>
      <c r="AL3" s="6"/>
      <c r="AM3" s="6"/>
      <c r="AN3" s="6"/>
      <c r="AO3" s="6"/>
    </row>
    <row r="4" spans="1:41" ht="21" customHeight="1">
      <c r="AD4" s="100" t="s">
        <v>3</v>
      </c>
      <c r="AE4" s="88"/>
      <c r="AF4" s="88"/>
      <c r="AG4" s="88"/>
      <c r="AH4" s="6"/>
      <c r="AI4" s="6"/>
      <c r="AM4" s="6"/>
      <c r="AN4" s="6"/>
      <c r="AO4" s="6"/>
    </row>
    <row r="5" spans="1:41">
      <c r="A5" s="2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D5" s="6"/>
      <c r="AE5" s="6"/>
      <c r="AF5" s="52" t="s">
        <v>5</v>
      </c>
      <c r="AG5" s="54" t="s">
        <v>6</v>
      </c>
      <c r="AH5" s="53"/>
      <c r="AI5" s="53"/>
      <c r="AM5" s="6"/>
      <c r="AN5" s="6"/>
      <c r="AO5" s="6"/>
    </row>
    <row r="6" spans="1:41">
      <c r="A6" s="9">
        <v>1</v>
      </c>
      <c r="B6" s="24">
        <v>785762.64</v>
      </c>
      <c r="C6" s="24">
        <v>629671.14</v>
      </c>
      <c r="D6" s="24">
        <v>779992.18</v>
      </c>
      <c r="E6" s="24">
        <v>797894.6</v>
      </c>
      <c r="F6" s="24">
        <v>360348.15999999997</v>
      </c>
      <c r="G6" s="24">
        <v>1024772.21</v>
      </c>
      <c r="H6" s="24">
        <v>815260.73</v>
      </c>
      <c r="I6" s="24">
        <v>216500.33</v>
      </c>
      <c r="J6" s="24">
        <v>553324.72</v>
      </c>
      <c r="K6" s="24">
        <v>197019.4</v>
      </c>
      <c r="L6" s="24">
        <v>898602.17</v>
      </c>
      <c r="M6" s="24">
        <v>1287627.3899999999</v>
      </c>
      <c r="N6" s="24">
        <v>-1053523.6299999999</v>
      </c>
      <c r="O6" s="24">
        <v>437029.54</v>
      </c>
      <c r="P6" s="24">
        <v>604148.93000000005</v>
      </c>
      <c r="Q6" s="24">
        <v>-90117.88</v>
      </c>
      <c r="R6" s="24">
        <v>2978181.09</v>
      </c>
      <c r="S6" s="24">
        <v>514891.98</v>
      </c>
      <c r="T6" s="24">
        <v>1252575.4099999999</v>
      </c>
      <c r="U6" s="24">
        <v>-1409593</v>
      </c>
      <c r="V6" s="24">
        <v>-455543</v>
      </c>
      <c r="W6" s="24">
        <v>306537</v>
      </c>
      <c r="X6" s="24">
        <v>527084</v>
      </c>
      <c r="Y6" s="24">
        <v>417260</v>
      </c>
      <c r="Z6" s="24">
        <v>891963</v>
      </c>
      <c r="AA6" s="24">
        <v>17599174</v>
      </c>
      <c r="AD6" s="6"/>
      <c r="AE6" s="6"/>
      <c r="AF6" s="6"/>
      <c r="AG6" s="6"/>
      <c r="AH6" s="6"/>
      <c r="AI6" s="6"/>
      <c r="AJ6" s="6"/>
      <c r="AK6" s="6"/>
      <c r="AL6" s="6"/>
      <c r="AM6" s="6"/>
      <c r="AN6" s="6"/>
      <c r="AO6" s="6"/>
    </row>
    <row r="7" spans="1:41">
      <c r="A7" s="9">
        <v>2</v>
      </c>
      <c r="B7" s="24">
        <v>706134.82</v>
      </c>
      <c r="C7" s="24">
        <v>787352.15</v>
      </c>
      <c r="D7" s="24">
        <v>557308.77</v>
      </c>
      <c r="E7" s="24">
        <v>1061779.06</v>
      </c>
      <c r="F7" s="24">
        <v>1264373.78</v>
      </c>
      <c r="G7" s="24">
        <v>513600.34</v>
      </c>
      <c r="H7" s="24">
        <v>878021.4</v>
      </c>
      <c r="I7" s="24">
        <v>1163509.8799999999</v>
      </c>
      <c r="J7" s="24">
        <v>2090599.22</v>
      </c>
      <c r="K7" s="24">
        <v>324859.52000000002</v>
      </c>
      <c r="L7" s="24">
        <v>956097.46</v>
      </c>
      <c r="M7" s="24">
        <v>1301243.19</v>
      </c>
      <c r="N7" s="24">
        <v>1672025.23</v>
      </c>
      <c r="O7" s="24">
        <v>1344001.11</v>
      </c>
      <c r="P7" s="24">
        <v>818324.69</v>
      </c>
      <c r="Q7" s="24">
        <v>867397.82</v>
      </c>
      <c r="R7" s="24">
        <v>722174.45000000019</v>
      </c>
      <c r="S7" s="24">
        <v>922514.54</v>
      </c>
      <c r="T7" s="24">
        <v>730422.59000000008</v>
      </c>
      <c r="U7" s="24">
        <v>909233</v>
      </c>
      <c r="V7" s="24">
        <v>1869137</v>
      </c>
      <c r="W7" s="24">
        <v>345790</v>
      </c>
      <c r="X7" s="24">
        <v>1255570</v>
      </c>
      <c r="Y7" s="24">
        <v>1001900</v>
      </c>
      <c r="Z7" s="24">
        <v>691952</v>
      </c>
      <c r="AA7" s="24">
        <v>3687111</v>
      </c>
      <c r="AD7" s="6"/>
      <c r="AE7" s="6"/>
      <c r="AF7" s="55" t="s">
        <v>63</v>
      </c>
      <c r="AG7" s="55"/>
      <c r="AH7" s="6"/>
      <c r="AI7" s="6"/>
      <c r="AJ7" s="6"/>
      <c r="AK7" s="6"/>
      <c r="AL7" s="6"/>
      <c r="AM7" s="6"/>
      <c r="AN7" s="6"/>
      <c r="AO7" s="6"/>
    </row>
    <row r="8" spans="1:41">
      <c r="A8" s="9">
        <v>3</v>
      </c>
      <c r="B8" s="24">
        <v>1370213.29</v>
      </c>
      <c r="C8" s="24">
        <v>1613681.06</v>
      </c>
      <c r="D8" s="24">
        <v>1905923.87</v>
      </c>
      <c r="E8" s="24">
        <v>2051431.3</v>
      </c>
      <c r="F8" s="24">
        <v>1287173.24</v>
      </c>
      <c r="G8" s="24">
        <v>1196827.18</v>
      </c>
      <c r="H8" s="24">
        <v>2046485.52</v>
      </c>
      <c r="I8" s="24">
        <v>355001.09</v>
      </c>
      <c r="J8" s="24">
        <v>892310.78</v>
      </c>
      <c r="K8" s="24">
        <v>1609328.47</v>
      </c>
      <c r="L8" s="24">
        <v>195619.66</v>
      </c>
      <c r="M8" s="24">
        <v>-368541.24</v>
      </c>
      <c r="N8" s="24">
        <v>517957.74</v>
      </c>
      <c r="O8" s="24">
        <v>-751791.39</v>
      </c>
      <c r="P8" s="24">
        <v>1722221.56</v>
      </c>
      <c r="Q8" s="24">
        <v>787092.06</v>
      </c>
      <c r="R8" s="24">
        <v>713878.40000000037</v>
      </c>
      <c r="S8" s="24">
        <v>939512.43000000017</v>
      </c>
      <c r="T8" s="24">
        <v>424700.25999999978</v>
      </c>
      <c r="U8" s="24">
        <v>1911765</v>
      </c>
      <c r="V8" s="24">
        <v>1762835</v>
      </c>
      <c r="W8" s="24">
        <v>3405436</v>
      </c>
      <c r="X8" s="24">
        <v>4423742</v>
      </c>
      <c r="Y8" s="24">
        <v>2966777</v>
      </c>
      <c r="Z8" s="24">
        <v>718483</v>
      </c>
      <c r="AA8" s="24">
        <v>2659168</v>
      </c>
      <c r="AD8" s="6"/>
      <c r="AE8" s="6"/>
      <c r="AF8" s="52" t="s">
        <v>8</v>
      </c>
      <c r="AG8" s="70">
        <f>AA13</f>
        <v>20003000</v>
      </c>
      <c r="AH8" s="6"/>
      <c r="AI8" s="6"/>
      <c r="AJ8" s="6"/>
      <c r="AK8" s="6"/>
      <c r="AL8" s="6"/>
      <c r="AM8" s="6"/>
      <c r="AN8" s="6"/>
      <c r="AO8" s="6"/>
    </row>
    <row r="9" spans="1:41">
      <c r="A9" s="9">
        <v>4</v>
      </c>
      <c r="B9" s="24">
        <v>7568679.2199999997</v>
      </c>
      <c r="C9" s="24">
        <v>7405504.0099999979</v>
      </c>
      <c r="D9" s="24">
        <v>6950716.7300000014</v>
      </c>
      <c r="E9" s="24">
        <v>9180003.6899999995</v>
      </c>
      <c r="F9" s="24">
        <v>7002521.0199999986</v>
      </c>
      <c r="G9" s="24">
        <v>7143924.4000000022</v>
      </c>
      <c r="H9" s="24">
        <v>8004979.5999999996</v>
      </c>
      <c r="I9" s="24">
        <v>8324799.1600000001</v>
      </c>
      <c r="J9" s="24">
        <v>7603308.549999998</v>
      </c>
      <c r="K9" s="24">
        <v>9717706.0800000001</v>
      </c>
      <c r="L9" s="24">
        <v>9669291.7899999991</v>
      </c>
      <c r="M9" s="24">
        <v>8316158.1899999985</v>
      </c>
      <c r="N9" s="24">
        <v>8478974.7200000007</v>
      </c>
      <c r="O9" s="24">
        <v>8746908.790000001</v>
      </c>
      <c r="P9" s="24">
        <v>7768611.4100000001</v>
      </c>
      <c r="Q9" s="24">
        <v>5161998.0799999991</v>
      </c>
      <c r="R9" s="24">
        <v>7856423.04</v>
      </c>
      <c r="S9" s="24">
        <v>14715429</v>
      </c>
      <c r="T9" s="24">
        <v>12289428.539999999</v>
      </c>
      <c r="U9" s="24">
        <v>11999255</v>
      </c>
      <c r="V9" s="24">
        <v>19735941</v>
      </c>
      <c r="W9" s="24">
        <v>21524674</v>
      </c>
      <c r="X9" s="24">
        <v>20899243</v>
      </c>
      <c r="Y9" s="24">
        <v>24601552</v>
      </c>
      <c r="Z9" s="24">
        <v>9499991</v>
      </c>
      <c r="AA9" s="36">
        <f>AG12</f>
        <v>8255441</v>
      </c>
      <c r="AD9" s="6"/>
      <c r="AE9" s="6"/>
      <c r="AF9" s="52" t="s">
        <v>9</v>
      </c>
      <c r="AG9" s="70">
        <v>33129699</v>
      </c>
      <c r="AH9" s="6"/>
      <c r="AI9" s="6"/>
      <c r="AJ9" s="6"/>
      <c r="AK9" s="6"/>
      <c r="AL9" s="6"/>
      <c r="AM9" s="6"/>
      <c r="AN9" s="6"/>
      <c r="AO9" s="6"/>
    </row>
    <row r="10" spans="1:41">
      <c r="A10" s="51" t="s">
        <v>10</v>
      </c>
      <c r="B10" s="50">
        <f t="shared" ref="B10:AA10" si="0">SUM(B6:B9)</f>
        <v>10430789.969999999</v>
      </c>
      <c r="C10" s="50">
        <f t="shared" si="0"/>
        <v>10436208.359999998</v>
      </c>
      <c r="D10" s="50">
        <f t="shared" si="0"/>
        <v>10193941.550000001</v>
      </c>
      <c r="E10" s="50">
        <f t="shared" si="0"/>
        <v>13091108.649999999</v>
      </c>
      <c r="F10" s="50">
        <f t="shared" si="0"/>
        <v>9914416.1999999993</v>
      </c>
      <c r="G10" s="50">
        <f t="shared" si="0"/>
        <v>9879124.1300000027</v>
      </c>
      <c r="H10" s="50">
        <f t="shared" si="0"/>
        <v>11744747.25</v>
      </c>
      <c r="I10" s="50">
        <f t="shared" si="0"/>
        <v>10059810.460000001</v>
      </c>
      <c r="J10" s="50">
        <f t="shared" si="0"/>
        <v>11139543.269999998</v>
      </c>
      <c r="K10" s="50">
        <f t="shared" si="0"/>
        <v>11848913.470000001</v>
      </c>
      <c r="L10" s="50">
        <f t="shared" si="0"/>
        <v>11719611.079999998</v>
      </c>
      <c r="M10" s="50">
        <f t="shared" si="0"/>
        <v>10536487.529999997</v>
      </c>
      <c r="N10" s="50">
        <f t="shared" si="0"/>
        <v>9615434.0600000005</v>
      </c>
      <c r="O10" s="50">
        <f t="shared" si="0"/>
        <v>9776148.0500000007</v>
      </c>
      <c r="P10" s="50">
        <f t="shared" si="0"/>
        <v>10913306.59</v>
      </c>
      <c r="Q10" s="50">
        <f t="shared" si="0"/>
        <v>6726370.0799999991</v>
      </c>
      <c r="R10" s="50">
        <f t="shared" si="0"/>
        <v>12270656.98</v>
      </c>
      <c r="S10" s="50">
        <f t="shared" si="0"/>
        <v>17092347.949999999</v>
      </c>
      <c r="T10" s="50">
        <f t="shared" si="0"/>
        <v>14697126.799999999</v>
      </c>
      <c r="U10" s="50">
        <f t="shared" si="0"/>
        <v>13410660</v>
      </c>
      <c r="V10" s="50">
        <f t="shared" si="0"/>
        <v>22912370</v>
      </c>
      <c r="W10" s="50">
        <f t="shared" si="0"/>
        <v>25582437</v>
      </c>
      <c r="X10" s="50">
        <f t="shared" si="0"/>
        <v>27105639</v>
      </c>
      <c r="Y10" s="50">
        <f t="shared" si="0"/>
        <v>28987489</v>
      </c>
      <c r="Z10" s="50">
        <f t="shared" si="0"/>
        <v>11802389</v>
      </c>
      <c r="AA10" s="50">
        <f t="shared" si="0"/>
        <v>32200894</v>
      </c>
      <c r="AD10" s="6"/>
      <c r="AE10" s="6"/>
      <c r="AF10" s="52" t="s">
        <v>11</v>
      </c>
      <c r="AG10" s="70">
        <v>9185067</v>
      </c>
      <c r="AH10" s="6"/>
      <c r="AI10" s="6"/>
      <c r="AJ10" s="6"/>
      <c r="AK10" s="6"/>
      <c r="AL10" s="6"/>
      <c r="AM10" s="6"/>
      <c r="AN10" s="6"/>
      <c r="AO10" s="6"/>
    </row>
    <row r="11" spans="1:41">
      <c r="A11" s="9" t="s">
        <v>12</v>
      </c>
      <c r="B11" s="24">
        <v>0</v>
      </c>
      <c r="C11" s="24">
        <v>0</v>
      </c>
      <c r="D11" s="24">
        <v>0</v>
      </c>
      <c r="E11" s="24">
        <v>0</v>
      </c>
      <c r="F11" s="24">
        <v>0</v>
      </c>
      <c r="G11" s="24">
        <v>0</v>
      </c>
      <c r="H11" s="24">
        <v>-702692</v>
      </c>
      <c r="I11" s="24">
        <v>-315828</v>
      </c>
      <c r="J11" s="24">
        <v>-380363</v>
      </c>
      <c r="K11" s="24">
        <v>-527849</v>
      </c>
      <c r="L11" s="24">
        <v>-649965</v>
      </c>
      <c r="M11" s="24">
        <v>-752251</v>
      </c>
      <c r="N11" s="24">
        <v>-1151946</v>
      </c>
      <c r="O11" s="24">
        <v>-645579</v>
      </c>
      <c r="P11" s="24">
        <v>-341103</v>
      </c>
      <c r="Q11" s="24">
        <v>-1485590</v>
      </c>
      <c r="R11" s="24">
        <v>-499579</v>
      </c>
      <c r="S11" s="24">
        <v>-420987</v>
      </c>
      <c r="T11" s="24">
        <v>-558806</v>
      </c>
      <c r="U11" s="24">
        <v>959077</v>
      </c>
      <c r="V11" s="24">
        <f t="shared" ref="V11:AA11" si="1">-U12</f>
        <v>-322397</v>
      </c>
      <c r="W11" s="24">
        <f t="shared" si="1"/>
        <v>-743027</v>
      </c>
      <c r="X11" s="24">
        <f t="shared" si="1"/>
        <v>-490590</v>
      </c>
      <c r="Y11" s="24">
        <f t="shared" si="1"/>
        <v>-992951</v>
      </c>
      <c r="Z11" s="24">
        <f t="shared" si="1"/>
        <v>-1460462</v>
      </c>
      <c r="AA11" s="24">
        <f t="shared" si="1"/>
        <v>-12197073</v>
      </c>
      <c r="AD11" s="6"/>
      <c r="AE11" s="6"/>
      <c r="AF11" s="52" t="s">
        <v>58</v>
      </c>
      <c r="AG11" s="70">
        <f>Z12</f>
        <v>12197073</v>
      </c>
      <c r="AH11" s="6"/>
      <c r="AI11" s="6"/>
      <c r="AJ11" s="6"/>
      <c r="AK11" s="6"/>
      <c r="AL11" s="6"/>
      <c r="AM11" s="6"/>
      <c r="AN11" s="6"/>
      <c r="AO11" s="6"/>
    </row>
    <row r="12" spans="1:41">
      <c r="A12" s="9" t="s">
        <v>14</v>
      </c>
      <c r="B12" s="24">
        <v>0</v>
      </c>
      <c r="C12" s="24">
        <v>0</v>
      </c>
      <c r="D12" s="24">
        <v>0</v>
      </c>
      <c r="E12" s="24">
        <v>0</v>
      </c>
      <c r="F12" s="24">
        <v>0</v>
      </c>
      <c r="G12" s="24">
        <v>702692</v>
      </c>
      <c r="H12" s="24">
        <v>315828</v>
      </c>
      <c r="I12" s="24">
        <v>380363</v>
      </c>
      <c r="J12" s="24">
        <v>527849</v>
      </c>
      <c r="K12" s="24">
        <v>649965</v>
      </c>
      <c r="L12" s="24">
        <v>752251</v>
      </c>
      <c r="M12" s="24">
        <v>1151946</v>
      </c>
      <c r="N12" s="24">
        <v>645579</v>
      </c>
      <c r="O12" s="24">
        <v>341103</v>
      </c>
      <c r="P12" s="24">
        <v>1485590</v>
      </c>
      <c r="Q12" s="24">
        <v>499579</v>
      </c>
      <c r="R12" s="24">
        <v>420987</v>
      </c>
      <c r="S12" s="24">
        <v>558806</v>
      </c>
      <c r="T12" s="24">
        <v>-959077</v>
      </c>
      <c r="U12" s="24">
        <v>322397</v>
      </c>
      <c r="V12" s="24">
        <f t="shared" ref="V12:AA12" si="2">V13-V11-V10</f>
        <v>743027</v>
      </c>
      <c r="W12" s="24">
        <f t="shared" si="2"/>
        <v>490590</v>
      </c>
      <c r="X12" s="24">
        <f t="shared" si="2"/>
        <v>992951</v>
      </c>
      <c r="Y12" s="24">
        <f t="shared" si="2"/>
        <v>1460462</v>
      </c>
      <c r="Z12" s="24">
        <f t="shared" si="2"/>
        <v>12197073</v>
      </c>
      <c r="AA12" s="24">
        <f t="shared" si="2"/>
        <v>-821</v>
      </c>
      <c r="AD12" s="6"/>
      <c r="AE12" s="6"/>
      <c r="AF12" s="52" t="s">
        <v>13</v>
      </c>
      <c r="AG12" s="70">
        <f>AG8-(AG9-AG10-AG11)</f>
        <v>8255441</v>
      </c>
      <c r="AH12" s="6"/>
      <c r="AI12" s="6"/>
      <c r="AJ12" s="6"/>
      <c r="AK12" s="6"/>
      <c r="AL12" s="6"/>
      <c r="AM12" s="6"/>
      <c r="AN12" s="6"/>
      <c r="AO12" s="6"/>
    </row>
    <row r="13" spans="1:41">
      <c r="A13" s="45" t="s">
        <v>15</v>
      </c>
      <c r="B13" s="15">
        <f t="shared" ref="B13:U13" si="3">SUM(B10:B12)</f>
        <v>10430789.969999999</v>
      </c>
      <c r="C13" s="15">
        <f t="shared" si="3"/>
        <v>10436208.359999998</v>
      </c>
      <c r="D13" s="15">
        <f t="shared" si="3"/>
        <v>10193941.550000001</v>
      </c>
      <c r="E13" s="15">
        <f t="shared" si="3"/>
        <v>13091108.649999999</v>
      </c>
      <c r="F13" s="15">
        <f t="shared" si="3"/>
        <v>9914416.1999999993</v>
      </c>
      <c r="G13" s="15">
        <f t="shared" si="3"/>
        <v>10581816.130000003</v>
      </c>
      <c r="H13" s="15">
        <f t="shared" si="3"/>
        <v>11357883.25</v>
      </c>
      <c r="I13" s="15">
        <f t="shared" si="3"/>
        <v>10124345.460000001</v>
      </c>
      <c r="J13" s="15">
        <f t="shared" si="3"/>
        <v>11287029.269999998</v>
      </c>
      <c r="K13" s="15">
        <f t="shared" si="3"/>
        <v>11971029.470000001</v>
      </c>
      <c r="L13" s="15">
        <f t="shared" si="3"/>
        <v>11821897.079999998</v>
      </c>
      <c r="M13" s="15">
        <f t="shared" si="3"/>
        <v>10936182.529999997</v>
      </c>
      <c r="N13" s="15">
        <f t="shared" si="3"/>
        <v>9109067.0600000005</v>
      </c>
      <c r="O13" s="15">
        <f t="shared" si="3"/>
        <v>9471672.0500000007</v>
      </c>
      <c r="P13" s="15">
        <f t="shared" si="3"/>
        <v>12057793.59</v>
      </c>
      <c r="Q13" s="15">
        <f t="shared" si="3"/>
        <v>5740359.0799999991</v>
      </c>
      <c r="R13" s="15">
        <f t="shared" si="3"/>
        <v>12192064.98</v>
      </c>
      <c r="S13" s="15">
        <f t="shared" si="3"/>
        <v>17230166.949999999</v>
      </c>
      <c r="T13" s="15">
        <f t="shared" si="3"/>
        <v>13179243.799999999</v>
      </c>
      <c r="U13" s="15">
        <f t="shared" si="3"/>
        <v>14692134</v>
      </c>
      <c r="V13" s="15">
        <v>23333000</v>
      </c>
      <c r="W13" s="15">
        <v>25330000</v>
      </c>
      <c r="X13" s="15">
        <v>27608000</v>
      </c>
      <c r="Y13" s="15">
        <v>29455000</v>
      </c>
      <c r="Z13" s="15">
        <v>22539000</v>
      </c>
      <c r="AA13" s="56">
        <v>20003000</v>
      </c>
    </row>
    <row r="14" spans="1:41" ht="21" customHeight="1">
      <c r="AE14" s="99" t="s">
        <v>21</v>
      </c>
      <c r="AF14" s="88"/>
      <c r="AG14" s="88"/>
    </row>
    <row r="15" spans="1:41">
      <c r="AE15" s="52" t="s">
        <v>5</v>
      </c>
      <c r="AF15" s="6" t="s">
        <v>23</v>
      </c>
      <c r="AG15" s="6"/>
    </row>
    <row r="17" spans="24:27" ht="21" customHeight="1">
      <c r="X17" s="92" t="s">
        <v>17</v>
      </c>
      <c r="Y17" s="93"/>
      <c r="Z17" s="93"/>
      <c r="AA17" s="94"/>
    </row>
    <row r="18" spans="24:27">
      <c r="X18" s="81" t="s">
        <v>18</v>
      </c>
      <c r="Y18" s="82"/>
      <c r="Z18" s="82"/>
      <c r="AA18" s="83"/>
    </row>
    <row r="19" spans="24:27">
      <c r="X19" s="84"/>
      <c r="Y19" s="85"/>
      <c r="Z19" s="85"/>
      <c r="AA19" s="86"/>
    </row>
    <row r="20" spans="24:27">
      <c r="X20" s="81" t="s">
        <v>64</v>
      </c>
      <c r="Y20" s="82"/>
      <c r="Z20" s="82"/>
      <c r="AA20" s="83"/>
    </row>
    <row r="21" spans="24:27">
      <c r="X21" s="87"/>
      <c r="Y21" s="88"/>
      <c r="Z21" s="88"/>
      <c r="AA21" s="89"/>
    </row>
    <row r="22" spans="24:27">
      <c r="X22" s="84"/>
      <c r="Y22" s="85"/>
      <c r="Z22" s="85"/>
      <c r="AA22" s="86"/>
    </row>
    <row r="23" spans="24:27">
      <c r="X23" s="81" t="s">
        <v>22</v>
      </c>
      <c r="Y23" s="82"/>
      <c r="Z23" s="82"/>
      <c r="AA23" s="83"/>
    </row>
    <row r="24" spans="24:27">
      <c r="X24" s="84"/>
      <c r="Y24" s="85"/>
      <c r="Z24" s="85"/>
      <c r="AA24" s="86"/>
    </row>
    <row r="25" spans="24:27">
      <c r="X25" s="81" t="s">
        <v>24</v>
      </c>
      <c r="Y25" s="82"/>
      <c r="Z25" s="82"/>
      <c r="AA25" s="83"/>
    </row>
    <row r="26" spans="24:27">
      <c r="X26" s="87"/>
      <c r="Y26" s="88"/>
      <c r="Z26" s="88"/>
      <c r="AA26" s="89"/>
    </row>
    <row r="27" spans="24:27">
      <c r="X27" s="87"/>
      <c r="Y27" s="88"/>
      <c r="Z27" s="88"/>
      <c r="AA27" s="89"/>
    </row>
    <row r="28" spans="24:27">
      <c r="X28" s="84"/>
      <c r="Y28" s="85"/>
      <c r="Z28" s="85"/>
      <c r="AA28" s="86"/>
    </row>
  </sheetData>
  <mergeCells count="7">
    <mergeCell ref="X23:AA24"/>
    <mergeCell ref="X25:AA28"/>
    <mergeCell ref="AE14:AG14"/>
    <mergeCell ref="AD4:AG4"/>
    <mergeCell ref="X17:AA17"/>
    <mergeCell ref="X18:AA19"/>
    <mergeCell ref="X20:AA22"/>
  </mergeCells>
  <hyperlinks>
    <hyperlink ref="AG5" r:id="rId1" display="https://www.phila.gov/media/20210602095752/City-revenue-collections-report-2021-April.pdf.pdf"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8"/>
  <sheetViews>
    <sheetView workbookViewId="0">
      <selection activeCell="R2" sqref="R2"/>
    </sheetView>
  </sheetViews>
  <sheetFormatPr baseColWidth="10" defaultColWidth="8.83203125" defaultRowHeight="19"/>
  <cols>
    <col min="1" max="1" width="28.83203125" style="79" customWidth="1"/>
    <col min="2" max="23" width="12.1640625" style="79" bestFit="1" customWidth="1"/>
    <col min="24" max="26" width="12.83203125" style="79" bestFit="1" customWidth="1"/>
    <col min="27" max="27" width="14.1640625" style="79" customWidth="1"/>
    <col min="28" max="30" width="12.5" style="79" customWidth="1"/>
    <col min="31" max="31" width="19.6640625" style="79" customWidth="1"/>
    <col min="32" max="38" width="8.83203125" style="79" customWidth="1"/>
    <col min="39" max="16384" width="8.83203125" style="79"/>
  </cols>
  <sheetData>
    <row r="1" spans="1:37" ht="29" customHeight="1">
      <c r="A1" s="48" t="s">
        <v>65</v>
      </c>
    </row>
    <row r="2" spans="1:37" ht="24" customHeight="1">
      <c r="A2" s="49" t="s">
        <v>2</v>
      </c>
    </row>
    <row r="3" spans="1:37" ht="18" customHeight="1">
      <c r="A3" s="49"/>
      <c r="AC3" s="6"/>
      <c r="AD3" s="6"/>
      <c r="AE3" s="6"/>
      <c r="AF3" s="6"/>
      <c r="AG3" s="6"/>
      <c r="AH3" s="6"/>
      <c r="AI3" s="6"/>
      <c r="AJ3" s="6"/>
      <c r="AK3" s="6"/>
    </row>
    <row r="4" spans="1:37" ht="21" customHeight="1">
      <c r="AC4" s="100" t="s">
        <v>3</v>
      </c>
      <c r="AD4" s="88"/>
      <c r="AE4" s="88"/>
      <c r="AF4" s="6"/>
      <c r="AG4" s="6"/>
      <c r="AK4" s="6"/>
    </row>
    <row r="5" spans="1:37">
      <c r="A5" s="2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C5" s="6"/>
      <c r="AD5" s="52" t="s">
        <v>5</v>
      </c>
      <c r="AE5" s="54" t="s">
        <v>6</v>
      </c>
      <c r="AF5" s="53"/>
      <c r="AG5" s="53"/>
      <c r="AK5" s="6"/>
    </row>
    <row r="6" spans="1:37">
      <c r="A6" s="9">
        <v>1</v>
      </c>
      <c r="B6" s="24">
        <v>6501851.3799999999</v>
      </c>
      <c r="C6" s="24">
        <v>6660426.7599999998</v>
      </c>
      <c r="D6" s="24">
        <v>6934136.1900000004</v>
      </c>
      <c r="E6" s="24">
        <v>7541166.1900000004</v>
      </c>
      <c r="F6" s="24">
        <v>7938188.0700000003</v>
      </c>
      <c r="G6" s="24">
        <v>8387902.5999999996</v>
      </c>
      <c r="H6" s="24">
        <v>9239618.5700000003</v>
      </c>
      <c r="I6" s="24">
        <v>9447400.2200000007</v>
      </c>
      <c r="J6" s="24">
        <v>9799467.3300000001</v>
      </c>
      <c r="K6" s="24">
        <v>10964477.630000001</v>
      </c>
      <c r="L6" s="24">
        <v>11544911.52</v>
      </c>
      <c r="M6" s="24">
        <v>12506143.08</v>
      </c>
      <c r="N6" s="24">
        <v>13017211.800000001</v>
      </c>
      <c r="O6" s="24">
        <v>16414635.529999999</v>
      </c>
      <c r="P6" s="24">
        <v>17956618.73</v>
      </c>
      <c r="Q6" s="24">
        <v>17772781.210000001</v>
      </c>
      <c r="R6" s="24">
        <v>18349916.780000001</v>
      </c>
      <c r="S6" s="24">
        <v>17975828.879999999</v>
      </c>
      <c r="T6" s="24">
        <v>18084579.469999999</v>
      </c>
      <c r="U6" s="24">
        <v>18814384</v>
      </c>
      <c r="V6" s="24">
        <v>22439366</v>
      </c>
      <c r="W6" s="24">
        <v>23219178</v>
      </c>
      <c r="X6" s="24">
        <v>23138887</v>
      </c>
      <c r="Y6" s="24">
        <v>23545435</v>
      </c>
      <c r="Z6" s="24">
        <v>24131096</v>
      </c>
      <c r="AA6" s="24">
        <v>8749567</v>
      </c>
      <c r="AC6" s="6"/>
      <c r="AD6" s="6"/>
      <c r="AE6" s="6"/>
      <c r="AF6" s="6"/>
      <c r="AG6" s="6"/>
      <c r="AH6" s="6"/>
      <c r="AI6" s="6"/>
      <c r="AJ6" s="6"/>
      <c r="AK6" s="6"/>
    </row>
    <row r="7" spans="1:37">
      <c r="A7" s="9">
        <v>2</v>
      </c>
      <c r="B7" s="24">
        <v>6901942.5199999996</v>
      </c>
      <c r="C7" s="24">
        <v>7031280.9100000001</v>
      </c>
      <c r="D7" s="24">
        <v>7398792.5599999996</v>
      </c>
      <c r="E7" s="24">
        <v>7718102.2199999997</v>
      </c>
      <c r="F7" s="24">
        <v>8367214.6799999997</v>
      </c>
      <c r="G7" s="24">
        <v>8782857.4000000004</v>
      </c>
      <c r="H7" s="24">
        <v>8694597.4600000009</v>
      </c>
      <c r="I7" s="24">
        <v>9387323.0800000001</v>
      </c>
      <c r="J7" s="24">
        <v>10393200.960000001</v>
      </c>
      <c r="K7" s="24">
        <v>11089871.529999999</v>
      </c>
      <c r="L7" s="24">
        <v>11136369.18</v>
      </c>
      <c r="M7" s="24">
        <v>12172033.99</v>
      </c>
      <c r="N7" s="24">
        <v>12867551.130000001</v>
      </c>
      <c r="O7" s="24">
        <v>16413135.630000001</v>
      </c>
      <c r="P7" s="24">
        <v>17491256.98</v>
      </c>
      <c r="Q7" s="24">
        <v>17642676.940000001</v>
      </c>
      <c r="R7" s="24">
        <v>17173394.309999999</v>
      </c>
      <c r="S7" s="24">
        <v>18118433.68</v>
      </c>
      <c r="T7" s="24">
        <v>18704432.530000001</v>
      </c>
      <c r="U7" s="24">
        <v>19031943</v>
      </c>
      <c r="V7" s="24">
        <v>22148397</v>
      </c>
      <c r="W7" s="24">
        <v>24217561</v>
      </c>
      <c r="X7" s="24">
        <v>23812280</v>
      </c>
      <c r="Y7" s="24">
        <v>24484251</v>
      </c>
      <c r="Z7" s="24">
        <v>25390592</v>
      </c>
      <c r="AA7" s="24">
        <v>12136451</v>
      </c>
      <c r="AC7" s="6"/>
      <c r="AD7" s="52" t="s">
        <v>8</v>
      </c>
      <c r="AE7" s="70">
        <f>AA13</f>
        <v>51485000</v>
      </c>
      <c r="AF7" s="6"/>
      <c r="AG7" s="6"/>
      <c r="AH7" s="6"/>
      <c r="AI7" s="6"/>
      <c r="AJ7" s="6"/>
      <c r="AK7" s="6"/>
    </row>
    <row r="8" spans="1:37">
      <c r="A8" s="9">
        <v>3</v>
      </c>
      <c r="B8" s="24">
        <v>6758306.2700000023</v>
      </c>
      <c r="C8" s="24">
        <v>6918043.5900000017</v>
      </c>
      <c r="D8" s="24">
        <v>7334417.8399999989</v>
      </c>
      <c r="E8" s="24">
        <v>7755884.2199999979</v>
      </c>
      <c r="F8" s="24">
        <v>7913142.9400000013</v>
      </c>
      <c r="G8" s="24">
        <v>8445486.9800000023</v>
      </c>
      <c r="H8" s="24">
        <v>9528118.8499999978</v>
      </c>
      <c r="I8" s="24">
        <v>9771456.7199999969</v>
      </c>
      <c r="J8" s="24">
        <v>10309189.640000001</v>
      </c>
      <c r="K8" s="24">
        <v>10625983.51</v>
      </c>
      <c r="L8" s="24">
        <v>11807881.130000001</v>
      </c>
      <c r="M8" s="24">
        <v>11841104.960000001</v>
      </c>
      <c r="N8" s="24">
        <v>11872268.26</v>
      </c>
      <c r="O8" s="24">
        <v>16687446.109999999</v>
      </c>
      <c r="P8" s="24">
        <v>15630220.720000001</v>
      </c>
      <c r="Q8" s="24">
        <v>16035403.85</v>
      </c>
      <c r="R8" s="24">
        <v>16689888.48</v>
      </c>
      <c r="S8" s="24">
        <v>16896039.010000002</v>
      </c>
      <c r="T8" s="24">
        <v>17559404.059999999</v>
      </c>
      <c r="U8" s="24">
        <v>18130480</v>
      </c>
      <c r="V8" s="24">
        <v>21996434</v>
      </c>
      <c r="W8" s="24">
        <v>22572844</v>
      </c>
      <c r="X8" s="24">
        <v>22807521</v>
      </c>
      <c r="Y8" s="24">
        <v>22837006</v>
      </c>
      <c r="Z8" s="24">
        <v>24212985</v>
      </c>
      <c r="AA8" s="24">
        <v>11338488</v>
      </c>
      <c r="AC8" s="6"/>
      <c r="AD8" s="52" t="s">
        <v>9</v>
      </c>
      <c r="AE8" s="70">
        <v>37657071</v>
      </c>
      <c r="AF8" s="6"/>
      <c r="AG8" s="6"/>
      <c r="AH8" s="6"/>
      <c r="AI8" s="6"/>
      <c r="AJ8" s="6"/>
      <c r="AK8" s="6"/>
    </row>
    <row r="9" spans="1:37">
      <c r="A9" s="9">
        <v>4</v>
      </c>
      <c r="B9" s="24">
        <v>7177636.7199999997</v>
      </c>
      <c r="C9" s="24">
        <v>7567227.3800000008</v>
      </c>
      <c r="D9" s="24">
        <v>7928165.6900000023</v>
      </c>
      <c r="E9" s="24">
        <v>8350201.5800000029</v>
      </c>
      <c r="F9" s="24">
        <v>8853641</v>
      </c>
      <c r="G9" s="24">
        <v>9528794.9799999986</v>
      </c>
      <c r="H9" s="24">
        <v>10547577.27</v>
      </c>
      <c r="I9" s="24">
        <v>10202421.30000001</v>
      </c>
      <c r="J9" s="24">
        <v>11246239.33</v>
      </c>
      <c r="K9" s="24">
        <v>12297279.119999999</v>
      </c>
      <c r="L9" s="24">
        <v>12703990.62000001</v>
      </c>
      <c r="M9" s="24">
        <v>13350717.279999999</v>
      </c>
      <c r="N9" s="24">
        <v>17062019.590000011</v>
      </c>
      <c r="O9" s="24">
        <v>17409471.41</v>
      </c>
      <c r="P9" s="24">
        <v>18325809.91</v>
      </c>
      <c r="Q9" s="24">
        <v>18239216.449999999</v>
      </c>
      <c r="R9" s="24">
        <v>18152980.09</v>
      </c>
      <c r="S9" s="24">
        <v>18944413</v>
      </c>
      <c r="T9" s="24">
        <v>19233800</v>
      </c>
      <c r="U9" s="24">
        <v>20234045</v>
      </c>
      <c r="V9" s="24">
        <v>25576782</v>
      </c>
      <c r="W9" s="24">
        <v>23897024</v>
      </c>
      <c r="X9" s="24">
        <v>23897656</v>
      </c>
      <c r="Y9" s="24">
        <v>27061331</v>
      </c>
      <c r="Z9" s="24">
        <v>7642535</v>
      </c>
      <c r="AA9" s="36">
        <f>AE10</f>
        <v>19260494</v>
      </c>
      <c r="AC9" s="6"/>
      <c r="AD9" s="52" t="s">
        <v>11</v>
      </c>
      <c r="AE9" s="70">
        <v>5432565</v>
      </c>
      <c r="AF9" s="6"/>
      <c r="AG9" s="6"/>
      <c r="AH9" s="6"/>
      <c r="AI9" s="6"/>
      <c r="AJ9" s="6"/>
      <c r="AK9" s="6"/>
    </row>
    <row r="10" spans="1:37">
      <c r="A10" s="51" t="s">
        <v>10</v>
      </c>
      <c r="B10" s="50">
        <f t="shared" ref="B10:AA10" si="0">SUM(B6:B9)</f>
        <v>27339736.890000001</v>
      </c>
      <c r="C10" s="50">
        <f t="shared" si="0"/>
        <v>28176978.640000001</v>
      </c>
      <c r="D10" s="50">
        <f t="shared" si="0"/>
        <v>29595512.280000001</v>
      </c>
      <c r="E10" s="50">
        <f t="shared" si="0"/>
        <v>31365354.210000001</v>
      </c>
      <c r="F10" s="50">
        <f t="shared" si="0"/>
        <v>33072186.690000001</v>
      </c>
      <c r="G10" s="50">
        <f t="shared" si="0"/>
        <v>35145041.960000001</v>
      </c>
      <c r="H10" s="50">
        <f t="shared" si="0"/>
        <v>38009912.149999999</v>
      </c>
      <c r="I10" s="50">
        <f t="shared" si="0"/>
        <v>38808601.320000008</v>
      </c>
      <c r="J10" s="50">
        <f t="shared" si="0"/>
        <v>41748097.259999998</v>
      </c>
      <c r="K10" s="50">
        <f t="shared" si="0"/>
        <v>44977611.789999999</v>
      </c>
      <c r="L10" s="50">
        <f t="shared" si="0"/>
        <v>47193152.45000001</v>
      </c>
      <c r="M10" s="50">
        <f t="shared" si="0"/>
        <v>49869999.310000002</v>
      </c>
      <c r="N10" s="50">
        <f t="shared" si="0"/>
        <v>54819050.780000009</v>
      </c>
      <c r="O10" s="50">
        <f t="shared" si="0"/>
        <v>66924688.679999992</v>
      </c>
      <c r="P10" s="50">
        <f t="shared" si="0"/>
        <v>69403906.340000004</v>
      </c>
      <c r="Q10" s="50">
        <f t="shared" si="0"/>
        <v>69690078.450000003</v>
      </c>
      <c r="R10" s="50">
        <f t="shared" si="0"/>
        <v>70366179.660000011</v>
      </c>
      <c r="S10" s="50">
        <f t="shared" si="0"/>
        <v>71934714.570000008</v>
      </c>
      <c r="T10" s="50">
        <f t="shared" si="0"/>
        <v>73582216.060000002</v>
      </c>
      <c r="U10" s="50">
        <f t="shared" si="0"/>
        <v>76210852</v>
      </c>
      <c r="V10" s="50">
        <f t="shared" si="0"/>
        <v>92160979</v>
      </c>
      <c r="W10" s="50">
        <f t="shared" si="0"/>
        <v>93906607</v>
      </c>
      <c r="X10" s="50">
        <f t="shared" si="0"/>
        <v>93656344</v>
      </c>
      <c r="Y10" s="50">
        <f t="shared" si="0"/>
        <v>97928023</v>
      </c>
      <c r="Z10" s="50">
        <f t="shared" si="0"/>
        <v>81377208</v>
      </c>
      <c r="AA10" s="50">
        <f t="shared" si="0"/>
        <v>51485000</v>
      </c>
      <c r="AC10" s="6"/>
      <c r="AD10" s="52" t="s">
        <v>13</v>
      </c>
      <c r="AE10" s="70">
        <f>AE7-(AE8-AE9)</f>
        <v>19260494</v>
      </c>
      <c r="AF10" s="6"/>
      <c r="AG10" s="6"/>
      <c r="AH10" s="6"/>
      <c r="AI10" s="6"/>
      <c r="AJ10" s="6"/>
      <c r="AK10" s="6"/>
    </row>
    <row r="11" spans="1:37">
      <c r="A11" s="9" t="s">
        <v>12</v>
      </c>
      <c r="B11" s="24">
        <v>0</v>
      </c>
      <c r="C11" s="24">
        <v>0</v>
      </c>
      <c r="D11" s="24">
        <v>0</v>
      </c>
      <c r="E11" s="24">
        <v>0</v>
      </c>
      <c r="F11" s="24">
        <v>0</v>
      </c>
      <c r="G11" s="24">
        <v>0</v>
      </c>
      <c r="H11" s="24">
        <v>-3395605</v>
      </c>
      <c r="I11" s="24">
        <v>-3323571</v>
      </c>
      <c r="J11" s="24">
        <v>-3257487</v>
      </c>
      <c r="K11" s="24">
        <v>-3964143</v>
      </c>
      <c r="L11" s="24">
        <v>-4020229</v>
      </c>
      <c r="M11" s="24">
        <v>-4599714</v>
      </c>
      <c r="N11" s="24">
        <v>-4385551</v>
      </c>
      <c r="O11" s="24">
        <v>-4330683</v>
      </c>
      <c r="P11" s="24">
        <v>-6861219</v>
      </c>
      <c r="Q11" s="24">
        <v>-6634556</v>
      </c>
      <c r="R11" s="24">
        <v>-7017371</v>
      </c>
      <c r="S11" s="24">
        <v>-6109667</v>
      </c>
      <c r="T11" s="24">
        <v>-5965666</v>
      </c>
      <c r="U11" s="24">
        <v>-6107237</v>
      </c>
      <c r="V11" s="24">
        <f t="shared" ref="V11:AA11" si="1">-U12</f>
        <v>-8037123</v>
      </c>
      <c r="W11" s="24">
        <f t="shared" si="1"/>
        <v>-8540668.1299999952</v>
      </c>
      <c r="X11" s="24">
        <f t="shared" si="1"/>
        <v>-10739414.219999999</v>
      </c>
      <c r="Y11" s="24">
        <f t="shared" si="1"/>
        <v>-13555525.109999999</v>
      </c>
      <c r="Z11" s="24">
        <f t="shared" si="1"/>
        <v>-14939609.230000004</v>
      </c>
      <c r="AA11" s="24">
        <f t="shared" si="1"/>
        <v>-10828473.719999999</v>
      </c>
      <c r="AC11" s="6"/>
      <c r="AF11" s="6"/>
      <c r="AG11" s="6"/>
      <c r="AH11" s="6"/>
      <c r="AI11" s="6"/>
      <c r="AJ11" s="6"/>
      <c r="AK11" s="6"/>
    </row>
    <row r="12" spans="1:37">
      <c r="A12" s="9" t="s">
        <v>14</v>
      </c>
      <c r="B12" s="24">
        <v>0</v>
      </c>
      <c r="C12" s="24">
        <v>0</v>
      </c>
      <c r="D12" s="24">
        <v>0</v>
      </c>
      <c r="E12" s="24">
        <v>0</v>
      </c>
      <c r="F12" s="24">
        <v>0</v>
      </c>
      <c r="G12" s="24">
        <v>3395605</v>
      </c>
      <c r="H12" s="24">
        <v>3323571</v>
      </c>
      <c r="I12" s="24">
        <v>3257487</v>
      </c>
      <c r="J12" s="24">
        <v>3964143</v>
      </c>
      <c r="K12" s="24">
        <v>4020229</v>
      </c>
      <c r="L12" s="24">
        <v>4599714</v>
      </c>
      <c r="M12" s="24">
        <v>4385551</v>
      </c>
      <c r="N12" s="24">
        <v>4330683</v>
      </c>
      <c r="O12" s="24">
        <v>6861219</v>
      </c>
      <c r="P12" s="24">
        <v>6634556</v>
      </c>
      <c r="Q12" s="24">
        <v>7017371</v>
      </c>
      <c r="R12" s="24">
        <v>6109667</v>
      </c>
      <c r="S12" s="24">
        <v>5965666</v>
      </c>
      <c r="T12" s="24">
        <v>6107237</v>
      </c>
      <c r="U12" s="24">
        <v>8037123</v>
      </c>
      <c r="V12" s="24">
        <f t="shared" ref="V12:AA12" si="2">V13-V10-V11</f>
        <v>8540668.1299999952</v>
      </c>
      <c r="W12" s="24">
        <f t="shared" si="2"/>
        <v>10739414.219999999</v>
      </c>
      <c r="X12" s="24">
        <f t="shared" si="2"/>
        <v>13555525.109999999</v>
      </c>
      <c r="Y12" s="24">
        <f t="shared" si="2"/>
        <v>14939609.230000004</v>
      </c>
      <c r="Z12" s="24">
        <f t="shared" si="2"/>
        <v>10828473.719999999</v>
      </c>
      <c r="AA12" s="24">
        <f t="shared" si="2"/>
        <v>10828473.719999999</v>
      </c>
      <c r="AC12" s="6"/>
      <c r="AF12" s="6"/>
      <c r="AG12" s="6"/>
      <c r="AH12" s="6"/>
      <c r="AI12" s="6"/>
      <c r="AJ12" s="6"/>
      <c r="AK12" s="6"/>
    </row>
    <row r="13" spans="1:37" ht="21" customHeight="1">
      <c r="A13" s="26" t="s">
        <v>15</v>
      </c>
      <c r="B13" s="15">
        <f t="shared" ref="B13:U13" si="3">SUM(B10:B12)</f>
        <v>27339736.890000001</v>
      </c>
      <c r="C13" s="15">
        <f t="shared" si="3"/>
        <v>28176978.640000001</v>
      </c>
      <c r="D13" s="15">
        <f t="shared" si="3"/>
        <v>29595512.280000001</v>
      </c>
      <c r="E13" s="15">
        <f t="shared" si="3"/>
        <v>31365354.210000001</v>
      </c>
      <c r="F13" s="15">
        <f t="shared" si="3"/>
        <v>33072186.690000001</v>
      </c>
      <c r="G13" s="15">
        <f t="shared" si="3"/>
        <v>38540646.960000001</v>
      </c>
      <c r="H13" s="15">
        <f t="shared" si="3"/>
        <v>37937878.149999999</v>
      </c>
      <c r="I13" s="15">
        <f t="shared" si="3"/>
        <v>38742517.320000008</v>
      </c>
      <c r="J13" s="15">
        <f t="shared" si="3"/>
        <v>42454753.259999998</v>
      </c>
      <c r="K13" s="15">
        <f t="shared" si="3"/>
        <v>45033697.789999999</v>
      </c>
      <c r="L13" s="15">
        <f t="shared" si="3"/>
        <v>47772637.45000001</v>
      </c>
      <c r="M13" s="15">
        <f t="shared" si="3"/>
        <v>49655836.310000002</v>
      </c>
      <c r="N13" s="15">
        <f t="shared" si="3"/>
        <v>54764182.780000009</v>
      </c>
      <c r="O13" s="15">
        <f t="shared" si="3"/>
        <v>69455224.679999992</v>
      </c>
      <c r="P13" s="15">
        <f t="shared" si="3"/>
        <v>69177243.340000004</v>
      </c>
      <c r="Q13" s="15">
        <f t="shared" si="3"/>
        <v>70072893.450000003</v>
      </c>
      <c r="R13" s="15">
        <f t="shared" si="3"/>
        <v>69458475.660000011</v>
      </c>
      <c r="S13" s="15">
        <f t="shared" si="3"/>
        <v>71790713.570000008</v>
      </c>
      <c r="T13" s="15">
        <f t="shared" si="3"/>
        <v>73723787.060000002</v>
      </c>
      <c r="U13" s="15">
        <f t="shared" si="3"/>
        <v>78140738</v>
      </c>
      <c r="V13" s="15">
        <v>92664524.129999995</v>
      </c>
      <c r="W13" s="15">
        <v>96105353.090000004</v>
      </c>
      <c r="X13" s="15">
        <v>96472454.890000001</v>
      </c>
      <c r="Y13" s="15">
        <v>99312107.120000005</v>
      </c>
      <c r="Z13" s="15">
        <v>77266072.489999995</v>
      </c>
      <c r="AA13" s="56">
        <v>51485000</v>
      </c>
      <c r="AC13" s="99" t="s">
        <v>21</v>
      </c>
      <c r="AD13" s="88"/>
      <c r="AE13" s="88"/>
    </row>
    <row r="14" spans="1:37">
      <c r="AC14" s="52" t="s">
        <v>5</v>
      </c>
      <c r="AD14" s="6" t="s">
        <v>23</v>
      </c>
      <c r="AE14" s="6"/>
    </row>
    <row r="17" spans="24:27" ht="21" customHeight="1">
      <c r="X17" s="92" t="s">
        <v>17</v>
      </c>
      <c r="Y17" s="93"/>
      <c r="Z17" s="93"/>
      <c r="AA17" s="94"/>
    </row>
    <row r="18" spans="24:27">
      <c r="X18" s="81" t="s">
        <v>18</v>
      </c>
      <c r="Y18" s="82"/>
      <c r="Z18" s="82"/>
      <c r="AA18" s="83"/>
    </row>
    <row r="19" spans="24:27">
      <c r="X19" s="84"/>
      <c r="Y19" s="85"/>
      <c r="Z19" s="85"/>
      <c r="AA19" s="86"/>
    </row>
    <row r="20" spans="24:27">
      <c r="X20" s="81" t="s">
        <v>66</v>
      </c>
      <c r="Y20" s="82"/>
      <c r="Z20" s="82"/>
      <c r="AA20" s="83"/>
    </row>
    <row r="21" spans="24:27">
      <c r="X21" s="87"/>
      <c r="Y21" s="88"/>
      <c r="Z21" s="88"/>
      <c r="AA21" s="89"/>
    </row>
    <row r="22" spans="24:27">
      <c r="X22" s="84"/>
      <c r="Y22" s="85"/>
      <c r="Z22" s="85"/>
      <c r="AA22" s="86"/>
    </row>
    <row r="23" spans="24:27">
      <c r="X23" s="81" t="s">
        <v>22</v>
      </c>
      <c r="Y23" s="82"/>
      <c r="Z23" s="82"/>
      <c r="AA23" s="83"/>
    </row>
    <row r="24" spans="24:27">
      <c r="X24" s="84"/>
      <c r="Y24" s="85"/>
      <c r="Z24" s="85"/>
      <c r="AA24" s="86"/>
    </row>
    <row r="25" spans="24:27">
      <c r="X25" s="81" t="s">
        <v>24</v>
      </c>
      <c r="Y25" s="82"/>
      <c r="Z25" s="82"/>
      <c r="AA25" s="83"/>
    </row>
    <row r="26" spans="24:27">
      <c r="X26" s="87"/>
      <c r="Y26" s="88"/>
      <c r="Z26" s="88"/>
      <c r="AA26" s="89"/>
    </row>
    <row r="27" spans="24:27">
      <c r="X27" s="87"/>
      <c r="Y27" s="88"/>
      <c r="Z27" s="88"/>
      <c r="AA27" s="89"/>
    </row>
    <row r="28" spans="24:27">
      <c r="X28" s="84"/>
      <c r="Y28" s="85"/>
      <c r="Z28" s="85"/>
      <c r="AA28" s="86"/>
    </row>
  </sheetData>
  <mergeCells count="7">
    <mergeCell ref="X23:AA24"/>
    <mergeCell ref="X25:AA28"/>
    <mergeCell ref="AC13:AE13"/>
    <mergeCell ref="AC4:AE4"/>
    <mergeCell ref="X17:AA17"/>
    <mergeCell ref="X18:AA19"/>
    <mergeCell ref="X20:AA22"/>
  </mergeCells>
  <hyperlinks>
    <hyperlink ref="AE5" r:id="rId1" display="https://www.phila.gov/media/20210602095752/City-revenue-collections-report-2021-April.pdf.pdf"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28"/>
  <sheetViews>
    <sheetView workbookViewId="0">
      <selection activeCell="A5" sqref="A5"/>
    </sheetView>
  </sheetViews>
  <sheetFormatPr baseColWidth="10" defaultColWidth="8.83203125" defaultRowHeight="19"/>
  <cols>
    <col min="1" max="1" width="19.5" style="79" customWidth="1"/>
    <col min="2" max="5" width="11" style="79" bestFit="1" customWidth="1"/>
    <col min="6" max="24" width="12.1640625" style="79" bestFit="1" customWidth="1"/>
    <col min="25" max="25" width="12.1640625" style="79" customWidth="1"/>
    <col min="26" max="26" width="12.1640625" style="79" bestFit="1" customWidth="1"/>
    <col min="27" max="27" width="12.6640625" style="79" customWidth="1"/>
    <col min="28" max="28" width="8.83203125" style="79" customWidth="1"/>
    <col min="29" max="29" width="10.33203125" style="79" customWidth="1"/>
    <col min="30" max="30" width="11.33203125" style="79" customWidth="1"/>
    <col min="31" max="31" width="8.83203125" style="79" customWidth="1"/>
    <col min="32" max="32" width="16.1640625" style="79" customWidth="1"/>
    <col min="33" max="39" width="8.83203125" style="79" customWidth="1"/>
    <col min="40" max="16384" width="8.83203125" style="79"/>
  </cols>
  <sheetData>
    <row r="1" spans="1:37" ht="29" customHeight="1">
      <c r="A1" s="48" t="s">
        <v>67</v>
      </c>
    </row>
    <row r="2" spans="1:37" ht="24" customHeight="1">
      <c r="A2" s="62" t="s">
        <v>2</v>
      </c>
    </row>
    <row r="4" spans="1:37" ht="21" customHeight="1">
      <c r="A4" s="19"/>
      <c r="AD4" s="100" t="s">
        <v>3</v>
      </c>
      <c r="AE4" s="88"/>
      <c r="AF4" s="88"/>
      <c r="AG4" s="6"/>
      <c r="AH4" s="6"/>
    </row>
    <row r="5" spans="1:37" s="19" customFormat="1">
      <c r="A5" s="2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D5" s="6"/>
      <c r="AE5" s="52" t="s">
        <v>5</v>
      </c>
      <c r="AF5" s="54" t="s">
        <v>6</v>
      </c>
      <c r="AG5" s="53"/>
      <c r="AH5" s="53"/>
    </row>
    <row r="6" spans="1:37">
      <c r="A6" s="9">
        <v>1</v>
      </c>
      <c r="B6" s="24">
        <v>2247483.2000000002</v>
      </c>
      <c r="C6" s="24">
        <v>2297466.67</v>
      </c>
      <c r="D6" s="24">
        <v>2279453.7999999998</v>
      </c>
      <c r="E6" s="24">
        <v>2429566.04</v>
      </c>
      <c r="F6" s="24">
        <v>2753834.93</v>
      </c>
      <c r="G6" s="24">
        <v>2977706.94</v>
      </c>
      <c r="H6" s="24">
        <v>4149669.44</v>
      </c>
      <c r="I6" s="24">
        <v>3518814.99</v>
      </c>
      <c r="J6" s="24">
        <v>4853161.8099999996</v>
      </c>
      <c r="K6" s="24">
        <v>4864955.1500000004</v>
      </c>
      <c r="L6" s="24">
        <v>4460430.12</v>
      </c>
      <c r="M6" s="24">
        <v>5141774.99</v>
      </c>
      <c r="N6" s="24">
        <v>5494420.3799999999</v>
      </c>
      <c r="O6" s="24">
        <v>5289404.3899999997</v>
      </c>
      <c r="P6" s="24">
        <v>5641091.79</v>
      </c>
      <c r="Q6" s="24">
        <v>5709851.3099999996</v>
      </c>
      <c r="R6" s="24">
        <v>5249567.74</v>
      </c>
      <c r="S6" s="24">
        <v>5431196.4699999997</v>
      </c>
      <c r="T6" s="24">
        <v>6584996.3700000001</v>
      </c>
      <c r="U6" s="24">
        <v>6873699</v>
      </c>
      <c r="V6" s="24">
        <v>7026518</v>
      </c>
      <c r="W6" s="24">
        <v>7436443</v>
      </c>
      <c r="X6" s="24">
        <v>7513446</v>
      </c>
      <c r="Y6" s="24">
        <v>10207270</v>
      </c>
      <c r="Z6" s="24">
        <v>8744644</v>
      </c>
      <c r="AA6" s="24">
        <v>44995</v>
      </c>
      <c r="AD6" s="6"/>
      <c r="AE6" s="6"/>
      <c r="AF6" s="6"/>
      <c r="AG6" s="6"/>
      <c r="AH6" s="6"/>
      <c r="AI6" s="6"/>
      <c r="AJ6" s="6"/>
      <c r="AK6" s="6"/>
    </row>
    <row r="7" spans="1:37">
      <c r="A7" s="9">
        <v>2</v>
      </c>
      <c r="B7" s="24">
        <v>2288836.94</v>
      </c>
      <c r="C7" s="24">
        <v>2838853.51</v>
      </c>
      <c r="D7" s="24">
        <v>3132441.81</v>
      </c>
      <c r="E7" s="24">
        <v>2897942.92</v>
      </c>
      <c r="F7" s="24">
        <v>3866631.77</v>
      </c>
      <c r="G7" s="24">
        <v>3932742.07</v>
      </c>
      <c r="H7" s="24">
        <v>4322015.95</v>
      </c>
      <c r="I7" s="24">
        <v>4426928.43</v>
      </c>
      <c r="J7" s="24">
        <v>4100637.67</v>
      </c>
      <c r="K7" s="24">
        <v>1907767.27</v>
      </c>
      <c r="L7" s="24">
        <v>4563118.71</v>
      </c>
      <c r="M7" s="24">
        <v>3823736.4</v>
      </c>
      <c r="N7" s="24">
        <v>4166668.17</v>
      </c>
      <c r="O7" s="24">
        <v>6442079.0000000009</v>
      </c>
      <c r="P7" s="24">
        <v>5506192.0199999996</v>
      </c>
      <c r="Q7" s="24">
        <v>4027034.28</v>
      </c>
      <c r="R7" s="24">
        <v>2963697.62</v>
      </c>
      <c r="S7" s="24">
        <v>2286990.88</v>
      </c>
      <c r="T7" s="24">
        <v>3304236.63</v>
      </c>
      <c r="U7" s="24">
        <v>3032889</v>
      </c>
      <c r="V7" s="24">
        <v>3062447</v>
      </c>
      <c r="W7" s="24">
        <v>4047843</v>
      </c>
      <c r="X7" s="24">
        <v>4224345</v>
      </c>
      <c r="Y7" s="24">
        <v>4985748</v>
      </c>
      <c r="Z7" s="24">
        <v>5016406</v>
      </c>
      <c r="AA7" s="24">
        <v>376484</v>
      </c>
      <c r="AD7" s="6"/>
      <c r="AE7" s="52" t="s">
        <v>8</v>
      </c>
      <c r="AF7" s="70">
        <f>AA13</f>
        <v>2269000</v>
      </c>
      <c r="AG7" s="6"/>
      <c r="AH7" s="6"/>
      <c r="AI7" s="6"/>
      <c r="AJ7" s="6"/>
      <c r="AK7" s="6"/>
    </row>
    <row r="8" spans="1:37">
      <c r="A8" s="9">
        <v>3</v>
      </c>
      <c r="B8" s="24">
        <v>1261068.06</v>
      </c>
      <c r="C8" s="24">
        <v>1340235.97</v>
      </c>
      <c r="D8" s="24">
        <v>1654275.1</v>
      </c>
      <c r="E8" s="24">
        <v>1554999.32</v>
      </c>
      <c r="F8" s="24">
        <v>1388440.55</v>
      </c>
      <c r="G8" s="24">
        <v>2586844.02</v>
      </c>
      <c r="H8" s="24">
        <v>3706627.44</v>
      </c>
      <c r="I8" s="24">
        <v>2426704.66</v>
      </c>
      <c r="J8" s="24">
        <v>3041602.81</v>
      </c>
      <c r="K8" s="24">
        <v>2262749.17</v>
      </c>
      <c r="L8" s="24">
        <v>2630640.86</v>
      </c>
      <c r="M8" s="24">
        <v>2219469.11</v>
      </c>
      <c r="N8" s="24">
        <v>2056615.9</v>
      </c>
      <c r="O8" s="24">
        <v>2475619.94</v>
      </c>
      <c r="P8" s="24">
        <v>2452705.7599999998</v>
      </c>
      <c r="Q8" s="24">
        <v>2999906.41</v>
      </c>
      <c r="R8" s="24">
        <v>3686947.7599999988</v>
      </c>
      <c r="S8" s="24">
        <v>2513166.42</v>
      </c>
      <c r="T8" s="24">
        <v>3387510.3699999992</v>
      </c>
      <c r="U8" s="24">
        <v>3437893</v>
      </c>
      <c r="V8" s="24">
        <v>3672299</v>
      </c>
      <c r="W8" s="24">
        <v>3929755</v>
      </c>
      <c r="X8" s="24">
        <v>5216968</v>
      </c>
      <c r="Y8" s="24">
        <v>5325325</v>
      </c>
      <c r="Z8" s="24">
        <v>5718414</v>
      </c>
      <c r="AA8" s="24">
        <v>118193</v>
      </c>
      <c r="AD8" s="6"/>
      <c r="AE8" s="52" t="s">
        <v>9</v>
      </c>
      <c r="AF8" s="70">
        <v>1417330</v>
      </c>
      <c r="AG8" s="6"/>
      <c r="AH8" s="6"/>
      <c r="AI8" s="6"/>
      <c r="AJ8" s="6"/>
      <c r="AK8" s="6"/>
    </row>
    <row r="9" spans="1:37">
      <c r="A9" s="21">
        <v>4</v>
      </c>
      <c r="B9" s="10">
        <v>1805506.6</v>
      </c>
      <c r="C9" s="10">
        <v>2630911.61</v>
      </c>
      <c r="D9" s="10">
        <v>2335608.15</v>
      </c>
      <c r="E9" s="10">
        <v>2910787.05</v>
      </c>
      <c r="F9" s="10">
        <v>3532778.22</v>
      </c>
      <c r="G9" s="10">
        <v>2359801.5299999998</v>
      </c>
      <c r="H9" s="10">
        <v>2255035.2599999998</v>
      </c>
      <c r="I9" s="10">
        <v>3763712.62</v>
      </c>
      <c r="J9" s="10">
        <v>5965302.0700000003</v>
      </c>
      <c r="K9" s="10">
        <v>4558537.93</v>
      </c>
      <c r="L9" s="10">
        <v>5277582.09</v>
      </c>
      <c r="M9" s="10">
        <v>5009223.33</v>
      </c>
      <c r="N9" s="10">
        <v>6276921.6900000013</v>
      </c>
      <c r="O9" s="10">
        <v>7377155.6300000008</v>
      </c>
      <c r="P9" s="10">
        <v>7678062.8700000029</v>
      </c>
      <c r="Q9" s="10">
        <v>9007354.2899999991</v>
      </c>
      <c r="R9" s="10">
        <v>9759315.6100000013</v>
      </c>
      <c r="S9" s="10">
        <v>8322254</v>
      </c>
      <c r="T9" s="10">
        <v>6719844.9399999985</v>
      </c>
      <c r="U9" s="10">
        <v>5401115</v>
      </c>
      <c r="V9" s="10">
        <v>5378822</v>
      </c>
      <c r="W9" s="10">
        <v>5028663</v>
      </c>
      <c r="X9" s="10">
        <v>5374409</v>
      </c>
      <c r="Y9" s="10">
        <v>6929024</v>
      </c>
      <c r="Z9" s="10">
        <v>443007</v>
      </c>
      <c r="AA9" s="18">
        <f>AF10</f>
        <v>1729329</v>
      </c>
      <c r="AD9" s="6"/>
      <c r="AE9" s="52" t="s">
        <v>11</v>
      </c>
      <c r="AF9" s="70">
        <v>877659</v>
      </c>
      <c r="AG9" s="6"/>
      <c r="AH9" s="6"/>
      <c r="AI9" s="6"/>
      <c r="AJ9" s="6"/>
      <c r="AK9" s="6"/>
    </row>
    <row r="10" spans="1:37">
      <c r="A10" s="9" t="s">
        <v>10</v>
      </c>
      <c r="B10" s="25">
        <f t="shared" ref="B10:AA10" si="0">SUM(B6:B9)</f>
        <v>7602894.8000000007</v>
      </c>
      <c r="C10" s="25">
        <f t="shared" si="0"/>
        <v>9107467.7599999998</v>
      </c>
      <c r="D10" s="25">
        <f t="shared" si="0"/>
        <v>9401778.8599999994</v>
      </c>
      <c r="E10" s="25">
        <f t="shared" si="0"/>
        <v>9793295.3300000001</v>
      </c>
      <c r="F10" s="25">
        <f t="shared" si="0"/>
        <v>11541685.470000001</v>
      </c>
      <c r="G10" s="25">
        <f t="shared" si="0"/>
        <v>11857094.559999999</v>
      </c>
      <c r="H10" s="25">
        <f t="shared" si="0"/>
        <v>14433348.09</v>
      </c>
      <c r="I10" s="25">
        <f t="shared" si="0"/>
        <v>14136160.699999999</v>
      </c>
      <c r="J10" s="25">
        <f t="shared" si="0"/>
        <v>17960704.359999999</v>
      </c>
      <c r="K10" s="25">
        <f t="shared" si="0"/>
        <v>13594009.52</v>
      </c>
      <c r="L10" s="25">
        <f t="shared" si="0"/>
        <v>16931771.780000001</v>
      </c>
      <c r="M10" s="25">
        <f t="shared" si="0"/>
        <v>16194203.83</v>
      </c>
      <c r="N10" s="25">
        <f t="shared" si="0"/>
        <v>17994626.140000001</v>
      </c>
      <c r="O10" s="25">
        <f t="shared" si="0"/>
        <v>21584258.960000001</v>
      </c>
      <c r="P10" s="25">
        <f t="shared" si="0"/>
        <v>21278052.440000001</v>
      </c>
      <c r="Q10" s="25">
        <f t="shared" si="0"/>
        <v>21744146.289999999</v>
      </c>
      <c r="R10" s="25">
        <f t="shared" si="0"/>
        <v>21659528.73</v>
      </c>
      <c r="S10" s="25">
        <f t="shared" si="0"/>
        <v>18553607.77</v>
      </c>
      <c r="T10" s="25">
        <f t="shared" si="0"/>
        <v>19996588.309999999</v>
      </c>
      <c r="U10" s="25">
        <f t="shared" si="0"/>
        <v>18745596</v>
      </c>
      <c r="V10" s="25">
        <f t="shared" si="0"/>
        <v>19140086</v>
      </c>
      <c r="W10" s="25">
        <f t="shared" si="0"/>
        <v>20442704</v>
      </c>
      <c r="X10" s="25">
        <f t="shared" si="0"/>
        <v>22329168</v>
      </c>
      <c r="Y10" s="25">
        <f t="shared" si="0"/>
        <v>27447367</v>
      </c>
      <c r="Z10" s="25">
        <f t="shared" si="0"/>
        <v>19922471</v>
      </c>
      <c r="AA10" s="25">
        <f t="shared" si="0"/>
        <v>2269001</v>
      </c>
      <c r="AD10" s="6"/>
      <c r="AE10" s="52" t="s">
        <v>13</v>
      </c>
      <c r="AF10" s="70">
        <f>AF7-(AF8-AF9)</f>
        <v>1729329</v>
      </c>
      <c r="AG10" s="6"/>
      <c r="AH10" s="6"/>
      <c r="AI10" s="6"/>
      <c r="AJ10" s="6"/>
      <c r="AK10" s="6"/>
    </row>
    <row r="11" spans="1:37">
      <c r="A11" s="9" t="s">
        <v>12</v>
      </c>
      <c r="B11" s="24">
        <v>0</v>
      </c>
      <c r="C11" s="24">
        <v>0</v>
      </c>
      <c r="D11" s="24">
        <v>0</v>
      </c>
      <c r="E11" s="24">
        <v>0</v>
      </c>
      <c r="F11" s="24">
        <v>0</v>
      </c>
      <c r="G11" s="24">
        <v>0</v>
      </c>
      <c r="H11" s="24">
        <v>-1083661</v>
      </c>
      <c r="I11" s="24">
        <v>-486096</v>
      </c>
      <c r="J11" s="24">
        <v>-490006</v>
      </c>
      <c r="K11" s="24">
        <v>-841561</v>
      </c>
      <c r="L11" s="24">
        <v>-809869</v>
      </c>
      <c r="M11" s="24">
        <v>-848111</v>
      </c>
      <c r="N11" s="24">
        <v>-1107983</v>
      </c>
      <c r="O11" s="24">
        <v>-1097041</v>
      </c>
      <c r="P11" s="24">
        <v>-892064</v>
      </c>
      <c r="Q11" s="24">
        <v>-1464388</v>
      </c>
      <c r="R11" s="24">
        <v>-486935</v>
      </c>
      <c r="S11" s="24">
        <v>-738187</v>
      </c>
      <c r="T11" s="24">
        <v>-1265487</v>
      </c>
      <c r="U11" s="24">
        <v>-1242463</v>
      </c>
      <c r="V11" s="24">
        <f t="shared" ref="V11:AA11" si="1">-U12</f>
        <v>-1501598</v>
      </c>
      <c r="W11" s="24">
        <f t="shared" si="1"/>
        <v>-1758613.4699999988</v>
      </c>
      <c r="X11" s="24">
        <f t="shared" si="1"/>
        <v>-1893205.8200000003</v>
      </c>
      <c r="Y11" s="24">
        <f t="shared" si="1"/>
        <v>-2533986.1999999993</v>
      </c>
      <c r="Z11" s="24">
        <f t="shared" si="1"/>
        <v>-1492459.0099999979</v>
      </c>
      <c r="AA11" s="24">
        <f t="shared" si="1"/>
        <v>-15857.569999996573</v>
      </c>
      <c r="AD11" s="6"/>
      <c r="AG11" s="6"/>
      <c r="AH11" s="6"/>
      <c r="AI11" s="6"/>
      <c r="AJ11" s="6"/>
      <c r="AK11" s="6"/>
    </row>
    <row r="12" spans="1:37">
      <c r="A12" s="9" t="s">
        <v>14</v>
      </c>
      <c r="B12" s="24">
        <v>0</v>
      </c>
      <c r="C12" s="24">
        <v>0</v>
      </c>
      <c r="D12" s="24">
        <v>0</v>
      </c>
      <c r="E12" s="24">
        <v>0</v>
      </c>
      <c r="F12" s="24">
        <v>0</v>
      </c>
      <c r="G12" s="24">
        <v>1083661</v>
      </c>
      <c r="H12" s="24">
        <v>486096</v>
      </c>
      <c r="I12" s="24">
        <v>490006</v>
      </c>
      <c r="J12" s="24">
        <v>841561</v>
      </c>
      <c r="K12" s="24">
        <v>809869</v>
      </c>
      <c r="L12" s="24">
        <v>848111</v>
      </c>
      <c r="M12" s="24">
        <v>1107983</v>
      </c>
      <c r="N12" s="24">
        <v>1097041</v>
      </c>
      <c r="O12" s="24">
        <v>892064</v>
      </c>
      <c r="P12" s="24">
        <v>1464388</v>
      </c>
      <c r="Q12" s="24">
        <v>486935</v>
      </c>
      <c r="R12" s="24">
        <v>738187</v>
      </c>
      <c r="S12" s="24">
        <v>1265487</v>
      </c>
      <c r="T12" s="24">
        <v>1242463</v>
      </c>
      <c r="U12" s="24">
        <v>1501598</v>
      </c>
      <c r="V12" s="24">
        <f t="shared" ref="V12:AA12" si="2">V13-V11-V10</f>
        <v>1758613.4699999988</v>
      </c>
      <c r="W12" s="24">
        <f t="shared" si="2"/>
        <v>1893205.8200000003</v>
      </c>
      <c r="X12" s="24">
        <f t="shared" si="2"/>
        <v>2533986.1999999993</v>
      </c>
      <c r="Y12" s="24">
        <f t="shared" si="2"/>
        <v>1492459.0099999979</v>
      </c>
      <c r="Z12" s="24">
        <f t="shared" si="2"/>
        <v>15857.569999996573</v>
      </c>
      <c r="AA12" s="24">
        <f t="shared" si="2"/>
        <v>15856.569999996573</v>
      </c>
    </row>
    <row r="13" spans="1:37" ht="21" customHeight="1">
      <c r="A13" s="45" t="s">
        <v>15</v>
      </c>
      <c r="B13" s="15">
        <f t="shared" ref="B13:U13" si="3">SUM(B10:B12)</f>
        <v>7602894.8000000007</v>
      </c>
      <c r="C13" s="15">
        <f t="shared" si="3"/>
        <v>9107467.7599999998</v>
      </c>
      <c r="D13" s="15">
        <f t="shared" si="3"/>
        <v>9401778.8599999994</v>
      </c>
      <c r="E13" s="15">
        <f t="shared" si="3"/>
        <v>9793295.3300000001</v>
      </c>
      <c r="F13" s="15">
        <f t="shared" si="3"/>
        <v>11541685.470000001</v>
      </c>
      <c r="G13" s="15">
        <f t="shared" si="3"/>
        <v>12940755.559999999</v>
      </c>
      <c r="H13" s="15">
        <f t="shared" si="3"/>
        <v>13835783.09</v>
      </c>
      <c r="I13" s="15">
        <f t="shared" si="3"/>
        <v>14140070.699999999</v>
      </c>
      <c r="J13" s="15">
        <f t="shared" si="3"/>
        <v>18312259.359999999</v>
      </c>
      <c r="K13" s="15">
        <f t="shared" si="3"/>
        <v>13562317.52</v>
      </c>
      <c r="L13" s="15">
        <f t="shared" si="3"/>
        <v>16970013.780000001</v>
      </c>
      <c r="M13" s="15">
        <f t="shared" si="3"/>
        <v>16454075.83</v>
      </c>
      <c r="N13" s="15">
        <f t="shared" si="3"/>
        <v>17983684.140000001</v>
      </c>
      <c r="O13" s="15">
        <f t="shared" si="3"/>
        <v>21379281.960000001</v>
      </c>
      <c r="P13" s="15">
        <f t="shared" si="3"/>
        <v>21850376.440000001</v>
      </c>
      <c r="Q13" s="15">
        <f t="shared" si="3"/>
        <v>20766693.289999999</v>
      </c>
      <c r="R13" s="15">
        <f t="shared" si="3"/>
        <v>21910780.73</v>
      </c>
      <c r="S13" s="15">
        <f t="shared" si="3"/>
        <v>19080907.77</v>
      </c>
      <c r="T13" s="15">
        <f t="shared" si="3"/>
        <v>19973564.309999999</v>
      </c>
      <c r="U13" s="15">
        <f t="shared" si="3"/>
        <v>19004731</v>
      </c>
      <c r="V13" s="15">
        <v>19397101.469999999</v>
      </c>
      <c r="W13" s="15">
        <v>20577296.350000001</v>
      </c>
      <c r="X13" s="15">
        <v>22969948.379999999</v>
      </c>
      <c r="Y13" s="15">
        <v>26405839.809999999</v>
      </c>
      <c r="Z13" s="15">
        <v>18445869.559999999</v>
      </c>
      <c r="AA13" s="56">
        <v>2269000</v>
      </c>
      <c r="AD13" s="99" t="s">
        <v>21</v>
      </c>
      <c r="AE13" s="88"/>
      <c r="AF13" s="88"/>
    </row>
    <row r="14" spans="1:37">
      <c r="A14" s="19"/>
      <c r="AD14" s="52" t="s">
        <v>5</v>
      </c>
      <c r="AE14" s="6" t="s">
        <v>23</v>
      </c>
      <c r="AF14" s="6"/>
    </row>
    <row r="17" spans="24:27" ht="21" customHeight="1">
      <c r="X17" s="92" t="s">
        <v>17</v>
      </c>
      <c r="Y17" s="93"/>
      <c r="Z17" s="93"/>
      <c r="AA17" s="94"/>
    </row>
    <row r="18" spans="24:27">
      <c r="X18" s="81" t="s">
        <v>18</v>
      </c>
      <c r="Y18" s="82"/>
      <c r="Z18" s="82"/>
      <c r="AA18" s="83"/>
    </row>
    <row r="19" spans="24:27">
      <c r="X19" s="84"/>
      <c r="Y19" s="85"/>
      <c r="Z19" s="85"/>
      <c r="AA19" s="86"/>
    </row>
    <row r="20" spans="24:27">
      <c r="X20" s="81" t="s">
        <v>68</v>
      </c>
      <c r="Y20" s="82"/>
      <c r="Z20" s="82"/>
      <c r="AA20" s="83"/>
    </row>
    <row r="21" spans="24:27">
      <c r="X21" s="87"/>
      <c r="Y21" s="88"/>
      <c r="Z21" s="88"/>
      <c r="AA21" s="89"/>
    </row>
    <row r="22" spans="24:27">
      <c r="X22" s="84"/>
      <c r="Y22" s="85"/>
      <c r="Z22" s="85"/>
      <c r="AA22" s="86"/>
    </row>
    <row r="23" spans="24:27">
      <c r="X23" s="81" t="s">
        <v>22</v>
      </c>
      <c r="Y23" s="82"/>
      <c r="Z23" s="82"/>
      <c r="AA23" s="83"/>
    </row>
    <row r="24" spans="24:27">
      <c r="X24" s="84"/>
      <c r="Y24" s="85"/>
      <c r="Z24" s="85"/>
      <c r="AA24" s="86"/>
    </row>
    <row r="25" spans="24:27">
      <c r="X25" s="81" t="s">
        <v>24</v>
      </c>
      <c r="Y25" s="82"/>
      <c r="Z25" s="82"/>
      <c r="AA25" s="83"/>
    </row>
    <row r="26" spans="24:27">
      <c r="X26" s="87"/>
      <c r="Y26" s="88"/>
      <c r="Z26" s="88"/>
      <c r="AA26" s="89"/>
    </row>
    <row r="27" spans="24:27">
      <c r="X27" s="87"/>
      <c r="Y27" s="88"/>
      <c r="Z27" s="88"/>
      <c r="AA27" s="89"/>
    </row>
    <row r="28" spans="24:27">
      <c r="X28" s="84"/>
      <c r="Y28" s="85"/>
      <c r="Z28" s="85"/>
      <c r="AA28" s="86"/>
    </row>
  </sheetData>
  <mergeCells count="7">
    <mergeCell ref="X23:AA24"/>
    <mergeCell ref="X25:AA28"/>
    <mergeCell ref="AD4:AF4"/>
    <mergeCell ref="AD13:AF13"/>
    <mergeCell ref="X17:AA17"/>
    <mergeCell ref="X18:AA19"/>
    <mergeCell ref="X20:AA22"/>
  </mergeCells>
  <hyperlinks>
    <hyperlink ref="AF5" r:id="rId1" display="https://www.phila.gov/media/20210602095752/City-revenue-collections-report-2021-April.pdf.pdf"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46"/>
  <sheetViews>
    <sheetView tabSelected="1" workbookViewId="0">
      <selection activeCell="E4" sqref="E4"/>
    </sheetView>
  </sheetViews>
  <sheetFormatPr baseColWidth="10" defaultRowHeight="19"/>
  <cols>
    <col min="1" max="1" width="16" style="79" customWidth="1"/>
    <col min="2" max="9" width="15.1640625" style="79" bestFit="1" customWidth="1"/>
    <col min="10" max="15" width="10.83203125" style="79" customWidth="1"/>
    <col min="16" max="16384" width="10.83203125" style="79"/>
  </cols>
  <sheetData>
    <row r="1" spans="1:11" ht="29" customHeight="1">
      <c r="A1" s="64" t="s">
        <v>69</v>
      </c>
      <c r="G1" s="102" t="s">
        <v>70</v>
      </c>
      <c r="H1" s="93"/>
      <c r="I1" s="93"/>
      <c r="J1" s="93"/>
      <c r="K1" s="94"/>
    </row>
    <row r="2" spans="1:11">
      <c r="A2" s="79" t="s">
        <v>71</v>
      </c>
      <c r="G2" s="76" t="s">
        <v>72</v>
      </c>
      <c r="K2" s="77"/>
    </row>
    <row r="3" spans="1:11">
      <c r="G3" s="101" t="s">
        <v>73</v>
      </c>
      <c r="H3" s="85"/>
      <c r="I3" s="85"/>
      <c r="J3" s="85"/>
      <c r="K3" s="86"/>
    </row>
    <row r="4" spans="1:11">
      <c r="A4" s="19" t="s">
        <v>74</v>
      </c>
      <c r="B4" s="71">
        <v>44317</v>
      </c>
    </row>
    <row r="6" spans="1:11">
      <c r="A6" s="19" t="s">
        <v>75</v>
      </c>
    </row>
    <row r="7" spans="1:11">
      <c r="A7" s="68"/>
      <c r="B7" s="80">
        <v>2014</v>
      </c>
      <c r="C7" s="80">
        <v>2015</v>
      </c>
      <c r="D7" s="80">
        <v>2016</v>
      </c>
      <c r="E7" s="80">
        <v>2017</v>
      </c>
      <c r="F7" s="80">
        <v>2018</v>
      </c>
      <c r="G7" s="80">
        <v>2019</v>
      </c>
      <c r="H7" s="80">
        <v>2020</v>
      </c>
      <c r="I7" s="80">
        <v>2021</v>
      </c>
    </row>
    <row r="8" spans="1:11">
      <c r="A8" s="12">
        <v>1</v>
      </c>
      <c r="B8" s="69">
        <v>292818579</v>
      </c>
      <c r="C8" s="69">
        <v>310365906</v>
      </c>
      <c r="D8" s="69">
        <v>329599785</v>
      </c>
      <c r="E8" s="69">
        <v>347384190</v>
      </c>
      <c r="F8" s="69">
        <v>361596630</v>
      </c>
      <c r="G8" s="69">
        <v>380923127</v>
      </c>
      <c r="H8" s="69">
        <v>399037463</v>
      </c>
      <c r="I8" s="69">
        <v>371916116</v>
      </c>
    </row>
    <row r="9" spans="1:11">
      <c r="A9" s="12">
        <v>2</v>
      </c>
      <c r="B9" s="69">
        <v>306369291</v>
      </c>
      <c r="C9" s="69">
        <v>321592586</v>
      </c>
      <c r="D9" s="69">
        <v>322278760</v>
      </c>
      <c r="E9" s="69">
        <v>332926440</v>
      </c>
      <c r="F9" s="69">
        <v>361445929</v>
      </c>
      <c r="G9" s="69">
        <v>376648658</v>
      </c>
      <c r="H9" s="69">
        <v>399428034</v>
      </c>
      <c r="I9" s="69">
        <v>351127009</v>
      </c>
    </row>
    <row r="10" spans="1:11">
      <c r="A10" s="12">
        <v>3</v>
      </c>
      <c r="B10" s="69">
        <v>334922566</v>
      </c>
      <c r="C10" s="69">
        <v>345907588</v>
      </c>
      <c r="D10" s="69">
        <v>381159067</v>
      </c>
      <c r="E10" s="69">
        <v>391138842</v>
      </c>
      <c r="F10" s="69">
        <v>405184419</v>
      </c>
      <c r="G10" s="69">
        <v>424814638</v>
      </c>
      <c r="H10" s="69">
        <v>451952369</v>
      </c>
      <c r="I10" s="69">
        <v>399740760</v>
      </c>
    </row>
    <row r="11" spans="1:11">
      <c r="A11" s="13">
        <v>4</v>
      </c>
      <c r="B11" s="69">
        <v>324158179</v>
      </c>
      <c r="C11" s="69">
        <v>338481448</v>
      </c>
      <c r="D11" s="69">
        <v>339777070</v>
      </c>
      <c r="E11" s="69">
        <v>359443505</v>
      </c>
      <c r="F11" s="69">
        <v>378099665</v>
      </c>
      <c r="G11" s="69">
        <v>391824144</v>
      </c>
      <c r="H11" s="69">
        <v>358510205</v>
      </c>
      <c r="I11" s="69"/>
    </row>
    <row r="13" spans="1:11">
      <c r="A13" s="19" t="s">
        <v>76</v>
      </c>
    </row>
    <row r="14" spans="1:11">
      <c r="A14" s="11"/>
      <c r="B14" s="80">
        <v>2014</v>
      </c>
      <c r="C14" s="80">
        <v>2015</v>
      </c>
      <c r="D14" s="80">
        <v>2016</v>
      </c>
      <c r="E14" s="80">
        <v>2017</v>
      </c>
      <c r="F14" s="80">
        <v>2018</v>
      </c>
      <c r="G14" s="80">
        <v>2019</v>
      </c>
      <c r="H14" s="80">
        <v>2020</v>
      </c>
      <c r="I14" s="80">
        <v>2021</v>
      </c>
    </row>
    <row r="15" spans="1:11">
      <c r="A15" s="12">
        <v>1</v>
      </c>
      <c r="B15" s="69">
        <v>29399779</v>
      </c>
      <c r="C15" s="69">
        <v>23644149</v>
      </c>
      <c r="D15" s="69">
        <v>27346387</v>
      </c>
      <c r="E15" s="69">
        <v>19450806</v>
      </c>
      <c r="F15" s="69">
        <v>30265595</v>
      </c>
      <c r="G15" s="69">
        <v>23619107</v>
      </c>
      <c r="H15" s="69">
        <v>38692954</v>
      </c>
      <c r="I15" s="69">
        <v>312731337</v>
      </c>
    </row>
    <row r="16" spans="1:11">
      <c r="A16" s="12">
        <v>2</v>
      </c>
      <c r="B16" s="69">
        <v>20931436</v>
      </c>
      <c r="C16" s="69">
        <v>11647595</v>
      </c>
      <c r="D16" s="69">
        <v>36911704</v>
      </c>
      <c r="E16" s="69">
        <v>34801055</v>
      </c>
      <c r="F16" s="69">
        <v>22000650</v>
      </c>
      <c r="G16" s="69">
        <v>30870183</v>
      </c>
      <c r="H16" s="69">
        <v>56247378</v>
      </c>
      <c r="I16" s="69">
        <v>59085234</v>
      </c>
    </row>
    <row r="17" spans="1:9">
      <c r="A17" s="12">
        <v>3</v>
      </c>
      <c r="B17" s="69">
        <v>65192424</v>
      </c>
      <c r="C17" s="69">
        <v>92193479</v>
      </c>
      <c r="D17" s="69">
        <v>77221686</v>
      </c>
      <c r="E17" s="69">
        <v>68678648</v>
      </c>
      <c r="F17" s="69">
        <v>67520815</v>
      </c>
      <c r="G17" s="69">
        <v>79953747</v>
      </c>
      <c r="H17" s="69">
        <v>69319275</v>
      </c>
      <c r="I17" s="69">
        <v>74852512</v>
      </c>
    </row>
    <row r="18" spans="1:9">
      <c r="A18" s="13">
        <v>4</v>
      </c>
      <c r="B18" s="69">
        <v>353419956</v>
      </c>
      <c r="C18" s="69">
        <v>307115194</v>
      </c>
      <c r="D18" s="69">
        <v>335555600</v>
      </c>
      <c r="E18" s="69">
        <v>290642770</v>
      </c>
      <c r="F18" s="69">
        <v>330162244</v>
      </c>
      <c r="G18" s="69">
        <v>398303591</v>
      </c>
      <c r="H18" s="69">
        <v>100775057</v>
      </c>
      <c r="I18" s="69"/>
    </row>
    <row r="20" spans="1:9">
      <c r="A20" s="19" t="s">
        <v>77</v>
      </c>
    </row>
    <row r="21" spans="1:9">
      <c r="A21" s="11"/>
      <c r="B21" s="80">
        <v>2014</v>
      </c>
      <c r="C21" s="80">
        <v>2015</v>
      </c>
      <c r="D21" s="80">
        <v>2016</v>
      </c>
      <c r="E21" s="80">
        <v>2017</v>
      </c>
      <c r="F21" s="80">
        <v>2018</v>
      </c>
      <c r="G21" s="80">
        <v>2019</v>
      </c>
      <c r="H21" s="80">
        <v>2020</v>
      </c>
      <c r="I21" s="80">
        <v>2021</v>
      </c>
    </row>
    <row r="22" spans="1:9">
      <c r="A22" s="12">
        <v>1</v>
      </c>
      <c r="B22" s="69">
        <v>40859458</v>
      </c>
      <c r="C22" s="69">
        <v>52702114</v>
      </c>
      <c r="D22" s="69">
        <v>66851434</v>
      </c>
      <c r="E22" s="69">
        <v>62355933</v>
      </c>
      <c r="F22" s="69">
        <v>88178042</v>
      </c>
      <c r="G22" s="69">
        <v>88668115</v>
      </c>
      <c r="H22" s="69">
        <v>82388338</v>
      </c>
      <c r="I22" s="69">
        <v>83697338</v>
      </c>
    </row>
    <row r="23" spans="1:9">
      <c r="A23" s="12">
        <v>2</v>
      </c>
      <c r="B23" s="69">
        <v>36006597</v>
      </c>
      <c r="C23" s="69">
        <v>50300786</v>
      </c>
      <c r="D23" s="69">
        <v>54562323</v>
      </c>
      <c r="E23" s="69">
        <v>59567077</v>
      </c>
      <c r="F23" s="69">
        <v>77989083</v>
      </c>
      <c r="G23" s="69">
        <v>78015241</v>
      </c>
      <c r="H23" s="69">
        <v>96447651</v>
      </c>
      <c r="I23" s="69">
        <v>87380433</v>
      </c>
    </row>
    <row r="24" spans="1:9">
      <c r="A24" s="12">
        <v>3</v>
      </c>
      <c r="B24" s="69">
        <v>40065537</v>
      </c>
      <c r="C24" s="69">
        <v>36770195</v>
      </c>
      <c r="D24" s="69">
        <v>58799839</v>
      </c>
      <c r="E24" s="69">
        <v>54656344</v>
      </c>
      <c r="F24" s="69">
        <v>80957536</v>
      </c>
      <c r="G24" s="69">
        <v>62783760</v>
      </c>
      <c r="H24" s="69">
        <v>90034730</v>
      </c>
      <c r="I24" s="69">
        <v>66318437</v>
      </c>
    </row>
    <row r="25" spans="1:9">
      <c r="A25" s="13">
        <v>4</v>
      </c>
      <c r="B25" s="69">
        <v>50893461</v>
      </c>
      <c r="C25" s="69">
        <v>63368491</v>
      </c>
      <c r="D25" s="69">
        <v>56061612</v>
      </c>
      <c r="E25" s="69">
        <v>66228638</v>
      </c>
      <c r="F25" s="69">
        <v>86067644</v>
      </c>
      <c r="G25" s="69">
        <v>101015016</v>
      </c>
      <c r="H25" s="69">
        <v>42466055</v>
      </c>
      <c r="I25" s="69"/>
    </row>
    <row r="27" spans="1:9">
      <c r="A27" s="19" t="s">
        <v>78</v>
      </c>
    </row>
    <row r="28" spans="1:9">
      <c r="A28" s="11"/>
      <c r="B28" s="80">
        <v>2014</v>
      </c>
      <c r="C28" s="80">
        <v>2015</v>
      </c>
      <c r="D28" s="80">
        <v>2016</v>
      </c>
      <c r="E28" s="80">
        <v>2017</v>
      </c>
      <c r="F28" s="80">
        <v>2018</v>
      </c>
      <c r="G28" s="80">
        <v>2019</v>
      </c>
      <c r="H28" s="80">
        <v>2020</v>
      </c>
      <c r="I28" s="80">
        <v>2021</v>
      </c>
    </row>
    <row r="29" spans="1:9">
      <c r="A29" s="12">
        <v>1</v>
      </c>
      <c r="B29" s="69">
        <v>1252576</v>
      </c>
      <c r="C29" s="69">
        <v>-1409593</v>
      </c>
      <c r="D29" s="69">
        <v>-455543</v>
      </c>
      <c r="E29" s="69">
        <v>306537</v>
      </c>
      <c r="F29" s="69">
        <v>527084</v>
      </c>
      <c r="G29" s="69">
        <v>417260</v>
      </c>
      <c r="H29" s="69">
        <v>891963</v>
      </c>
      <c r="I29" s="69">
        <v>17599174</v>
      </c>
    </row>
    <row r="30" spans="1:9">
      <c r="A30" s="12">
        <v>2</v>
      </c>
      <c r="B30" s="69">
        <v>730423</v>
      </c>
      <c r="C30" s="69">
        <v>909233</v>
      </c>
      <c r="D30" s="69">
        <v>1869137</v>
      </c>
      <c r="E30" s="69">
        <v>345790</v>
      </c>
      <c r="F30" s="69">
        <v>1255570</v>
      </c>
      <c r="G30" s="69">
        <v>1001900</v>
      </c>
      <c r="H30" s="69">
        <v>691962</v>
      </c>
      <c r="I30" s="69">
        <v>3687111</v>
      </c>
    </row>
    <row r="31" spans="1:9">
      <c r="A31" s="12">
        <v>3</v>
      </c>
      <c r="B31" s="69">
        <v>424700</v>
      </c>
      <c r="C31" s="69">
        <v>1911765</v>
      </c>
      <c r="D31" s="69">
        <v>1762835</v>
      </c>
      <c r="E31" s="69">
        <v>3405436</v>
      </c>
      <c r="F31" s="69">
        <v>4423742</v>
      </c>
      <c r="G31" s="69">
        <v>2966777</v>
      </c>
      <c r="H31" s="69">
        <v>718483</v>
      </c>
      <c r="I31" s="69">
        <v>2659168</v>
      </c>
    </row>
    <row r="32" spans="1:9">
      <c r="A32" s="13">
        <v>4</v>
      </c>
      <c r="B32" s="69">
        <v>12289429</v>
      </c>
      <c r="C32" s="69">
        <v>11999255</v>
      </c>
      <c r="D32" s="69">
        <v>19735941</v>
      </c>
      <c r="E32" s="69">
        <v>21524674</v>
      </c>
      <c r="F32" s="69">
        <v>20899243</v>
      </c>
      <c r="G32" s="69">
        <v>24601552</v>
      </c>
      <c r="H32" s="69">
        <v>9499991</v>
      </c>
      <c r="I32" s="69"/>
    </row>
    <row r="34" spans="1:9">
      <c r="A34" s="55" t="s">
        <v>79</v>
      </c>
    </row>
    <row r="35" spans="1:9">
      <c r="A35" s="65"/>
      <c r="B35" s="80">
        <v>2014</v>
      </c>
      <c r="C35" s="80">
        <v>2015</v>
      </c>
      <c r="D35" s="80">
        <v>2016</v>
      </c>
      <c r="E35" s="80">
        <v>2017</v>
      </c>
      <c r="F35" s="80">
        <v>2018</v>
      </c>
      <c r="G35" s="80">
        <v>2019</v>
      </c>
      <c r="H35" s="80">
        <v>2020</v>
      </c>
      <c r="I35" s="80">
        <v>2021</v>
      </c>
    </row>
    <row r="36" spans="1:9">
      <c r="A36" s="66">
        <v>1</v>
      </c>
      <c r="B36" s="69">
        <v>18084579</v>
      </c>
      <c r="C36" s="69">
        <v>18814385</v>
      </c>
      <c r="D36" s="69">
        <v>22439366</v>
      </c>
      <c r="E36" s="69">
        <v>23219178</v>
      </c>
      <c r="F36" s="69">
        <v>23138887</v>
      </c>
      <c r="G36" s="69">
        <v>23545435</v>
      </c>
      <c r="H36" s="69">
        <v>24131096</v>
      </c>
      <c r="I36" s="69">
        <v>8749567</v>
      </c>
    </row>
    <row r="37" spans="1:9">
      <c r="A37" s="66">
        <v>2</v>
      </c>
      <c r="B37" s="69">
        <v>18704433</v>
      </c>
      <c r="C37" s="69">
        <v>19031943</v>
      </c>
      <c r="D37" s="69">
        <v>22148397</v>
      </c>
      <c r="E37" s="69">
        <v>24217561</v>
      </c>
      <c r="F37" s="69">
        <v>23812280</v>
      </c>
      <c r="G37" s="69">
        <v>24484251</v>
      </c>
      <c r="H37" s="69">
        <v>25390592</v>
      </c>
      <c r="I37" s="69">
        <v>12136451</v>
      </c>
    </row>
    <row r="38" spans="1:9">
      <c r="A38" s="66">
        <v>3</v>
      </c>
      <c r="B38" s="69">
        <v>17559404</v>
      </c>
      <c r="C38" s="69">
        <v>18130481</v>
      </c>
      <c r="D38" s="69">
        <v>21996434</v>
      </c>
      <c r="E38" s="69">
        <v>22572844</v>
      </c>
      <c r="F38" s="69">
        <v>22807521</v>
      </c>
      <c r="G38" s="69">
        <v>22837006</v>
      </c>
      <c r="H38" s="69">
        <v>24212985</v>
      </c>
      <c r="I38" s="69">
        <v>11338488</v>
      </c>
    </row>
    <row r="39" spans="1:9">
      <c r="A39" s="67">
        <v>4</v>
      </c>
      <c r="B39" s="69">
        <v>19233799</v>
      </c>
      <c r="C39" s="69">
        <v>20234046</v>
      </c>
      <c r="D39" s="69">
        <v>25576782</v>
      </c>
      <c r="E39" s="69">
        <v>23897024</v>
      </c>
      <c r="F39" s="69">
        <v>23897656</v>
      </c>
      <c r="G39" s="69">
        <v>27061331</v>
      </c>
      <c r="H39" s="69">
        <v>7642535</v>
      </c>
      <c r="I39" s="69"/>
    </row>
    <row r="41" spans="1:9">
      <c r="A41" s="55" t="s">
        <v>80</v>
      </c>
    </row>
    <row r="42" spans="1:9">
      <c r="A42" s="65"/>
      <c r="B42" s="80">
        <v>2014</v>
      </c>
      <c r="C42" s="80">
        <v>2015</v>
      </c>
      <c r="D42" s="80">
        <v>2016</v>
      </c>
      <c r="E42" s="80">
        <v>2017</v>
      </c>
      <c r="F42" s="80">
        <v>2018</v>
      </c>
      <c r="G42" s="80">
        <v>2019</v>
      </c>
      <c r="H42" s="80">
        <v>2020</v>
      </c>
      <c r="I42" s="80">
        <v>2021</v>
      </c>
    </row>
    <row r="43" spans="1:9">
      <c r="A43" s="66">
        <v>1</v>
      </c>
      <c r="B43" s="69">
        <v>6584997</v>
      </c>
      <c r="C43" s="69">
        <v>6873698</v>
      </c>
      <c r="D43" s="69">
        <v>7026518</v>
      </c>
      <c r="E43" s="69">
        <v>7436443</v>
      </c>
      <c r="F43" s="69">
        <v>7513446</v>
      </c>
      <c r="G43" s="69">
        <v>10207270</v>
      </c>
      <c r="H43" s="69">
        <v>8744644</v>
      </c>
      <c r="I43" s="69">
        <v>44995</v>
      </c>
    </row>
    <row r="44" spans="1:9">
      <c r="A44" s="66">
        <v>2</v>
      </c>
      <c r="B44" s="69">
        <v>3304237</v>
      </c>
      <c r="C44" s="69">
        <v>3032889</v>
      </c>
      <c r="D44" s="69">
        <v>3062447</v>
      </c>
      <c r="E44" s="69">
        <v>4047843</v>
      </c>
      <c r="F44" s="69">
        <v>4224345</v>
      </c>
      <c r="G44" s="69">
        <v>4985748</v>
      </c>
      <c r="H44" s="69">
        <v>5016406</v>
      </c>
      <c r="I44" s="69">
        <v>376484</v>
      </c>
    </row>
    <row r="45" spans="1:9">
      <c r="A45" s="66">
        <v>3</v>
      </c>
      <c r="B45" s="69">
        <v>3387511</v>
      </c>
      <c r="C45" s="69">
        <v>3437893</v>
      </c>
      <c r="D45" s="69">
        <v>3672299</v>
      </c>
      <c r="E45" s="69">
        <v>3929755</v>
      </c>
      <c r="F45" s="69">
        <v>5216968</v>
      </c>
      <c r="G45" s="69">
        <v>5325325</v>
      </c>
      <c r="H45" s="69">
        <v>5718414</v>
      </c>
      <c r="I45" s="69">
        <v>118193</v>
      </c>
    </row>
    <row r="46" spans="1:9">
      <c r="A46" s="67">
        <v>4</v>
      </c>
      <c r="B46" s="69">
        <v>6719845</v>
      </c>
      <c r="C46" s="69">
        <v>5401115</v>
      </c>
      <c r="D46" s="69">
        <v>5378822</v>
      </c>
      <c r="E46" s="69">
        <v>5028663</v>
      </c>
      <c r="F46" s="69">
        <v>5374409</v>
      </c>
      <c r="G46" s="69">
        <v>6929024</v>
      </c>
      <c r="H46" s="69">
        <v>443007</v>
      </c>
      <c r="I46" s="69"/>
    </row>
  </sheetData>
  <mergeCells count="2">
    <mergeCell ref="G3:K3"/>
    <mergeCell ref="G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Wage &amp; Earnings</vt:lpstr>
      <vt:lpstr>Sales</vt:lpstr>
      <vt:lpstr>BIRT</vt:lpstr>
      <vt:lpstr>RTT</vt:lpstr>
      <vt:lpstr>NPT</vt:lpstr>
      <vt:lpstr>Parking</vt:lpstr>
      <vt:lpstr>Amusement</vt:lpstr>
      <vt:lpstr>Latest Collections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Nick Hand</cp:lastModifiedBy>
  <dcterms:created xsi:type="dcterms:W3CDTF">2020-06-26T14:25:12Z</dcterms:created>
  <dcterms:modified xsi:type="dcterms:W3CDTF">2021-06-28T02:55:15Z</dcterms:modified>
</cp:coreProperties>
</file>