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cholashand/LocalWork/FiveYearPlan/Analysis/five-year-plan-analysis/data/raw/historical/revenues/"/>
    </mc:Choice>
  </mc:AlternateContent>
  <xr:revisionPtr revIDLastSave="0" documentId="13_ncr:1_{BA746677-A9B5-654A-A20B-8ED4FA6B46A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ollars" sheetId="2" r:id="rId1"/>
    <sheet name="Percent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7" i="5" l="1"/>
  <c r="D55" i="5"/>
  <c r="C47" i="5"/>
  <c r="C55" i="5"/>
  <c r="U57" i="2"/>
  <c r="E47" i="5" s="1"/>
  <c r="T67" i="2"/>
  <c r="U66" i="2"/>
  <c r="D56" i="5" s="1"/>
  <c r="S67" i="2"/>
  <c r="Q67" i="2"/>
  <c r="P67" i="2"/>
  <c r="O67" i="2"/>
  <c r="N67" i="2"/>
  <c r="M67" i="2"/>
  <c r="L67" i="2"/>
  <c r="K67" i="2"/>
  <c r="J67" i="2"/>
  <c r="I67" i="2"/>
  <c r="H67" i="2"/>
  <c r="G67" i="2"/>
  <c r="D67" i="2"/>
  <c r="U65" i="2"/>
  <c r="E55" i="5" s="1"/>
  <c r="E67" i="2"/>
  <c r="R67" i="2"/>
  <c r="C56" i="5" l="1"/>
  <c r="F56" i="5" s="1"/>
  <c r="E56" i="5"/>
  <c r="F55" i="5"/>
  <c r="F47" i="5"/>
  <c r="U64" i="2"/>
  <c r="E54" i="5" l="1"/>
  <c r="D54" i="5"/>
  <c r="C54" i="5"/>
  <c r="F54" i="5" s="1"/>
  <c r="U58" i="2"/>
  <c r="U59" i="2"/>
  <c r="U60" i="2"/>
  <c r="U61" i="2"/>
  <c r="U62" i="2"/>
  <c r="U63" i="2"/>
  <c r="F15" i="2"/>
  <c r="F16" i="2"/>
  <c r="F17" i="2"/>
  <c r="F18" i="2"/>
  <c r="F19" i="2"/>
  <c r="F20" i="2"/>
  <c r="F21" i="2"/>
  <c r="F22" i="2"/>
  <c r="F23" i="2"/>
  <c r="F24" i="2"/>
  <c r="U24" i="2" s="1"/>
  <c r="D14" i="5" s="1"/>
  <c r="F25" i="2"/>
  <c r="F26" i="2"/>
  <c r="F27" i="2"/>
  <c r="U27" i="2"/>
  <c r="D17" i="5" s="1"/>
  <c r="F28" i="2"/>
  <c r="F29" i="2"/>
  <c r="F30" i="2"/>
  <c r="F31" i="2"/>
  <c r="F32" i="2"/>
  <c r="F33" i="2"/>
  <c r="F34" i="2"/>
  <c r="F35" i="2"/>
  <c r="F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21" i="2"/>
  <c r="D11" i="5" s="1"/>
  <c r="D41" i="5" l="1"/>
  <c r="C41" i="5"/>
  <c r="E41" i="5"/>
  <c r="D33" i="5"/>
  <c r="C33" i="5"/>
  <c r="F33" i="5" s="1"/>
  <c r="E33" i="5"/>
  <c r="U35" i="2"/>
  <c r="C25" i="5"/>
  <c r="U20" i="2"/>
  <c r="D10" i="5" s="1"/>
  <c r="U16" i="2"/>
  <c r="D6" i="5" s="1"/>
  <c r="C6" i="5"/>
  <c r="F6" i="5" s="1"/>
  <c r="E51" i="5"/>
  <c r="C51" i="5"/>
  <c r="D51" i="5"/>
  <c r="D40" i="5"/>
  <c r="C40" i="5"/>
  <c r="F40" i="5" s="1"/>
  <c r="E40" i="5"/>
  <c r="D32" i="5"/>
  <c r="C32" i="5"/>
  <c r="E32" i="5"/>
  <c r="D28" i="5"/>
  <c r="C28" i="5"/>
  <c r="E28" i="5"/>
  <c r="U34" i="2"/>
  <c r="C24" i="5" s="1"/>
  <c r="U30" i="2"/>
  <c r="D20" i="5" s="1"/>
  <c r="C20" i="5"/>
  <c r="F20" i="5" s="1"/>
  <c r="U23" i="2"/>
  <c r="D13" i="5" s="1"/>
  <c r="U19" i="2"/>
  <c r="D9" i="5" s="1"/>
  <c r="C9" i="5"/>
  <c r="F9" i="5" s="1"/>
  <c r="E46" i="5"/>
  <c r="D46" i="5"/>
  <c r="C46" i="5"/>
  <c r="D42" i="5"/>
  <c r="C42" i="5"/>
  <c r="F42" i="5" s="1"/>
  <c r="E42" i="5"/>
  <c r="E38" i="5"/>
  <c r="D38" i="5"/>
  <c r="C38" i="5"/>
  <c r="F38" i="5" s="1"/>
  <c r="E34" i="5"/>
  <c r="D34" i="5"/>
  <c r="C34" i="5"/>
  <c r="D30" i="5"/>
  <c r="C30" i="5"/>
  <c r="E30" i="5"/>
  <c r="U36" i="2"/>
  <c r="C26" i="5"/>
  <c r="U32" i="2"/>
  <c r="D22" i="5" s="1"/>
  <c r="U28" i="2"/>
  <c r="D18" i="5" s="1"/>
  <c r="C18" i="5"/>
  <c r="F18" i="5" s="1"/>
  <c r="U25" i="2"/>
  <c r="D15" i="5" s="1"/>
  <c r="C11" i="5"/>
  <c r="F11" i="5" s="1"/>
  <c r="C7" i="5"/>
  <c r="F7" i="5" s="1"/>
  <c r="D52" i="5"/>
  <c r="C52" i="5"/>
  <c r="E52" i="5"/>
  <c r="D48" i="5"/>
  <c r="C48" i="5"/>
  <c r="E48" i="5"/>
  <c r="D45" i="5"/>
  <c r="C45" i="5"/>
  <c r="F45" i="5" s="1"/>
  <c r="E45" i="5"/>
  <c r="D37" i="5"/>
  <c r="C37" i="5"/>
  <c r="E37" i="5"/>
  <c r="D29" i="5"/>
  <c r="C29" i="5"/>
  <c r="E29" i="5"/>
  <c r="U31" i="2"/>
  <c r="D21" i="5" s="1"/>
  <c r="C14" i="5"/>
  <c r="F14" i="5" s="1"/>
  <c r="D44" i="5"/>
  <c r="C44" i="5"/>
  <c r="F44" i="5" s="1"/>
  <c r="E44" i="5"/>
  <c r="D36" i="5"/>
  <c r="C36" i="5"/>
  <c r="E36" i="5"/>
  <c r="C17" i="5"/>
  <c r="F17" i="5" s="1"/>
  <c r="F67" i="2"/>
  <c r="D50" i="5"/>
  <c r="C50" i="5"/>
  <c r="F50" i="5" s="1"/>
  <c r="E50" i="5"/>
  <c r="E43" i="5"/>
  <c r="D43" i="5"/>
  <c r="C43" i="5"/>
  <c r="F43" i="5" s="1"/>
  <c r="E39" i="5"/>
  <c r="C39" i="5"/>
  <c r="D39" i="5"/>
  <c r="E35" i="5"/>
  <c r="D35" i="5"/>
  <c r="C35" i="5"/>
  <c r="E31" i="5"/>
  <c r="D31" i="5"/>
  <c r="C31" i="5"/>
  <c r="E27" i="5"/>
  <c r="C27" i="5"/>
  <c r="D27" i="5"/>
  <c r="U33" i="2"/>
  <c r="D23" i="5" s="1"/>
  <c r="U29" i="2"/>
  <c r="D19" i="5" s="1"/>
  <c r="C19" i="5"/>
  <c r="F19" i="5" s="1"/>
  <c r="U26" i="2"/>
  <c r="D16" i="5" s="1"/>
  <c r="U22" i="2"/>
  <c r="D12" i="5" s="1"/>
  <c r="C12" i="5"/>
  <c r="F12" i="5" s="1"/>
  <c r="U18" i="2"/>
  <c r="D8" i="5" s="1"/>
  <c r="D53" i="5"/>
  <c r="C53" i="5"/>
  <c r="E53" i="5"/>
  <c r="D49" i="5"/>
  <c r="C49" i="5"/>
  <c r="E49" i="5"/>
  <c r="U67" i="2"/>
  <c r="U15" i="2"/>
  <c r="U17" i="2"/>
  <c r="D7" i="5" s="1"/>
  <c r="D5" i="5"/>
  <c r="E23" i="5"/>
  <c r="F53" i="5" l="1"/>
  <c r="F49" i="5"/>
  <c r="F27" i="5"/>
  <c r="F36" i="5"/>
  <c r="F37" i="5"/>
  <c r="E26" i="5"/>
  <c r="D26" i="5"/>
  <c r="F34" i="5"/>
  <c r="F32" i="5"/>
  <c r="C8" i="5"/>
  <c r="F8" i="5" s="1"/>
  <c r="C16" i="5"/>
  <c r="F16" i="5" s="1"/>
  <c r="C23" i="5"/>
  <c r="F23" i="5" s="1"/>
  <c r="F35" i="5"/>
  <c r="F39" i="5"/>
  <c r="F29" i="5"/>
  <c r="F52" i="5"/>
  <c r="C15" i="5"/>
  <c r="F15" i="5" s="1"/>
  <c r="C22" i="5"/>
  <c r="F22" i="5" s="1"/>
  <c r="F46" i="5"/>
  <c r="F28" i="5"/>
  <c r="D25" i="5"/>
  <c r="E25" i="5"/>
  <c r="F25" i="5" s="1"/>
  <c r="F31" i="5"/>
  <c r="C21" i="5"/>
  <c r="F21" i="5" s="1"/>
  <c r="F48" i="5"/>
  <c r="F30" i="5"/>
  <c r="C13" i="5"/>
  <c r="F13" i="5" s="1"/>
  <c r="F51" i="5"/>
  <c r="C10" i="5"/>
  <c r="F10" i="5" s="1"/>
  <c r="F41" i="5"/>
  <c r="F26" i="5"/>
  <c r="D24" i="5"/>
  <c r="F24" i="5" s="1"/>
  <c r="E24" i="5"/>
  <c r="C5" i="5"/>
  <c r="F5" i="5" s="1"/>
</calcChain>
</file>

<file path=xl/sharedStrings.xml><?xml version="1.0" encoding="utf-8"?>
<sst xmlns="http://schemas.openxmlformats.org/spreadsheetml/2006/main" count="45" uniqueCount="42">
  <si>
    <t>OFFICE OF THE CITY CONTROLLER</t>
  </si>
  <si>
    <t>SUMMARY OF NET REVENUES BY MAJOR SOURCE</t>
  </si>
  <si>
    <t>PER THE ANNUAL SUPPLEMENTAL REPORT OF REVENUES AND OBLIGATIONS</t>
  </si>
  <si>
    <t xml:space="preserve">FISCAL </t>
  </si>
  <si>
    <t>YEAR</t>
  </si>
  <si>
    <t>TOTAL</t>
  </si>
  <si>
    <t>TAX TYPE</t>
  </si>
  <si>
    <t>REAL</t>
  </si>
  <si>
    <t>ESTATE</t>
  </si>
  <si>
    <t>PERSONAL</t>
  </si>
  <si>
    <t>PROPERTY</t>
  </si>
  <si>
    <t>WAGE &amp;</t>
  </si>
  <si>
    <t>EARNINGS</t>
  </si>
  <si>
    <t>NET</t>
  </si>
  <si>
    <t>PROFITS</t>
  </si>
  <si>
    <t>BUSINESS</t>
  </si>
  <si>
    <t>PRIVILEGE</t>
  </si>
  <si>
    <t>MERCANTILE</t>
  </si>
  <si>
    <t>SALES</t>
  </si>
  <si>
    <t>AMUSEMENT</t>
  </si>
  <si>
    <t>PARKING</t>
  </si>
  <si>
    <t>LOT</t>
  </si>
  <si>
    <t>COIN</t>
  </si>
  <si>
    <t>OPERATED</t>
  </si>
  <si>
    <t>BOWLING</t>
  </si>
  <si>
    <t>ALLEY</t>
  </si>
  <si>
    <t>AUCTIONEER</t>
  </si>
  <si>
    <t>PETROLEUM</t>
  </si>
  <si>
    <t>MISCELLANEOUS</t>
  </si>
  <si>
    <t xml:space="preserve"> - For the period January 1, 1968 to May 31,1969. The Fiscal year was changed from a calender year to a July 1 to June 30 fiscal year. </t>
  </si>
  <si>
    <t>BIRT</t>
  </si>
  <si>
    <t>Wage Tax</t>
  </si>
  <si>
    <t>Real Estate Tax</t>
  </si>
  <si>
    <t>TRANSFER</t>
  </si>
  <si>
    <t>BEVERAGE</t>
  </si>
  <si>
    <t>TAX</t>
  </si>
  <si>
    <t>d</t>
  </si>
  <si>
    <t>FOR THE PERIODS 1969 THROUGH 2020</t>
  </si>
  <si>
    <t>Tax Dependence Over Time</t>
  </si>
  <si>
    <t>All Other Taxes</t>
  </si>
  <si>
    <t>SMOKELESS</t>
  </si>
  <si>
    <t>TOBACCO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</si>
</sst>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%"/>
    <numFmt numFmtId="167" formatCode="_([$$-409]* #,##0.00_);_([$$-409]* \(#,##0.00\);_([$$-409]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b/>
      <i/>
      <sz val="12"/>
      <name val="Arial Narrow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rgb="FFC0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</cellStyleXfs>
  <cellXfs count="92">
    <xf numFmtId="0" fontId="0" fillId="0" borderId="0" xfId="0"/>
    <xf numFmtId="4" fontId="4" fillId="2" borderId="1" xfId="0" applyNumberFormat="1" applyFont="1" applyFill="1" applyBorder="1" applyAlignment="1">
      <alignment horizontal="center"/>
    </xf>
    <xf numFmtId="4" fontId="4" fillId="2" borderId="2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4" fontId="4" fillId="2" borderId="4" xfId="0" applyNumberFormat="1" applyFont="1" applyFill="1" applyBorder="1" applyAlignment="1">
      <alignment horizontal="center"/>
    </xf>
    <xf numFmtId="4" fontId="4" fillId="2" borderId="5" xfId="0" applyNumberFormat="1" applyFont="1" applyFill="1" applyBorder="1" applyAlignment="1">
      <alignment horizontal="center"/>
    </xf>
    <xf numFmtId="4" fontId="4" fillId="2" borderId="0" xfId="0" applyNumberFormat="1" applyFont="1" applyFill="1" applyBorder="1" applyAlignment="1">
      <alignment horizontal="center"/>
    </xf>
    <xf numFmtId="4" fontId="4" fillId="2" borderId="6" xfId="0" applyNumberFormat="1" applyFont="1" applyFill="1" applyBorder="1" applyAlignment="1">
      <alignment horizontal="center" wrapText="1"/>
    </xf>
    <xf numFmtId="4" fontId="4" fillId="2" borderId="6" xfId="0" applyNumberFormat="1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4" fontId="4" fillId="2" borderId="8" xfId="0" applyNumberFormat="1" applyFont="1" applyFill="1" applyBorder="1" applyAlignment="1">
      <alignment horizontal="center" wrapText="1"/>
    </xf>
    <xf numFmtId="4" fontId="4" fillId="2" borderId="8" xfId="0" applyNumberFormat="1" applyFont="1" applyFill="1" applyBorder="1" applyAlignment="1">
      <alignment horizontal="center"/>
    </xf>
    <xf numFmtId="4" fontId="4" fillId="2" borderId="9" xfId="0" applyNumberFormat="1" applyFont="1" applyFill="1" applyBorder="1" applyAlignment="1">
      <alignment horizontal="center"/>
    </xf>
    <xf numFmtId="0" fontId="5" fillId="0" borderId="0" xfId="0" applyFont="1"/>
    <xf numFmtId="4" fontId="4" fillId="0" borderId="0" xfId="0" applyNumberFormat="1" applyFont="1" applyAlignment="1">
      <alignment horizontal="center"/>
    </xf>
    <xf numFmtId="4" fontId="5" fillId="0" borderId="0" xfId="0" applyNumberFormat="1" applyFont="1"/>
    <xf numFmtId="4" fontId="5" fillId="0" borderId="0" xfId="0" applyNumberFormat="1" applyFont="1" applyAlignment="1">
      <alignment horizontal="center"/>
    </xf>
    <xf numFmtId="0" fontId="4" fillId="2" borderId="10" xfId="0" applyFont="1" applyFill="1" applyBorder="1" applyAlignment="1">
      <alignment horizontal="center"/>
    </xf>
    <xf numFmtId="4" fontId="4" fillId="2" borderId="11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4" fontId="4" fillId="2" borderId="13" xfId="0" applyNumberFormat="1" applyFont="1" applyFill="1" applyBorder="1" applyAlignment="1">
      <alignment horizontal="center"/>
    </xf>
    <xf numFmtId="4" fontId="5" fillId="0" borderId="0" xfId="0" applyNumberFormat="1" applyFont="1" applyFill="1"/>
    <xf numFmtId="0" fontId="5" fillId="0" borderId="0" xfId="0" applyFont="1" applyFill="1"/>
    <xf numFmtId="4" fontId="4" fillId="2" borderId="14" xfId="0" applyNumberFormat="1" applyFont="1" applyFill="1" applyBorder="1" applyAlignment="1">
      <alignment horizontal="center"/>
    </xf>
    <xf numFmtId="4" fontId="4" fillId="0" borderId="0" xfId="0" applyNumberFormat="1" applyFont="1"/>
    <xf numFmtId="0" fontId="4" fillId="0" borderId="0" xfId="0" applyFont="1"/>
    <xf numFmtId="0" fontId="4" fillId="2" borderId="15" xfId="0" applyFont="1" applyFill="1" applyBorder="1" applyAlignment="1">
      <alignment horizontal="center"/>
    </xf>
    <xf numFmtId="4" fontId="4" fillId="2" borderId="16" xfId="0" applyNumberFormat="1" applyFont="1" applyFill="1" applyBorder="1" applyAlignment="1">
      <alignment horizontal="center"/>
    </xf>
    <xf numFmtId="0" fontId="4" fillId="0" borderId="17" xfId="0" applyFont="1" applyBorder="1"/>
    <xf numFmtId="165" fontId="5" fillId="0" borderId="2" xfId="3" applyNumberFormat="1" applyFont="1" applyBorder="1" applyAlignment="1">
      <alignment horizontal="center" wrapText="1"/>
    </xf>
    <xf numFmtId="165" fontId="5" fillId="0" borderId="2" xfId="3" applyNumberFormat="1" applyFont="1" applyBorder="1" applyAlignment="1"/>
    <xf numFmtId="165" fontId="5" fillId="0" borderId="2" xfId="3" applyNumberFormat="1" applyFont="1" applyBorder="1"/>
    <xf numFmtId="4" fontId="4" fillId="0" borderId="1" xfId="0" applyNumberFormat="1" applyFont="1" applyBorder="1"/>
    <xf numFmtId="0" fontId="6" fillId="0" borderId="18" xfId="0" applyFont="1" applyBorder="1" applyAlignment="1">
      <alignment horizontal="center"/>
    </xf>
    <xf numFmtId="4" fontId="4" fillId="0" borderId="3" xfId="0" applyNumberFormat="1" applyFont="1" applyBorder="1"/>
    <xf numFmtId="0" fontId="4" fillId="0" borderId="19" xfId="0" applyFont="1" applyBorder="1"/>
    <xf numFmtId="4" fontId="5" fillId="0" borderId="3" xfId="0" applyNumberFormat="1" applyFont="1" applyBorder="1"/>
    <xf numFmtId="0" fontId="5" fillId="0" borderId="19" xfId="0" applyFont="1" applyBorder="1"/>
    <xf numFmtId="164" fontId="5" fillId="0" borderId="3" xfId="0" applyNumberFormat="1" applyFont="1" applyBorder="1"/>
    <xf numFmtId="0" fontId="6" fillId="0" borderId="0" xfId="0" applyFont="1" applyBorder="1" applyAlignment="1">
      <alignment horizontal="center"/>
    </xf>
    <xf numFmtId="165" fontId="4" fillId="0" borderId="20" xfId="3" applyNumberFormat="1" applyFont="1" applyBorder="1"/>
    <xf numFmtId="0" fontId="5" fillId="0" borderId="21" xfId="0" applyFont="1" applyBorder="1"/>
    <xf numFmtId="0" fontId="4" fillId="0" borderId="22" xfId="0" applyFont="1" applyBorder="1" applyAlignment="1"/>
    <xf numFmtId="4" fontId="5" fillId="0" borderId="22" xfId="0" applyNumberFormat="1" applyFont="1" applyBorder="1"/>
    <xf numFmtId="4" fontId="5" fillId="0" borderId="23" xfId="0" applyNumberFormat="1" applyFont="1" applyBorder="1"/>
    <xf numFmtId="0" fontId="4" fillId="0" borderId="0" xfId="0" applyFont="1" applyAlignment="1">
      <alignment horizontal="center"/>
    </xf>
    <xf numFmtId="0" fontId="4" fillId="0" borderId="0" xfId="0" quotePrefix="1" applyFont="1" applyBorder="1" applyAlignment="1"/>
    <xf numFmtId="0" fontId="4" fillId="0" borderId="0" xfId="0" applyFont="1" applyBorder="1" applyAlignment="1"/>
    <xf numFmtId="39" fontId="5" fillId="0" borderId="0" xfId="3" applyNumberFormat="1" applyFont="1"/>
    <xf numFmtId="167" fontId="5" fillId="0" borderId="0" xfId="3" applyNumberFormat="1" applyFont="1" applyBorder="1" applyAlignment="1">
      <alignment wrapText="1"/>
    </xf>
    <xf numFmtId="167" fontId="5" fillId="0" borderId="0" xfId="3" applyNumberFormat="1" applyFont="1" applyBorder="1" applyAlignment="1"/>
    <xf numFmtId="167" fontId="5" fillId="0" borderId="0" xfId="1" applyNumberFormat="1" applyFont="1" applyBorder="1" applyAlignment="1">
      <alignment wrapText="1"/>
    </xf>
    <xf numFmtId="167" fontId="5" fillId="0" borderId="0" xfId="1" applyNumberFormat="1" applyFont="1" applyBorder="1" applyAlignment="1"/>
    <xf numFmtId="167" fontId="5" fillId="0" borderId="0" xfId="1" applyNumberFormat="1" applyFont="1" applyBorder="1" applyAlignment="1">
      <alignment horizontal="right"/>
    </xf>
    <xf numFmtId="167" fontId="5" fillId="0" borderId="0" xfId="1" applyNumberFormat="1" applyFont="1" applyBorder="1"/>
    <xf numFmtId="167" fontId="5" fillId="0" borderId="0" xfId="3" applyNumberFormat="1" applyFont="1" applyBorder="1"/>
    <xf numFmtId="167" fontId="5" fillId="0" borderId="0" xfId="3" applyNumberFormat="1" applyFont="1" applyBorder="1" applyAlignment="1">
      <alignment horizontal="right"/>
    </xf>
    <xf numFmtId="167" fontId="5" fillId="0" borderId="0" xfId="0" applyNumberFormat="1" applyFont="1" applyAlignment="1">
      <alignment horizontal="center" vertical="center"/>
    </xf>
    <xf numFmtId="44" fontId="5" fillId="0" borderId="0" xfId="3" applyFont="1" applyBorder="1"/>
    <xf numFmtId="44" fontId="5" fillId="0" borderId="0" xfId="3" applyFont="1" applyAlignment="1">
      <alignment horizontal="center" vertical="center"/>
    </xf>
    <xf numFmtId="44" fontId="5" fillId="0" borderId="0" xfId="3" applyFont="1" applyBorder="1" applyAlignment="1">
      <alignment horizontal="right"/>
    </xf>
    <xf numFmtId="44" fontId="5" fillId="0" borderId="0" xfId="3" applyFont="1"/>
    <xf numFmtId="49" fontId="4" fillId="0" borderId="2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0" fontId="0" fillId="0" borderId="22" xfId="0" applyBorder="1"/>
    <xf numFmtId="0" fontId="3" fillId="0" borderId="22" xfId="0" applyFont="1" applyBorder="1" applyAlignment="1">
      <alignment horizontal="center"/>
    </xf>
    <xf numFmtId="0" fontId="0" fillId="0" borderId="19" xfId="0" applyBorder="1"/>
    <xf numFmtId="0" fontId="0" fillId="0" borderId="0" xfId="0" applyBorder="1"/>
    <xf numFmtId="0" fontId="0" fillId="0" borderId="3" xfId="0" applyBorder="1"/>
    <xf numFmtId="0" fontId="3" fillId="0" borderId="21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166" fontId="0" fillId="0" borderId="25" xfId="0" applyNumberFormat="1" applyBorder="1"/>
    <xf numFmtId="166" fontId="0" fillId="0" borderId="26" xfId="0" applyNumberFormat="1" applyBorder="1"/>
    <xf numFmtId="166" fontId="0" fillId="0" borderId="27" xfId="0" applyNumberFormat="1" applyBorder="1"/>
    <xf numFmtId="166" fontId="0" fillId="0" borderId="19" xfId="0" applyNumberFormat="1" applyBorder="1"/>
    <xf numFmtId="166" fontId="0" fillId="0" borderId="0" xfId="0" applyNumberFormat="1" applyBorder="1"/>
    <xf numFmtId="166" fontId="0" fillId="0" borderId="3" xfId="0" applyNumberFormat="1" applyBorder="1"/>
    <xf numFmtId="166" fontId="0" fillId="0" borderId="21" xfId="0" applyNumberFormat="1" applyBorder="1"/>
    <xf numFmtId="166" fontId="0" fillId="0" borderId="22" xfId="0" applyNumberFormat="1" applyBorder="1"/>
    <xf numFmtId="166" fontId="0" fillId="0" borderId="23" xfId="0" applyNumberFormat="1" applyBorder="1"/>
    <xf numFmtId="0" fontId="3" fillId="0" borderId="3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4" fontId="4" fillId="0" borderId="0" xfId="0" applyNumberFormat="1" applyFont="1" applyAlignment="1">
      <alignment horizontal="center"/>
    </xf>
    <xf numFmtId="4" fontId="4" fillId="2" borderId="24" xfId="0" applyNumberFormat="1" applyFont="1" applyFill="1" applyBorder="1" applyAlignment="1">
      <alignment horizontal="center"/>
    </xf>
    <xf numFmtId="4" fontId="4" fillId="2" borderId="4" xfId="0" applyNumberFormat="1" applyFont="1" applyFill="1" applyBorder="1" applyAlignment="1">
      <alignment horizontal="center"/>
    </xf>
    <xf numFmtId="4" fontId="9" fillId="0" borderId="0" xfId="0" applyNumberFormat="1" applyFont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8" fillId="0" borderId="30" xfId="0" applyFont="1" applyBorder="1" applyAlignment="1">
      <alignment horizontal="center"/>
    </xf>
  </cellXfs>
  <cellStyles count="6">
    <cellStyle name="Comma" xfId="1" builtinId="3"/>
    <cellStyle name="Comma 2" xfId="2" xr:uid="{00000000-0005-0000-0000-000001000000}"/>
    <cellStyle name="Currency" xfId="3" builtinId="4"/>
    <cellStyle name="Currency 2" xfId="4" xr:uid="{00000000-0005-0000-0000-000003000000}"/>
    <cellStyle name="Normal" xfId="0" builtinId="0"/>
    <cellStyle name="Normal 2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X73"/>
  <sheetViews>
    <sheetView tabSelected="1" topLeftCell="A41" zoomScale="90" zoomScaleNormal="90" workbookViewId="0">
      <selection activeCell="I70" sqref="I70"/>
    </sheetView>
  </sheetViews>
  <sheetFormatPr baseColWidth="10" defaultColWidth="9.1640625" defaultRowHeight="16" x14ac:dyDescent="0.2"/>
  <cols>
    <col min="1" max="1" width="4.83203125" style="15" customWidth="1"/>
    <col min="2" max="2" width="2.6640625" style="15" customWidth="1"/>
    <col min="3" max="3" width="9.83203125" style="47" bestFit="1" customWidth="1"/>
    <col min="4" max="4" width="18.1640625" style="17" bestFit="1" customWidth="1"/>
    <col min="5" max="5" width="18.5" style="17" customWidth="1"/>
    <col min="6" max="6" width="18.83203125" style="17" bestFit="1" customWidth="1"/>
    <col min="7" max="7" width="16.1640625" style="17" bestFit="1" customWidth="1"/>
    <col min="8" max="8" width="23.33203125" style="17" bestFit="1" customWidth="1"/>
    <col min="9" max="9" width="18.33203125" style="17" customWidth="1"/>
    <col min="10" max="10" width="17.1640625" style="17" bestFit="1" customWidth="1"/>
    <col min="11" max="11" width="16.1640625" style="17" bestFit="1" customWidth="1"/>
    <col min="12" max="12" width="16.1640625" style="17" customWidth="1"/>
    <col min="13" max="13" width="17.1640625" style="17" bestFit="1" customWidth="1"/>
    <col min="14" max="14" width="16.1640625" style="17" bestFit="1" customWidth="1"/>
    <col min="15" max="15" width="14.33203125" style="17" customWidth="1"/>
    <col min="16" max="16" width="14.1640625" style="17" customWidth="1"/>
    <col min="17" max="17" width="13.33203125" style="17" bestFit="1" customWidth="1"/>
    <col min="18" max="18" width="16.33203125" style="17" customWidth="1"/>
    <col min="19" max="19" width="16.5" style="17" customWidth="1"/>
    <col min="20" max="20" width="17.5" style="17" bestFit="1" customWidth="1"/>
    <col min="21" max="21" width="18.83203125" style="17" bestFit="1" customWidth="1"/>
    <col min="22" max="22" width="2.6640625" style="17" customWidth="1"/>
    <col min="23" max="23" width="9.1640625" style="17" customWidth="1"/>
    <col min="24" max="24" width="15.5" style="17" bestFit="1" customWidth="1"/>
    <col min="25" max="16384" width="9.1640625" style="15"/>
  </cols>
  <sheetData>
    <row r="1" spans="2:24" x14ac:dyDescent="0.2">
      <c r="C1" s="85" t="s">
        <v>0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16"/>
    </row>
    <row r="2" spans="2:24" x14ac:dyDescent="0.2">
      <c r="C2" s="85" t="s">
        <v>1</v>
      </c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16"/>
    </row>
    <row r="3" spans="2:24" x14ac:dyDescent="0.2">
      <c r="C3" s="88" t="s">
        <v>2</v>
      </c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16"/>
    </row>
    <row r="4" spans="2:24" x14ac:dyDescent="0.2">
      <c r="C4" s="85" t="s">
        <v>37</v>
      </c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16"/>
    </row>
    <row r="5" spans="2:24" ht="12.75" customHeight="1" x14ac:dyDescent="0.2"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16"/>
    </row>
    <row r="6" spans="2:24" ht="12.75" customHeight="1" x14ac:dyDescent="0.2"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</row>
    <row r="7" spans="2:24" ht="12.75" customHeight="1" thickBot="1" x14ac:dyDescent="0.25"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</row>
    <row r="8" spans="2:24" ht="12.75" customHeight="1" x14ac:dyDescent="0.2">
      <c r="B8" s="19"/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0"/>
    </row>
    <row r="9" spans="2:24" s="24" customFormat="1" ht="17" thickBot="1" x14ac:dyDescent="0.25">
      <c r="B9" s="21"/>
      <c r="C9" s="3" t="s">
        <v>3</v>
      </c>
      <c r="D9" s="86" t="s">
        <v>6</v>
      </c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4"/>
      <c r="V9" s="22"/>
      <c r="W9" s="23"/>
      <c r="X9" s="23"/>
    </row>
    <row r="10" spans="2:24" s="24" customFormat="1" ht="17" thickTop="1" x14ac:dyDescent="0.2">
      <c r="B10" s="21"/>
      <c r="C10" s="3" t="s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6"/>
      <c r="V10" s="25"/>
      <c r="W10" s="23"/>
      <c r="X10" s="23"/>
    </row>
    <row r="11" spans="2:24" s="27" customFormat="1" ht="17" x14ac:dyDescent="0.2">
      <c r="B11" s="21"/>
      <c r="C11" s="3"/>
      <c r="D11" s="7" t="s">
        <v>7</v>
      </c>
      <c r="E11" s="7" t="s">
        <v>9</v>
      </c>
      <c r="F11" s="7" t="s">
        <v>11</v>
      </c>
      <c r="G11" s="7" t="s">
        <v>13</v>
      </c>
      <c r="H11" s="7" t="s">
        <v>15</v>
      </c>
      <c r="I11" s="8" t="s">
        <v>17</v>
      </c>
      <c r="J11" s="8" t="s">
        <v>18</v>
      </c>
      <c r="K11" s="8" t="s">
        <v>19</v>
      </c>
      <c r="L11" s="8" t="s">
        <v>34</v>
      </c>
      <c r="M11" s="7" t="s">
        <v>7</v>
      </c>
      <c r="N11" s="7" t="s">
        <v>20</v>
      </c>
      <c r="O11" s="7" t="s">
        <v>22</v>
      </c>
      <c r="P11" s="7" t="s">
        <v>24</v>
      </c>
      <c r="Q11" s="7" t="s">
        <v>26</v>
      </c>
      <c r="R11" s="7" t="s">
        <v>27</v>
      </c>
      <c r="S11" s="7" t="s">
        <v>40</v>
      </c>
      <c r="T11" s="9" t="s">
        <v>28</v>
      </c>
      <c r="U11" s="10" t="s">
        <v>5</v>
      </c>
      <c r="V11" s="25"/>
      <c r="W11" s="26"/>
      <c r="X11" s="26"/>
    </row>
    <row r="12" spans="2:24" s="27" customFormat="1" ht="17" x14ac:dyDescent="0.2">
      <c r="B12" s="21"/>
      <c r="C12" s="3"/>
      <c r="D12" s="7" t="s">
        <v>8</v>
      </c>
      <c r="E12" s="7" t="s">
        <v>10</v>
      </c>
      <c r="F12" s="7" t="s">
        <v>12</v>
      </c>
      <c r="G12" s="7" t="s">
        <v>14</v>
      </c>
      <c r="H12" s="7" t="s">
        <v>16</v>
      </c>
      <c r="I12" s="8"/>
      <c r="J12" s="8"/>
      <c r="K12" s="8"/>
      <c r="L12" s="8" t="s">
        <v>35</v>
      </c>
      <c r="M12" s="7" t="s">
        <v>10</v>
      </c>
      <c r="N12" s="7" t="s">
        <v>21</v>
      </c>
      <c r="O12" s="7" t="s">
        <v>23</v>
      </c>
      <c r="P12" s="7" t="s">
        <v>25</v>
      </c>
      <c r="Q12" s="7"/>
      <c r="R12" s="7"/>
      <c r="S12" s="7" t="s">
        <v>41</v>
      </c>
      <c r="T12" s="8"/>
      <c r="U12" s="6"/>
      <c r="V12" s="25"/>
      <c r="W12" s="26"/>
      <c r="X12" s="26"/>
    </row>
    <row r="13" spans="2:24" s="27" customFormat="1" ht="18" thickBot="1" x14ac:dyDescent="0.25">
      <c r="B13" s="28"/>
      <c r="C13" s="11"/>
      <c r="D13" s="12"/>
      <c r="E13" s="12"/>
      <c r="F13" s="12"/>
      <c r="G13" s="12"/>
      <c r="H13" s="12"/>
      <c r="I13" s="13"/>
      <c r="J13" s="13"/>
      <c r="K13" s="13"/>
      <c r="L13" s="13"/>
      <c r="M13" s="12" t="s">
        <v>33</v>
      </c>
      <c r="N13" s="12"/>
      <c r="O13" s="12"/>
      <c r="P13" s="12"/>
      <c r="Q13" s="12"/>
      <c r="R13" s="12"/>
      <c r="S13" s="12"/>
      <c r="T13" s="13"/>
      <c r="U13" s="14"/>
      <c r="V13" s="29"/>
      <c r="W13" s="26"/>
      <c r="X13" s="26"/>
    </row>
    <row r="14" spans="2:24" s="27" customFormat="1" ht="12.75" customHeight="1" x14ac:dyDescent="0.2">
      <c r="B14" s="30"/>
      <c r="C14" s="64"/>
      <c r="D14" s="31"/>
      <c r="E14" s="31"/>
      <c r="F14" s="31"/>
      <c r="G14" s="31"/>
      <c r="H14" s="32"/>
      <c r="I14" s="33"/>
      <c r="J14" s="32"/>
      <c r="K14" s="33"/>
      <c r="L14" s="33"/>
      <c r="M14" s="31"/>
      <c r="N14" s="31"/>
      <c r="O14" s="31"/>
      <c r="P14" s="31"/>
      <c r="Q14" s="31"/>
      <c r="R14" s="31"/>
      <c r="S14" s="31"/>
      <c r="T14" s="33"/>
      <c r="U14" s="33"/>
      <c r="V14" s="34"/>
      <c r="W14" s="26"/>
      <c r="X14" s="26"/>
    </row>
    <row r="15" spans="2:24" s="27" customFormat="1" x14ac:dyDescent="0.2">
      <c r="B15" s="35">
        <v>1</v>
      </c>
      <c r="C15" s="65">
        <v>1969</v>
      </c>
      <c r="D15" s="51">
        <v>185265659</v>
      </c>
      <c r="E15" s="51">
        <v>7535085</v>
      </c>
      <c r="F15" s="51">
        <f>159713961+19564863</f>
        <v>179278824</v>
      </c>
      <c r="G15" s="51">
        <v>15183501</v>
      </c>
      <c r="H15" s="52">
        <v>0</v>
      </c>
      <c r="I15" s="52">
        <v>32339576</v>
      </c>
      <c r="J15" s="52">
        <v>0</v>
      </c>
      <c r="K15" s="52">
        <v>1229069</v>
      </c>
      <c r="L15" s="52">
        <v>0</v>
      </c>
      <c r="M15" s="51">
        <v>6031146</v>
      </c>
      <c r="N15" s="51">
        <v>1219754</v>
      </c>
      <c r="O15" s="51">
        <v>138757</v>
      </c>
      <c r="P15" s="51">
        <v>29594</v>
      </c>
      <c r="Q15" s="51">
        <v>11010</v>
      </c>
      <c r="R15" s="51">
        <v>0</v>
      </c>
      <c r="S15" s="51">
        <v>0</v>
      </c>
      <c r="T15" s="52">
        <v>4225</v>
      </c>
      <c r="U15" s="52">
        <f>SUM(D15:T15)</f>
        <v>428266200</v>
      </c>
      <c r="V15" s="36"/>
      <c r="W15" s="26"/>
      <c r="X15" s="26"/>
    </row>
    <row r="16" spans="2:24" s="27" customFormat="1" x14ac:dyDescent="0.2">
      <c r="B16" s="37"/>
      <c r="C16" s="65">
        <v>1970</v>
      </c>
      <c r="D16" s="53">
        <v>107178524.7</v>
      </c>
      <c r="E16" s="53">
        <v>5113054.18</v>
      </c>
      <c r="F16" s="53">
        <f>178488521.09+18253110.71</f>
        <v>196741631.80000001</v>
      </c>
      <c r="G16" s="53">
        <v>15322308.74</v>
      </c>
      <c r="H16" s="54">
        <v>0</v>
      </c>
      <c r="I16" s="54">
        <v>23427210.75</v>
      </c>
      <c r="J16" s="54">
        <v>0</v>
      </c>
      <c r="K16" s="54">
        <v>946721.62</v>
      </c>
      <c r="L16" s="52">
        <v>0</v>
      </c>
      <c r="M16" s="53">
        <v>4163515.83</v>
      </c>
      <c r="N16" s="53">
        <v>946628.94</v>
      </c>
      <c r="O16" s="53">
        <v>95246.18</v>
      </c>
      <c r="P16" s="53">
        <v>18081.75</v>
      </c>
      <c r="Q16" s="53">
        <v>12152.25</v>
      </c>
      <c r="R16" s="54">
        <v>0</v>
      </c>
      <c r="S16" s="54">
        <v>0</v>
      </c>
      <c r="T16" s="54">
        <v>346.07</v>
      </c>
      <c r="U16" s="55">
        <f>SUM(D16:T16)</f>
        <v>353965422.81</v>
      </c>
      <c r="V16" s="38"/>
      <c r="W16" s="17"/>
      <c r="X16" s="26"/>
    </row>
    <row r="17" spans="2:24" s="27" customFormat="1" x14ac:dyDescent="0.2">
      <c r="B17" s="37"/>
      <c r="C17" s="65">
        <v>1971</v>
      </c>
      <c r="D17" s="53">
        <v>110016421.42</v>
      </c>
      <c r="E17" s="53">
        <v>5550852.8399999999</v>
      </c>
      <c r="F17" s="53">
        <f>189993602.42+20480452.72</f>
        <v>210474055.13999999</v>
      </c>
      <c r="G17" s="53">
        <v>15618990.32</v>
      </c>
      <c r="H17" s="54">
        <v>0</v>
      </c>
      <c r="I17" s="54">
        <v>24639520.879999999</v>
      </c>
      <c r="J17" s="54">
        <v>0</v>
      </c>
      <c r="K17" s="54">
        <v>1106912.8799999999</v>
      </c>
      <c r="L17" s="52">
        <v>0</v>
      </c>
      <c r="M17" s="53">
        <v>4501163.32</v>
      </c>
      <c r="N17" s="53">
        <v>967798.06</v>
      </c>
      <c r="O17" s="53">
        <v>91072.01</v>
      </c>
      <c r="P17" s="53">
        <v>18159.77</v>
      </c>
      <c r="Q17" s="54">
        <v>11835.31</v>
      </c>
      <c r="R17" s="54">
        <v>0</v>
      </c>
      <c r="S17" s="54">
        <v>0</v>
      </c>
      <c r="T17" s="54">
        <v>798.96</v>
      </c>
      <c r="U17" s="55">
        <f t="shared" ref="U17:U55" si="0">SUM(D17:T17)</f>
        <v>372997580.90999991</v>
      </c>
      <c r="V17" s="38"/>
      <c r="W17" s="17"/>
      <c r="X17" s="26"/>
    </row>
    <row r="18" spans="2:24" s="27" customFormat="1" x14ac:dyDescent="0.2">
      <c r="B18" s="37"/>
      <c r="C18" s="65">
        <v>1972</v>
      </c>
      <c r="D18" s="53">
        <v>111973577.27</v>
      </c>
      <c r="E18" s="53">
        <v>6073288.0999999996</v>
      </c>
      <c r="F18" s="53">
        <f>216059724.7+24059424.31</f>
        <v>240119149.00999999</v>
      </c>
      <c r="G18" s="53">
        <v>16619304.939999999</v>
      </c>
      <c r="H18" s="54">
        <v>0</v>
      </c>
      <c r="I18" s="54">
        <v>25238646.440000001</v>
      </c>
      <c r="J18" s="54">
        <v>0</v>
      </c>
      <c r="K18" s="54">
        <v>1350250.24</v>
      </c>
      <c r="L18" s="52">
        <v>0</v>
      </c>
      <c r="M18" s="53">
        <v>4830357.37</v>
      </c>
      <c r="N18" s="53">
        <v>1005651.03</v>
      </c>
      <c r="O18" s="53">
        <v>88699.81</v>
      </c>
      <c r="P18" s="53">
        <v>19205.75</v>
      </c>
      <c r="Q18" s="53">
        <v>9000</v>
      </c>
      <c r="R18" s="54">
        <v>0</v>
      </c>
      <c r="S18" s="54">
        <v>0</v>
      </c>
      <c r="T18" s="54">
        <v>5820.99</v>
      </c>
      <c r="U18" s="55">
        <f t="shared" si="0"/>
        <v>407332950.94999999</v>
      </c>
      <c r="V18" s="38"/>
      <c r="W18" s="17"/>
      <c r="X18" s="26"/>
    </row>
    <row r="19" spans="2:24" x14ac:dyDescent="0.2">
      <c r="B19" s="39"/>
      <c r="C19" s="65">
        <v>1973</v>
      </c>
      <c r="D19" s="54">
        <v>118640885.62</v>
      </c>
      <c r="E19" s="54">
        <v>6071379.1799999997</v>
      </c>
      <c r="F19" s="54">
        <f>230912637.16+26255483.01</f>
        <v>257168120.16999999</v>
      </c>
      <c r="G19" s="54">
        <v>17084292.190000001</v>
      </c>
      <c r="H19" s="54">
        <v>0</v>
      </c>
      <c r="I19" s="54">
        <v>26072206.079999998</v>
      </c>
      <c r="J19" s="54">
        <v>0</v>
      </c>
      <c r="K19" s="54">
        <v>1321317.02</v>
      </c>
      <c r="L19" s="52">
        <v>0</v>
      </c>
      <c r="M19" s="54">
        <v>5274871.87</v>
      </c>
      <c r="N19" s="54">
        <v>1048029.18</v>
      </c>
      <c r="O19" s="54">
        <v>88842.04</v>
      </c>
      <c r="P19" s="54">
        <v>17261.5</v>
      </c>
      <c r="Q19" s="54">
        <v>8277.1299999999992</v>
      </c>
      <c r="R19" s="54">
        <v>0</v>
      </c>
      <c r="S19" s="54">
        <v>0</v>
      </c>
      <c r="T19" s="54">
        <v>942.6</v>
      </c>
      <c r="U19" s="55">
        <f t="shared" si="0"/>
        <v>432796424.58000004</v>
      </c>
      <c r="V19" s="38"/>
    </row>
    <row r="20" spans="2:24" x14ac:dyDescent="0.2">
      <c r="B20" s="39"/>
      <c r="C20" s="65">
        <v>1974</v>
      </c>
      <c r="D20" s="54">
        <v>103288158.09</v>
      </c>
      <c r="E20" s="54">
        <v>5305528.8099999996</v>
      </c>
      <c r="F20" s="54">
        <f>258712271.52+27540003.02</f>
        <v>286252274.54000002</v>
      </c>
      <c r="G20" s="54">
        <v>17164376.75</v>
      </c>
      <c r="H20" s="54">
        <v>0</v>
      </c>
      <c r="I20" s="54">
        <v>28207414.690000001</v>
      </c>
      <c r="J20" s="54">
        <v>0</v>
      </c>
      <c r="K20" s="54">
        <v>1432924.61</v>
      </c>
      <c r="L20" s="52">
        <v>0</v>
      </c>
      <c r="M20" s="54">
        <v>4757446.51</v>
      </c>
      <c r="N20" s="54">
        <v>995746.7</v>
      </c>
      <c r="O20" s="54">
        <v>85204.66</v>
      </c>
      <c r="P20" s="54">
        <v>16899.5</v>
      </c>
      <c r="Q20" s="54">
        <v>25</v>
      </c>
      <c r="R20" s="54">
        <v>0</v>
      </c>
      <c r="S20" s="54">
        <v>0</v>
      </c>
      <c r="T20" s="54">
        <v>1141.44</v>
      </c>
      <c r="U20" s="55">
        <f t="shared" si="0"/>
        <v>447507141.30000007</v>
      </c>
      <c r="V20" s="38"/>
    </row>
    <row r="21" spans="2:24" x14ac:dyDescent="0.2">
      <c r="B21" s="39"/>
      <c r="C21" s="65">
        <v>1975</v>
      </c>
      <c r="D21" s="56">
        <v>103843389.8</v>
      </c>
      <c r="E21" s="56">
        <v>4030338.32</v>
      </c>
      <c r="F21" s="56">
        <f>255327763.46+29791169.74</f>
        <v>285118933.19999999</v>
      </c>
      <c r="G21" s="56">
        <v>17273680.510000002</v>
      </c>
      <c r="H21" s="56">
        <v>0</v>
      </c>
      <c r="I21" s="56">
        <v>30033073.579999998</v>
      </c>
      <c r="J21" s="56">
        <v>0</v>
      </c>
      <c r="K21" s="56">
        <v>1705697.05</v>
      </c>
      <c r="L21" s="52">
        <v>0</v>
      </c>
      <c r="M21" s="56">
        <v>4286924.38</v>
      </c>
      <c r="N21" s="56">
        <v>1084538.23</v>
      </c>
      <c r="O21" s="56">
        <v>86126.73</v>
      </c>
      <c r="P21" s="56">
        <v>14196.5</v>
      </c>
      <c r="Q21" s="56">
        <v>0</v>
      </c>
      <c r="R21" s="56">
        <v>0</v>
      </c>
      <c r="S21" s="54">
        <v>0</v>
      </c>
      <c r="T21" s="56">
        <v>2348.9899999999998</v>
      </c>
      <c r="U21" s="55">
        <f t="shared" si="0"/>
        <v>447479247.29000002</v>
      </c>
      <c r="V21" s="38"/>
    </row>
    <row r="22" spans="2:24" x14ac:dyDescent="0.2">
      <c r="B22" s="39"/>
      <c r="C22" s="65">
        <v>1976</v>
      </c>
      <c r="D22" s="56">
        <v>105515299.34</v>
      </c>
      <c r="E22" s="56">
        <v>4626478.25</v>
      </c>
      <c r="F22" s="56">
        <f>262806217.36+33682774.69</f>
        <v>296488992.05000001</v>
      </c>
      <c r="G22" s="56">
        <v>17806372.030000001</v>
      </c>
      <c r="H22" s="56">
        <v>0</v>
      </c>
      <c r="I22" s="56">
        <v>30161030.280000001</v>
      </c>
      <c r="J22" s="56">
        <v>0</v>
      </c>
      <c r="K22" s="56">
        <v>2043404.94</v>
      </c>
      <c r="L22" s="52">
        <v>0</v>
      </c>
      <c r="M22" s="56">
        <v>5635157.3799999999</v>
      </c>
      <c r="N22" s="56">
        <v>1168473.08</v>
      </c>
      <c r="O22" s="56">
        <v>101079.2</v>
      </c>
      <c r="P22" s="56">
        <v>0</v>
      </c>
      <c r="Q22" s="56">
        <v>0</v>
      </c>
      <c r="R22" s="56">
        <v>0</v>
      </c>
      <c r="S22" s="54">
        <v>0</v>
      </c>
      <c r="T22" s="56">
        <v>17700.39</v>
      </c>
      <c r="U22" s="55">
        <f t="shared" si="0"/>
        <v>463563986.93999988</v>
      </c>
      <c r="V22" s="38"/>
    </row>
    <row r="23" spans="2:24" x14ac:dyDescent="0.2">
      <c r="B23" s="39"/>
      <c r="C23" s="65">
        <v>1977</v>
      </c>
      <c r="D23" s="56">
        <v>168732580.93000001</v>
      </c>
      <c r="E23" s="56">
        <v>5687987.0999999996</v>
      </c>
      <c r="F23" s="56">
        <f>358255747.76+39321311.71</f>
        <v>397577059.46999997</v>
      </c>
      <c r="G23" s="56">
        <v>22548864.59</v>
      </c>
      <c r="H23" s="56">
        <v>0</v>
      </c>
      <c r="I23" s="56">
        <v>39940942.740000002</v>
      </c>
      <c r="J23" s="56">
        <v>0</v>
      </c>
      <c r="K23" s="56">
        <v>2187785.04</v>
      </c>
      <c r="L23" s="52">
        <v>0</v>
      </c>
      <c r="M23" s="56">
        <v>5921656.9199999999</v>
      </c>
      <c r="N23" s="56">
        <v>942548.31</v>
      </c>
      <c r="O23" s="56">
        <v>106586.19</v>
      </c>
      <c r="P23" s="56">
        <v>0</v>
      </c>
      <c r="Q23" s="56">
        <v>0</v>
      </c>
      <c r="R23" s="56">
        <v>5380284.4000000004</v>
      </c>
      <c r="S23" s="54">
        <v>0</v>
      </c>
      <c r="T23" s="56">
        <v>19855.759999999998</v>
      </c>
      <c r="U23" s="55">
        <f t="shared" si="0"/>
        <v>649046151.44999993</v>
      </c>
      <c r="V23" s="38"/>
    </row>
    <row r="24" spans="2:24" x14ac:dyDescent="0.2">
      <c r="B24" s="39"/>
      <c r="C24" s="65">
        <v>1978</v>
      </c>
      <c r="D24" s="56">
        <v>178467804</v>
      </c>
      <c r="E24" s="56">
        <v>5086658.37</v>
      </c>
      <c r="F24" s="56">
        <f>384848523.26+40015564.71</f>
        <v>424864087.96999997</v>
      </c>
      <c r="G24" s="56">
        <v>24084406.82</v>
      </c>
      <c r="H24" s="56">
        <v>0</v>
      </c>
      <c r="I24" s="56">
        <v>44493268.869999997</v>
      </c>
      <c r="J24" s="56">
        <v>0</v>
      </c>
      <c r="K24" s="56">
        <v>2353330.7400000002</v>
      </c>
      <c r="L24" s="52">
        <v>0</v>
      </c>
      <c r="M24" s="56">
        <v>7478143.79</v>
      </c>
      <c r="N24" s="56">
        <v>897169.75</v>
      </c>
      <c r="O24" s="56">
        <v>119382.95</v>
      </c>
      <c r="P24" s="56">
        <v>0</v>
      </c>
      <c r="Q24" s="56">
        <v>0</v>
      </c>
      <c r="R24" s="56">
        <v>575427.75</v>
      </c>
      <c r="S24" s="54">
        <v>0</v>
      </c>
      <c r="T24" s="56">
        <v>21561.16</v>
      </c>
      <c r="U24" s="55">
        <f t="shared" si="0"/>
        <v>688441242.16999996</v>
      </c>
      <c r="V24" s="38"/>
    </row>
    <row r="25" spans="2:24" x14ac:dyDescent="0.2">
      <c r="B25" s="39"/>
      <c r="C25" s="65">
        <v>1979</v>
      </c>
      <c r="D25" s="56">
        <v>182094000.22</v>
      </c>
      <c r="E25" s="56">
        <v>4949618.41</v>
      </c>
      <c r="F25" s="56">
        <f>412493947.87+42752860.68</f>
        <v>455246808.55000001</v>
      </c>
      <c r="G25" s="56">
        <v>25640160.059999999</v>
      </c>
      <c r="H25" s="56">
        <v>0</v>
      </c>
      <c r="I25" s="56">
        <v>47979593.460000001</v>
      </c>
      <c r="J25" s="56">
        <v>0</v>
      </c>
      <c r="K25" s="56">
        <v>2600991.7200000002</v>
      </c>
      <c r="L25" s="52">
        <v>0</v>
      </c>
      <c r="M25" s="56">
        <v>8142649.6900000004</v>
      </c>
      <c r="N25" s="56">
        <v>1009897.9</v>
      </c>
      <c r="O25" s="56">
        <v>0</v>
      </c>
      <c r="P25" s="56">
        <v>0</v>
      </c>
      <c r="Q25" s="56">
        <v>0</v>
      </c>
      <c r="R25" s="56">
        <v>0</v>
      </c>
      <c r="S25" s="54">
        <v>0</v>
      </c>
      <c r="T25" s="56">
        <v>136085.23000000001</v>
      </c>
      <c r="U25" s="55">
        <f t="shared" si="0"/>
        <v>727799805.24000013</v>
      </c>
      <c r="V25" s="38"/>
    </row>
    <row r="26" spans="2:24" x14ac:dyDescent="0.2">
      <c r="B26" s="39"/>
      <c r="C26" s="65">
        <v>1980</v>
      </c>
      <c r="D26" s="56">
        <v>187968380.87</v>
      </c>
      <c r="E26" s="56">
        <v>5495100.21</v>
      </c>
      <c r="F26" s="56">
        <f>443599663.31+45850877.98</f>
        <v>489450541.29000002</v>
      </c>
      <c r="G26" s="56">
        <v>27971440.199999999</v>
      </c>
      <c r="H26" s="56">
        <v>0</v>
      </c>
      <c r="I26" s="56">
        <v>52490057.950000003</v>
      </c>
      <c r="J26" s="56">
        <v>0</v>
      </c>
      <c r="K26" s="56">
        <v>2464400.56</v>
      </c>
      <c r="L26" s="52">
        <v>0</v>
      </c>
      <c r="M26" s="56">
        <v>10665521.85</v>
      </c>
      <c r="N26" s="56">
        <v>1053935.21</v>
      </c>
      <c r="O26" s="56">
        <v>0</v>
      </c>
      <c r="P26" s="56">
        <v>0</v>
      </c>
      <c r="Q26" s="56">
        <v>0</v>
      </c>
      <c r="R26" s="56">
        <v>0</v>
      </c>
      <c r="S26" s="54">
        <v>0</v>
      </c>
      <c r="T26" s="56">
        <v>137560.79</v>
      </c>
      <c r="U26" s="55">
        <f t="shared" si="0"/>
        <v>777696938.93000007</v>
      </c>
      <c r="V26" s="38"/>
    </row>
    <row r="27" spans="2:24" x14ac:dyDescent="0.2">
      <c r="B27" s="39"/>
      <c r="C27" s="65">
        <v>1981</v>
      </c>
      <c r="D27" s="56">
        <v>195718314.5</v>
      </c>
      <c r="E27" s="56">
        <v>6453526.4000000004</v>
      </c>
      <c r="F27" s="56">
        <f>471698709.87+49998067.92</f>
        <v>521696777.79000002</v>
      </c>
      <c r="G27" s="56">
        <v>36237090.359999999</v>
      </c>
      <c r="H27" s="56">
        <v>0</v>
      </c>
      <c r="I27" s="56">
        <v>60356376.780000001</v>
      </c>
      <c r="J27" s="56">
        <v>0</v>
      </c>
      <c r="K27" s="56">
        <v>2920213.89</v>
      </c>
      <c r="L27" s="52">
        <v>0</v>
      </c>
      <c r="M27" s="56">
        <v>10042150.220000001</v>
      </c>
      <c r="N27" s="56">
        <v>4836521.1500000004</v>
      </c>
      <c r="O27" s="56">
        <v>0</v>
      </c>
      <c r="P27" s="56">
        <v>0</v>
      </c>
      <c r="Q27" s="56">
        <v>0</v>
      </c>
      <c r="R27" s="56">
        <v>0</v>
      </c>
      <c r="S27" s="54">
        <v>0</v>
      </c>
      <c r="T27" s="56">
        <v>140611.26999999999</v>
      </c>
      <c r="U27" s="55">
        <f t="shared" si="0"/>
        <v>838401582.36000001</v>
      </c>
      <c r="V27" s="38"/>
    </row>
    <row r="28" spans="2:24" x14ac:dyDescent="0.2">
      <c r="B28" s="39"/>
      <c r="C28" s="65">
        <v>1982</v>
      </c>
      <c r="D28" s="56">
        <v>200087758.30000001</v>
      </c>
      <c r="E28" s="56">
        <v>6499876.3700000001</v>
      </c>
      <c r="F28" s="56">
        <f>498624537.02+57985568.14</f>
        <v>556610105.15999997</v>
      </c>
      <c r="G28" s="56">
        <v>31940166.449999999</v>
      </c>
      <c r="H28" s="56">
        <v>0</v>
      </c>
      <c r="I28" s="56">
        <v>59492595.649999999</v>
      </c>
      <c r="J28" s="56">
        <v>0</v>
      </c>
      <c r="K28" s="56">
        <v>2632230.12</v>
      </c>
      <c r="L28" s="52">
        <v>0</v>
      </c>
      <c r="M28" s="56">
        <v>13517732.6</v>
      </c>
      <c r="N28" s="56">
        <v>5904862.8399999999</v>
      </c>
      <c r="O28" s="56">
        <v>0</v>
      </c>
      <c r="P28" s="56">
        <v>0</v>
      </c>
      <c r="Q28" s="56">
        <v>0</v>
      </c>
      <c r="R28" s="56">
        <v>0</v>
      </c>
      <c r="S28" s="54">
        <v>0</v>
      </c>
      <c r="T28" s="56">
        <v>230116.48000000001</v>
      </c>
      <c r="U28" s="55">
        <f t="shared" si="0"/>
        <v>876915443.97000003</v>
      </c>
      <c r="V28" s="38"/>
    </row>
    <row r="29" spans="2:24" x14ac:dyDescent="0.2">
      <c r="B29" s="39"/>
      <c r="C29" s="65">
        <v>1983</v>
      </c>
      <c r="D29" s="56">
        <v>226201132.55000001</v>
      </c>
      <c r="E29" s="56">
        <v>7242097.5700000003</v>
      </c>
      <c r="F29" s="56">
        <f>515376161.68+59761173.14</f>
        <v>575137334.82000005</v>
      </c>
      <c r="G29" s="56">
        <v>31322343.460000001</v>
      </c>
      <c r="H29" s="56">
        <v>0</v>
      </c>
      <c r="I29" s="56">
        <v>75599399.909999996</v>
      </c>
      <c r="J29" s="56">
        <v>0</v>
      </c>
      <c r="K29" s="56">
        <v>2512537.0699999998</v>
      </c>
      <c r="L29" s="52">
        <v>0</v>
      </c>
      <c r="M29" s="56">
        <v>19287852.050000001</v>
      </c>
      <c r="N29" s="56">
        <v>7279516.9900000002</v>
      </c>
      <c r="O29" s="56">
        <v>0</v>
      </c>
      <c r="P29" s="56">
        <v>0</v>
      </c>
      <c r="Q29" s="56">
        <v>0</v>
      </c>
      <c r="R29" s="56">
        <v>0</v>
      </c>
      <c r="S29" s="54">
        <v>0</v>
      </c>
      <c r="T29" s="56">
        <v>639298.66</v>
      </c>
      <c r="U29" s="55">
        <f t="shared" si="0"/>
        <v>945221513.08000004</v>
      </c>
      <c r="V29" s="38"/>
    </row>
    <row r="30" spans="2:24" x14ac:dyDescent="0.2">
      <c r="B30" s="39"/>
      <c r="C30" s="65">
        <v>1984</v>
      </c>
      <c r="D30" s="56">
        <v>229523038</v>
      </c>
      <c r="E30" s="56">
        <v>8809435</v>
      </c>
      <c r="F30" s="56">
        <f>604229162+67039062</f>
        <v>671268224</v>
      </c>
      <c r="G30" s="56">
        <v>38886688</v>
      </c>
      <c r="H30" s="56">
        <v>0</v>
      </c>
      <c r="I30" s="56">
        <v>86784805</v>
      </c>
      <c r="J30" s="56">
        <v>0</v>
      </c>
      <c r="K30" s="56">
        <v>3590648</v>
      </c>
      <c r="L30" s="52">
        <v>0</v>
      </c>
      <c r="M30" s="56">
        <v>28268477</v>
      </c>
      <c r="N30" s="56">
        <v>8457277</v>
      </c>
      <c r="O30" s="56">
        <v>0</v>
      </c>
      <c r="P30" s="56">
        <v>0</v>
      </c>
      <c r="Q30" s="56">
        <v>0</v>
      </c>
      <c r="R30" s="56">
        <v>0</v>
      </c>
      <c r="S30" s="54">
        <v>0</v>
      </c>
      <c r="T30" s="56">
        <v>535136</v>
      </c>
      <c r="U30" s="55">
        <f t="shared" si="0"/>
        <v>1076123728</v>
      </c>
      <c r="V30" s="38"/>
    </row>
    <row r="31" spans="2:24" x14ac:dyDescent="0.2">
      <c r="B31" s="39"/>
      <c r="C31" s="65">
        <v>1985</v>
      </c>
      <c r="D31" s="56">
        <v>219462025</v>
      </c>
      <c r="E31" s="56">
        <v>8874736</v>
      </c>
      <c r="F31" s="56">
        <f>639876434+72559332</f>
        <v>712435766</v>
      </c>
      <c r="G31" s="56">
        <v>33064549</v>
      </c>
      <c r="H31" s="56">
        <v>0</v>
      </c>
      <c r="I31" s="56">
        <v>107110164</v>
      </c>
      <c r="J31" s="56">
        <v>0</v>
      </c>
      <c r="K31" s="56">
        <v>3608626</v>
      </c>
      <c r="L31" s="52">
        <v>0</v>
      </c>
      <c r="M31" s="56">
        <v>33185084</v>
      </c>
      <c r="N31" s="56">
        <v>9344541</v>
      </c>
      <c r="O31" s="56">
        <v>0</v>
      </c>
      <c r="P31" s="56">
        <v>0</v>
      </c>
      <c r="Q31" s="56">
        <v>0</v>
      </c>
      <c r="R31" s="56">
        <v>0</v>
      </c>
      <c r="S31" s="54">
        <v>0</v>
      </c>
      <c r="T31" s="56">
        <v>2808285</v>
      </c>
      <c r="U31" s="55">
        <f t="shared" si="0"/>
        <v>1129893776</v>
      </c>
      <c r="V31" s="38"/>
    </row>
    <row r="32" spans="2:24" x14ac:dyDescent="0.2">
      <c r="B32" s="39"/>
      <c r="C32" s="65">
        <v>1986</v>
      </c>
      <c r="D32" s="56">
        <v>231072210</v>
      </c>
      <c r="E32" s="56">
        <v>10162597</v>
      </c>
      <c r="F32" s="56">
        <f>679609926+73658987</f>
        <v>753268913</v>
      </c>
      <c r="G32" s="56">
        <v>25721734</v>
      </c>
      <c r="H32" s="56">
        <v>0</v>
      </c>
      <c r="I32" s="56">
        <v>135162979</v>
      </c>
      <c r="J32" s="56">
        <v>0</v>
      </c>
      <c r="K32" s="56">
        <v>3377170</v>
      </c>
      <c r="L32" s="52">
        <v>0</v>
      </c>
      <c r="M32" s="56">
        <v>36958004</v>
      </c>
      <c r="N32" s="56">
        <v>17984420</v>
      </c>
      <c r="O32" s="56">
        <v>0</v>
      </c>
      <c r="P32" s="56">
        <v>0</v>
      </c>
      <c r="Q32" s="56">
        <v>0</v>
      </c>
      <c r="R32" s="56">
        <v>0</v>
      </c>
      <c r="S32" s="54">
        <v>0</v>
      </c>
      <c r="T32" s="56">
        <v>1739141</v>
      </c>
      <c r="U32" s="55">
        <f t="shared" si="0"/>
        <v>1215447168</v>
      </c>
      <c r="V32" s="38"/>
    </row>
    <row r="33" spans="2:22" x14ac:dyDescent="0.2">
      <c r="B33" s="39"/>
      <c r="C33" s="65">
        <v>1987</v>
      </c>
      <c r="D33" s="56">
        <v>249208818.96000001</v>
      </c>
      <c r="E33" s="56">
        <v>12100674.609999999</v>
      </c>
      <c r="F33" s="56">
        <f>722679141.87+80872430.81</f>
        <v>803551572.68000007</v>
      </c>
      <c r="G33" s="56">
        <v>31331100.879999999</v>
      </c>
      <c r="H33" s="56">
        <v>156613332.99000001</v>
      </c>
      <c r="I33" s="56">
        <v>0</v>
      </c>
      <c r="J33" s="56">
        <v>0</v>
      </c>
      <c r="K33" s="56">
        <v>4189252.39</v>
      </c>
      <c r="L33" s="52">
        <v>0</v>
      </c>
      <c r="M33" s="56">
        <v>50302908.640000001</v>
      </c>
      <c r="N33" s="56">
        <v>18933830.829999998</v>
      </c>
      <c r="O33" s="56">
        <v>0</v>
      </c>
      <c r="P33" s="56">
        <v>0</v>
      </c>
      <c r="Q33" s="56">
        <v>0</v>
      </c>
      <c r="R33" s="56">
        <v>0</v>
      </c>
      <c r="S33" s="54">
        <v>0</v>
      </c>
      <c r="T33" s="56">
        <v>341964.35</v>
      </c>
      <c r="U33" s="55">
        <f t="shared" si="0"/>
        <v>1326573456.3300002</v>
      </c>
      <c r="V33" s="38"/>
    </row>
    <row r="34" spans="2:22" x14ac:dyDescent="0.2">
      <c r="B34" s="39"/>
      <c r="C34" s="65">
        <v>1988</v>
      </c>
      <c r="D34" s="56">
        <v>262949153.78999999</v>
      </c>
      <c r="E34" s="56">
        <v>12242092.76</v>
      </c>
      <c r="F34" s="56">
        <f>772412076.59+84284877.85</f>
        <v>856696954.44000006</v>
      </c>
      <c r="G34" s="56">
        <v>31611425.02</v>
      </c>
      <c r="H34" s="56">
        <v>165738920.34999999</v>
      </c>
      <c r="I34" s="56">
        <v>0</v>
      </c>
      <c r="J34" s="56">
        <v>0</v>
      </c>
      <c r="K34" s="56">
        <v>4185270.86</v>
      </c>
      <c r="L34" s="52">
        <v>0</v>
      </c>
      <c r="M34" s="56">
        <v>64055630.289999999</v>
      </c>
      <c r="N34" s="56">
        <v>18098024.719999999</v>
      </c>
      <c r="O34" s="56">
        <v>0</v>
      </c>
      <c r="P34" s="56">
        <v>0</v>
      </c>
      <c r="Q34" s="56">
        <v>0</v>
      </c>
      <c r="R34" s="56">
        <v>0</v>
      </c>
      <c r="S34" s="54">
        <v>0</v>
      </c>
      <c r="T34" s="56">
        <v>363482.4</v>
      </c>
      <c r="U34" s="55">
        <f t="shared" si="0"/>
        <v>1415940954.6299999</v>
      </c>
      <c r="V34" s="38"/>
    </row>
    <row r="35" spans="2:22" x14ac:dyDescent="0.2">
      <c r="B35" s="39"/>
      <c r="C35" s="65">
        <v>1989</v>
      </c>
      <c r="D35" s="56">
        <v>275013363.69</v>
      </c>
      <c r="E35" s="56">
        <v>11735010.699999999</v>
      </c>
      <c r="F35" s="56">
        <f>809182896.25+83100218.67</f>
        <v>892283114.91999996</v>
      </c>
      <c r="G35" s="56">
        <v>21651394.949999999</v>
      </c>
      <c r="H35" s="56">
        <v>201686360.12</v>
      </c>
      <c r="I35" s="56">
        <v>0</v>
      </c>
      <c r="J35" s="56">
        <v>0</v>
      </c>
      <c r="K35" s="56">
        <v>5438468.9299999997</v>
      </c>
      <c r="L35" s="52">
        <v>0</v>
      </c>
      <c r="M35" s="56">
        <v>64379695.380000003</v>
      </c>
      <c r="N35" s="56">
        <v>18555880.390000001</v>
      </c>
      <c r="O35" s="56">
        <v>0</v>
      </c>
      <c r="P35" s="56">
        <v>0</v>
      </c>
      <c r="Q35" s="56">
        <v>0</v>
      </c>
      <c r="R35" s="56">
        <v>0</v>
      </c>
      <c r="S35" s="54">
        <v>0</v>
      </c>
      <c r="T35" s="56">
        <v>648796.37</v>
      </c>
      <c r="U35" s="55">
        <f t="shared" si="0"/>
        <v>1491392085.4500003</v>
      </c>
      <c r="V35" s="38"/>
    </row>
    <row r="36" spans="2:22" x14ac:dyDescent="0.2">
      <c r="B36" s="39"/>
      <c r="C36" s="65">
        <v>1990</v>
      </c>
      <c r="D36" s="56">
        <v>301264787.97000003</v>
      </c>
      <c r="E36" s="56">
        <v>12787018.24</v>
      </c>
      <c r="F36" s="56">
        <f>927554320.09</f>
        <v>927554320.09000003</v>
      </c>
      <c r="G36" s="56">
        <v>20254189.050000001</v>
      </c>
      <c r="H36" s="56">
        <v>207477793.28999999</v>
      </c>
      <c r="I36" s="56">
        <v>0</v>
      </c>
      <c r="J36" s="56">
        <v>0</v>
      </c>
      <c r="K36" s="56">
        <v>5958416.1500000004</v>
      </c>
      <c r="L36" s="52">
        <v>0</v>
      </c>
      <c r="M36" s="56">
        <v>66795840.149999999</v>
      </c>
      <c r="N36" s="56">
        <v>20530944.239999998</v>
      </c>
      <c r="O36" s="56">
        <v>0</v>
      </c>
      <c r="P36" s="56">
        <v>0</v>
      </c>
      <c r="Q36" s="56">
        <v>0</v>
      </c>
      <c r="R36" s="56">
        <v>0</v>
      </c>
      <c r="S36" s="54">
        <v>0</v>
      </c>
      <c r="T36" s="56">
        <v>282030.68</v>
      </c>
      <c r="U36" s="55">
        <f t="shared" si="0"/>
        <v>1562905339.8600004</v>
      </c>
      <c r="V36" s="38"/>
    </row>
    <row r="37" spans="2:22" x14ac:dyDescent="0.2">
      <c r="B37" s="39"/>
      <c r="C37" s="65">
        <v>1991</v>
      </c>
      <c r="D37" s="56">
        <v>312473229.48000002</v>
      </c>
      <c r="E37" s="56">
        <v>14080946.27</v>
      </c>
      <c r="F37" s="56">
        <v>950765398.13999999</v>
      </c>
      <c r="G37" s="56">
        <v>23864739.859999999</v>
      </c>
      <c r="H37" s="56">
        <v>217257296.28</v>
      </c>
      <c r="I37" s="56">
        <v>0</v>
      </c>
      <c r="J37" s="56">
        <v>0</v>
      </c>
      <c r="K37" s="56">
        <v>4977485.49</v>
      </c>
      <c r="L37" s="52">
        <v>0</v>
      </c>
      <c r="M37" s="56">
        <v>46405924.240000002</v>
      </c>
      <c r="N37" s="56">
        <v>20783614.789999999</v>
      </c>
      <c r="O37" s="56">
        <v>0</v>
      </c>
      <c r="P37" s="56">
        <v>0</v>
      </c>
      <c r="Q37" s="56">
        <v>0</v>
      </c>
      <c r="R37" s="56">
        <v>0</v>
      </c>
      <c r="S37" s="54">
        <v>0</v>
      </c>
      <c r="T37" s="56">
        <v>525345.21</v>
      </c>
      <c r="U37" s="55">
        <f t="shared" si="0"/>
        <v>1591133979.7599998</v>
      </c>
      <c r="V37" s="38"/>
    </row>
    <row r="38" spans="2:22" x14ac:dyDescent="0.2">
      <c r="B38" s="39"/>
      <c r="C38" s="65">
        <v>1992</v>
      </c>
      <c r="D38" s="56">
        <v>326970089.80000001</v>
      </c>
      <c r="E38" s="56">
        <v>16317481.91</v>
      </c>
      <c r="F38" s="56">
        <v>798969411.00999999</v>
      </c>
      <c r="G38" s="56">
        <v>16935433.219999999</v>
      </c>
      <c r="H38" s="56">
        <v>200300011.33000001</v>
      </c>
      <c r="I38" s="56">
        <v>0</v>
      </c>
      <c r="J38" s="56">
        <v>51417164.479999997</v>
      </c>
      <c r="K38" s="56">
        <v>5423148.4699999997</v>
      </c>
      <c r="L38" s="52">
        <v>0</v>
      </c>
      <c r="M38" s="56">
        <v>42719057.979999997</v>
      </c>
      <c r="N38" s="56">
        <v>21867637.109999999</v>
      </c>
      <c r="O38" s="56">
        <v>0</v>
      </c>
      <c r="P38" s="56">
        <v>0</v>
      </c>
      <c r="Q38" s="56">
        <v>0</v>
      </c>
      <c r="R38" s="56">
        <v>0</v>
      </c>
      <c r="S38" s="54">
        <v>0</v>
      </c>
      <c r="T38" s="56">
        <v>202262.55</v>
      </c>
      <c r="U38" s="55">
        <f t="shared" si="0"/>
        <v>1481121697.8599999</v>
      </c>
      <c r="V38" s="38"/>
    </row>
    <row r="39" spans="2:22" x14ac:dyDescent="0.2">
      <c r="B39" s="39"/>
      <c r="C39" s="65">
        <v>1993</v>
      </c>
      <c r="D39" s="56">
        <v>330534202.76999998</v>
      </c>
      <c r="E39" s="56">
        <v>14699154.949999999</v>
      </c>
      <c r="F39" s="56">
        <v>804381904.74000001</v>
      </c>
      <c r="G39" s="56">
        <v>15571186.41</v>
      </c>
      <c r="H39" s="56">
        <v>215148141.77000001</v>
      </c>
      <c r="I39" s="56">
        <v>0</v>
      </c>
      <c r="J39" s="56">
        <v>76337044.859999999</v>
      </c>
      <c r="K39" s="56">
        <v>5310979.95</v>
      </c>
      <c r="L39" s="52">
        <v>0</v>
      </c>
      <c r="M39" s="56">
        <v>40294876.280000001</v>
      </c>
      <c r="N39" s="56">
        <v>23143722.059999999</v>
      </c>
      <c r="O39" s="56">
        <v>0</v>
      </c>
      <c r="P39" s="56">
        <v>0</v>
      </c>
      <c r="Q39" s="56">
        <v>0</v>
      </c>
      <c r="R39" s="56">
        <v>0</v>
      </c>
      <c r="S39" s="54">
        <v>0</v>
      </c>
      <c r="T39" s="56">
        <v>166745.28</v>
      </c>
      <c r="U39" s="55">
        <f t="shared" si="0"/>
        <v>1525587959.0699999</v>
      </c>
      <c r="V39" s="38"/>
    </row>
    <row r="40" spans="2:22" x14ac:dyDescent="0.2">
      <c r="B40" s="39"/>
      <c r="C40" s="65">
        <v>1994</v>
      </c>
      <c r="D40" s="56">
        <v>331600695.87</v>
      </c>
      <c r="E40" s="56">
        <v>14436903.939999999</v>
      </c>
      <c r="F40" s="56">
        <v>828971894.51999998</v>
      </c>
      <c r="G40" s="56">
        <v>11860254.42</v>
      </c>
      <c r="H40" s="56">
        <v>221576556.09999999</v>
      </c>
      <c r="I40" s="56">
        <v>0</v>
      </c>
      <c r="J40" s="56">
        <v>82570093.799999997</v>
      </c>
      <c r="K40" s="56">
        <v>8303570.8899999997</v>
      </c>
      <c r="L40" s="52">
        <v>0</v>
      </c>
      <c r="M40" s="56">
        <v>46336975.68</v>
      </c>
      <c r="N40" s="56">
        <v>23427359.190000001</v>
      </c>
      <c r="O40" s="56">
        <v>0</v>
      </c>
      <c r="P40" s="56">
        <v>0</v>
      </c>
      <c r="Q40" s="56">
        <v>0</v>
      </c>
      <c r="R40" s="56">
        <v>0</v>
      </c>
      <c r="S40" s="54">
        <v>0</v>
      </c>
      <c r="T40" s="56">
        <v>195743.29</v>
      </c>
      <c r="U40" s="55">
        <f t="shared" si="0"/>
        <v>1569280047.7</v>
      </c>
      <c r="V40" s="38"/>
    </row>
    <row r="41" spans="2:22" x14ac:dyDescent="0.2">
      <c r="B41" s="39"/>
      <c r="C41" s="65">
        <v>1995</v>
      </c>
      <c r="D41" s="56">
        <v>327527409.51999998</v>
      </c>
      <c r="E41" s="56">
        <v>12006650.49</v>
      </c>
      <c r="F41" s="56">
        <v>847527598.84000003</v>
      </c>
      <c r="G41" s="56">
        <v>10122316.66</v>
      </c>
      <c r="H41" s="56">
        <v>230209106.91999999</v>
      </c>
      <c r="I41" s="56">
        <v>0</v>
      </c>
      <c r="J41" s="56">
        <v>86129009.739999995</v>
      </c>
      <c r="K41" s="56">
        <v>7174631.0999999996</v>
      </c>
      <c r="L41" s="52">
        <v>0</v>
      </c>
      <c r="M41" s="56">
        <v>45618053.659999996</v>
      </c>
      <c r="N41" s="56">
        <v>25615532.219999999</v>
      </c>
      <c r="O41" s="56">
        <v>0</v>
      </c>
      <c r="P41" s="56">
        <v>0</v>
      </c>
      <c r="Q41" s="56">
        <v>0</v>
      </c>
      <c r="R41" s="56">
        <v>0</v>
      </c>
      <c r="S41" s="54">
        <v>0</v>
      </c>
      <c r="T41" s="56">
        <v>1413818.63</v>
      </c>
      <c r="U41" s="55">
        <f t="shared" si="0"/>
        <v>1593344127.7800002</v>
      </c>
      <c r="V41" s="38"/>
    </row>
    <row r="42" spans="2:22" x14ac:dyDescent="0.2">
      <c r="B42" s="39"/>
      <c r="C42" s="65">
        <v>1996</v>
      </c>
      <c r="D42" s="56">
        <v>329651505.45999998</v>
      </c>
      <c r="E42" s="56">
        <v>16998250.5</v>
      </c>
      <c r="F42" s="56">
        <v>864887396.17999995</v>
      </c>
      <c r="G42" s="56">
        <v>12644990.779999999</v>
      </c>
      <c r="H42" s="56">
        <v>237534612.56999999</v>
      </c>
      <c r="I42" s="56">
        <v>0</v>
      </c>
      <c r="J42" s="56">
        <v>82427905.709999993</v>
      </c>
      <c r="K42" s="56">
        <v>7694569.25</v>
      </c>
      <c r="L42" s="52">
        <v>0</v>
      </c>
      <c r="M42" s="56">
        <v>42028733.170000002</v>
      </c>
      <c r="N42" s="56">
        <v>27749001.539999999</v>
      </c>
      <c r="O42" s="56">
        <v>0</v>
      </c>
      <c r="P42" s="56">
        <v>0</v>
      </c>
      <c r="Q42" s="56">
        <v>0</v>
      </c>
      <c r="R42" s="56">
        <v>0</v>
      </c>
      <c r="S42" s="54">
        <v>0</v>
      </c>
      <c r="T42" s="56">
        <v>207369.89</v>
      </c>
      <c r="U42" s="55">
        <f t="shared" si="0"/>
        <v>1621824335.05</v>
      </c>
      <c r="V42" s="38"/>
    </row>
    <row r="43" spans="2:22" x14ac:dyDescent="0.2">
      <c r="B43" s="39"/>
      <c r="C43" s="65">
        <v>1997</v>
      </c>
      <c r="D43" s="56">
        <v>354776910.97000003</v>
      </c>
      <c r="E43" s="56">
        <v>3426822.17</v>
      </c>
      <c r="F43" s="56">
        <v>872545754.58000004</v>
      </c>
      <c r="G43" s="56">
        <v>12780149.449999999</v>
      </c>
      <c r="H43" s="56">
        <v>246441282.87</v>
      </c>
      <c r="I43" s="56">
        <v>0</v>
      </c>
      <c r="J43" s="56">
        <v>91366602.969999999</v>
      </c>
      <c r="K43" s="56">
        <v>9248972.0199999996</v>
      </c>
      <c r="L43" s="52">
        <v>0</v>
      </c>
      <c r="M43" s="56">
        <v>54777914.520000003</v>
      </c>
      <c r="N43" s="56">
        <v>28437015.059999999</v>
      </c>
      <c r="O43" s="56">
        <v>0</v>
      </c>
      <c r="P43" s="56">
        <v>0</v>
      </c>
      <c r="Q43" s="56">
        <v>0</v>
      </c>
      <c r="R43" s="56">
        <v>0</v>
      </c>
      <c r="S43" s="54">
        <v>0</v>
      </c>
      <c r="T43" s="56">
        <v>1412910.92</v>
      </c>
      <c r="U43" s="55">
        <f t="shared" si="0"/>
        <v>1675214335.53</v>
      </c>
      <c r="V43" s="38"/>
    </row>
    <row r="44" spans="2:22" x14ac:dyDescent="0.2">
      <c r="B44" s="39"/>
      <c r="C44" s="65">
        <v>1998</v>
      </c>
      <c r="D44" s="56">
        <v>333884255.44999999</v>
      </c>
      <c r="E44" s="56">
        <v>3704.93</v>
      </c>
      <c r="F44" s="56">
        <v>914282249.03999996</v>
      </c>
      <c r="G44" s="56">
        <v>12582846.390000001</v>
      </c>
      <c r="H44" s="56">
        <v>237390036.66</v>
      </c>
      <c r="I44" s="56">
        <v>0</v>
      </c>
      <c r="J44" s="56">
        <v>94498386.510000005</v>
      </c>
      <c r="K44" s="56">
        <v>9456200.0199999996</v>
      </c>
      <c r="L44" s="52">
        <v>0</v>
      </c>
      <c r="M44" s="56">
        <v>82526297.280000001</v>
      </c>
      <c r="N44" s="56">
        <v>30047192.350000001</v>
      </c>
      <c r="O44" s="56">
        <v>0</v>
      </c>
      <c r="P44" s="56">
        <v>0</v>
      </c>
      <c r="Q44" s="56">
        <v>0</v>
      </c>
      <c r="R44" s="56">
        <v>0</v>
      </c>
      <c r="S44" s="54">
        <v>0</v>
      </c>
      <c r="T44" s="56">
        <v>94613.440000000002</v>
      </c>
      <c r="U44" s="55">
        <f t="shared" si="0"/>
        <v>1714765782.0700002</v>
      </c>
      <c r="V44" s="38"/>
    </row>
    <row r="45" spans="2:22" x14ac:dyDescent="0.2">
      <c r="B45" s="39"/>
      <c r="C45" s="65">
        <v>1999</v>
      </c>
      <c r="D45" s="56">
        <v>342636185.73000002</v>
      </c>
      <c r="E45" s="56">
        <v>0</v>
      </c>
      <c r="F45" s="56">
        <v>934321033.85000002</v>
      </c>
      <c r="G45" s="56">
        <v>15495910.32</v>
      </c>
      <c r="H45" s="56">
        <v>254523869.00999999</v>
      </c>
      <c r="I45" s="56">
        <v>0</v>
      </c>
      <c r="J45" s="56">
        <v>101380080.65000001</v>
      </c>
      <c r="K45" s="56">
        <v>9899082.5999999996</v>
      </c>
      <c r="L45" s="52">
        <v>0</v>
      </c>
      <c r="M45" s="56">
        <v>74875469.829999998</v>
      </c>
      <c r="N45" s="56">
        <v>32107525.52</v>
      </c>
      <c r="O45" s="56">
        <v>0</v>
      </c>
      <c r="P45" s="56">
        <v>0</v>
      </c>
      <c r="Q45" s="56">
        <v>0</v>
      </c>
      <c r="R45" s="56">
        <v>0</v>
      </c>
      <c r="S45" s="54">
        <v>0</v>
      </c>
      <c r="T45" s="56">
        <v>1392297.02</v>
      </c>
      <c r="U45" s="55">
        <f t="shared" si="0"/>
        <v>1766631454.5299997</v>
      </c>
      <c r="V45" s="38"/>
    </row>
    <row r="46" spans="2:22" x14ac:dyDescent="0.2">
      <c r="B46" s="39"/>
      <c r="C46" s="65">
        <v>2000</v>
      </c>
      <c r="D46" s="56">
        <v>353584389.12</v>
      </c>
      <c r="E46" s="56">
        <v>0</v>
      </c>
      <c r="F46" s="56">
        <v>973010274.23000002</v>
      </c>
      <c r="G46" s="56">
        <v>12691156.869999999</v>
      </c>
      <c r="H46" s="56">
        <v>290121437.5</v>
      </c>
      <c r="I46" s="56">
        <v>0</v>
      </c>
      <c r="J46" s="56">
        <v>103697857.34</v>
      </c>
      <c r="K46" s="56">
        <v>11710799.119999999</v>
      </c>
      <c r="L46" s="52">
        <v>0</v>
      </c>
      <c r="M46" s="56">
        <v>77709195.200000003</v>
      </c>
      <c r="N46" s="56">
        <v>34058479.740000002</v>
      </c>
      <c r="O46" s="56">
        <v>0</v>
      </c>
      <c r="P46" s="56">
        <v>0</v>
      </c>
      <c r="Q46" s="56">
        <v>0</v>
      </c>
      <c r="R46" s="56">
        <v>0</v>
      </c>
      <c r="S46" s="54">
        <v>0</v>
      </c>
      <c r="T46" s="56">
        <v>3045.78</v>
      </c>
      <c r="U46" s="55">
        <f t="shared" si="0"/>
        <v>1856586634.8999996</v>
      </c>
      <c r="V46" s="38"/>
    </row>
    <row r="47" spans="2:22" x14ac:dyDescent="0.2">
      <c r="B47" s="39"/>
      <c r="C47" s="65">
        <v>2001</v>
      </c>
      <c r="D47" s="56">
        <v>363413364.63999999</v>
      </c>
      <c r="E47" s="56" t="s">
        <v>36</v>
      </c>
      <c r="F47" s="56">
        <v>1047230294.37</v>
      </c>
      <c r="G47" s="56">
        <v>11775529.74</v>
      </c>
      <c r="H47" s="56">
        <v>313956666.72000003</v>
      </c>
      <c r="I47" s="56">
        <v>0</v>
      </c>
      <c r="J47" s="56">
        <v>111304174.91</v>
      </c>
      <c r="K47" s="56">
        <v>13047002.939999999</v>
      </c>
      <c r="L47" s="52">
        <v>0</v>
      </c>
      <c r="M47" s="56">
        <v>77025289.75</v>
      </c>
      <c r="N47" s="56">
        <v>38974662.5</v>
      </c>
      <c r="O47" s="56">
        <v>0</v>
      </c>
      <c r="P47" s="56">
        <v>0</v>
      </c>
      <c r="Q47" s="56">
        <v>0</v>
      </c>
      <c r="R47" s="56">
        <v>0</v>
      </c>
      <c r="S47" s="54">
        <v>0</v>
      </c>
      <c r="T47" s="56">
        <v>98521.95</v>
      </c>
      <c r="U47" s="55">
        <f t="shared" si="0"/>
        <v>1976825507.5200002</v>
      </c>
      <c r="V47" s="38"/>
    </row>
    <row r="48" spans="2:22" x14ac:dyDescent="0.2">
      <c r="B48" s="39"/>
      <c r="C48" s="65">
        <v>2002</v>
      </c>
      <c r="D48" s="56">
        <v>373599568.55000001</v>
      </c>
      <c r="E48" s="56">
        <v>0</v>
      </c>
      <c r="F48" s="56">
        <v>1005985848.9299999</v>
      </c>
      <c r="G48" s="56">
        <v>13350162.91</v>
      </c>
      <c r="H48" s="56">
        <v>295799088.86000001</v>
      </c>
      <c r="I48" s="56">
        <v>0</v>
      </c>
      <c r="J48" s="56">
        <v>108093937.67</v>
      </c>
      <c r="K48" s="56">
        <v>13832443.09</v>
      </c>
      <c r="L48" s="52">
        <v>0</v>
      </c>
      <c r="M48" s="56">
        <v>96732783.959999993</v>
      </c>
      <c r="N48" s="56">
        <v>37937878.149999999</v>
      </c>
      <c r="O48" s="56">
        <v>0</v>
      </c>
      <c r="P48" s="56">
        <v>0</v>
      </c>
      <c r="Q48" s="56">
        <v>0</v>
      </c>
      <c r="R48" s="56">
        <v>0</v>
      </c>
      <c r="S48" s="54">
        <v>0</v>
      </c>
      <c r="T48" s="56">
        <v>108026.92</v>
      </c>
      <c r="U48" s="55">
        <f t="shared" si="0"/>
        <v>1945439739.0400002</v>
      </c>
      <c r="V48" s="38"/>
    </row>
    <row r="49" spans="2:22" x14ac:dyDescent="0.2">
      <c r="B49" s="39"/>
      <c r="C49" s="65">
        <v>2003</v>
      </c>
      <c r="D49" s="56">
        <v>361086316.01999998</v>
      </c>
      <c r="E49" s="56">
        <v>0</v>
      </c>
      <c r="F49" s="56">
        <v>1013447769.91</v>
      </c>
      <c r="G49" s="56">
        <v>11685648.960000001</v>
      </c>
      <c r="H49" s="56">
        <v>286087600.33999997</v>
      </c>
      <c r="I49" s="56">
        <v>0</v>
      </c>
      <c r="J49" s="56">
        <v>107971159.73</v>
      </c>
      <c r="K49" s="56">
        <v>14140070.699999999</v>
      </c>
      <c r="L49" s="52">
        <v>0</v>
      </c>
      <c r="M49" s="56">
        <v>103358846.81</v>
      </c>
      <c r="N49" s="56">
        <v>38742517.32</v>
      </c>
      <c r="O49" s="56">
        <v>0</v>
      </c>
      <c r="P49" s="56">
        <v>0</v>
      </c>
      <c r="Q49" s="56">
        <v>0</v>
      </c>
      <c r="R49" s="56">
        <v>0</v>
      </c>
      <c r="S49" s="54">
        <v>0</v>
      </c>
      <c r="T49" s="56">
        <v>107652.52</v>
      </c>
      <c r="U49" s="55">
        <f t="shared" si="0"/>
        <v>1936627582.3099997</v>
      </c>
      <c r="V49" s="38"/>
    </row>
    <row r="50" spans="2:22" x14ac:dyDescent="0.2">
      <c r="B50" s="39"/>
      <c r="C50" s="65">
        <v>2004</v>
      </c>
      <c r="D50" s="56">
        <v>377677583.74000001</v>
      </c>
      <c r="E50" s="56">
        <v>0</v>
      </c>
      <c r="F50" s="56">
        <v>1049643418.28</v>
      </c>
      <c r="G50" s="56">
        <v>12955803.99</v>
      </c>
      <c r="H50" s="56">
        <v>309179976.16000003</v>
      </c>
      <c r="I50" s="56">
        <v>0</v>
      </c>
      <c r="J50" s="56">
        <v>107969288.23</v>
      </c>
      <c r="K50" s="56">
        <v>18312259.359999999</v>
      </c>
      <c r="L50" s="52">
        <v>0</v>
      </c>
      <c r="M50" s="56">
        <v>141345440.91999999</v>
      </c>
      <c r="N50" s="56">
        <v>42454753.259999998</v>
      </c>
      <c r="O50" s="56">
        <v>0</v>
      </c>
      <c r="P50" s="56">
        <v>0</v>
      </c>
      <c r="Q50" s="56">
        <v>0</v>
      </c>
      <c r="R50" s="56">
        <v>0</v>
      </c>
      <c r="S50" s="54">
        <v>0</v>
      </c>
      <c r="T50" s="56">
        <v>96536.58</v>
      </c>
      <c r="U50" s="55">
        <f t="shared" si="0"/>
        <v>2059635060.52</v>
      </c>
      <c r="V50" s="38"/>
    </row>
    <row r="51" spans="2:22" x14ac:dyDescent="0.2">
      <c r="B51" s="39"/>
      <c r="C51" s="65">
        <v>2005</v>
      </c>
      <c r="D51" s="56">
        <v>392681217.72000003</v>
      </c>
      <c r="E51" s="56">
        <v>0</v>
      </c>
      <c r="F51" s="56">
        <v>1073628575.55</v>
      </c>
      <c r="G51" s="56">
        <v>13720269.82</v>
      </c>
      <c r="H51" s="56">
        <v>379456395.81</v>
      </c>
      <c r="I51" s="56">
        <v>0</v>
      </c>
      <c r="J51" s="56">
        <v>119879311.65000001</v>
      </c>
      <c r="K51" s="56">
        <v>13562317.52</v>
      </c>
      <c r="L51" s="52">
        <v>0</v>
      </c>
      <c r="M51" s="56">
        <v>192266194.46000001</v>
      </c>
      <c r="N51" s="56">
        <v>45033697.789999999</v>
      </c>
      <c r="O51" s="56">
        <v>0</v>
      </c>
      <c r="P51" s="56">
        <v>0</v>
      </c>
      <c r="Q51" s="56">
        <v>0</v>
      </c>
      <c r="R51" s="56">
        <v>0</v>
      </c>
      <c r="S51" s="54">
        <v>0</v>
      </c>
      <c r="T51" s="56">
        <v>85049.23</v>
      </c>
      <c r="U51" s="55">
        <f t="shared" si="0"/>
        <v>2230313029.5499997</v>
      </c>
      <c r="V51" s="38"/>
    </row>
    <row r="52" spans="2:22" x14ac:dyDescent="0.2">
      <c r="B52" s="39"/>
      <c r="C52" s="65">
        <v>2006</v>
      </c>
      <c r="D52" s="56">
        <v>395817210.48000002</v>
      </c>
      <c r="E52" s="56">
        <v>0</v>
      </c>
      <c r="F52" s="56">
        <v>1111154922.8199999</v>
      </c>
      <c r="G52" s="56">
        <v>14620923.880000001</v>
      </c>
      <c r="H52" s="56">
        <v>415503659.66000003</v>
      </c>
      <c r="I52" s="56">
        <v>0</v>
      </c>
      <c r="J52" s="56">
        <v>127817072.20999999</v>
      </c>
      <c r="K52" s="56">
        <v>16970013.780000001</v>
      </c>
      <c r="L52" s="52">
        <v>0</v>
      </c>
      <c r="M52" s="56">
        <v>236429848.50999999</v>
      </c>
      <c r="N52" s="56">
        <v>48378245.299999997</v>
      </c>
      <c r="O52" s="56">
        <v>0</v>
      </c>
      <c r="P52" s="56">
        <v>0</v>
      </c>
      <c r="Q52" s="56">
        <v>0</v>
      </c>
      <c r="R52" s="56">
        <v>0</v>
      </c>
      <c r="S52" s="54">
        <v>0</v>
      </c>
      <c r="T52" s="56">
        <v>2262671.94</v>
      </c>
      <c r="U52" s="55">
        <f t="shared" si="0"/>
        <v>2368954568.5800004</v>
      </c>
      <c r="V52" s="38"/>
    </row>
    <row r="53" spans="2:22" x14ac:dyDescent="0.2">
      <c r="B53" s="39"/>
      <c r="C53" s="65">
        <v>2007</v>
      </c>
      <c r="D53" s="56">
        <v>397542354.77999997</v>
      </c>
      <c r="E53" s="56">
        <v>0</v>
      </c>
      <c r="F53" s="56">
        <v>1167452324.6199999</v>
      </c>
      <c r="G53" s="56">
        <v>15262655.23</v>
      </c>
      <c r="H53" s="56">
        <v>436358154.66000003</v>
      </c>
      <c r="I53" s="56">
        <v>0</v>
      </c>
      <c r="J53" s="56">
        <v>132572245.34999999</v>
      </c>
      <c r="K53" s="56">
        <v>16454075.83</v>
      </c>
      <c r="L53" s="52">
        <v>0</v>
      </c>
      <c r="M53" s="56">
        <v>217329184.05000001</v>
      </c>
      <c r="N53" s="56">
        <v>50309610.119999997</v>
      </c>
      <c r="O53" s="56">
        <v>0</v>
      </c>
      <c r="P53" s="56">
        <v>0</v>
      </c>
      <c r="Q53" s="56">
        <v>0</v>
      </c>
      <c r="R53" s="56">
        <v>0</v>
      </c>
      <c r="S53" s="54">
        <v>0</v>
      </c>
      <c r="T53" s="56">
        <v>2574832.37</v>
      </c>
      <c r="U53" s="55">
        <f t="shared" si="0"/>
        <v>2435855437.0099998</v>
      </c>
      <c r="V53" s="38"/>
    </row>
    <row r="54" spans="2:22" x14ac:dyDescent="0.2">
      <c r="B54" s="39"/>
      <c r="C54" s="65">
        <v>2008</v>
      </c>
      <c r="D54" s="56">
        <v>402789223.49000001</v>
      </c>
      <c r="E54" s="56">
        <v>0</v>
      </c>
      <c r="F54" s="56">
        <v>1184822574.04</v>
      </c>
      <c r="G54" s="56">
        <v>12501636.75</v>
      </c>
      <c r="H54" s="56">
        <v>398827591.41000003</v>
      </c>
      <c r="I54" s="56">
        <v>0</v>
      </c>
      <c r="J54" s="56">
        <v>137275153.74000001</v>
      </c>
      <c r="K54" s="56">
        <v>17983684.140000001</v>
      </c>
      <c r="L54" s="52">
        <v>0</v>
      </c>
      <c r="M54" s="56">
        <v>184048097.40000001</v>
      </c>
      <c r="N54" s="56">
        <v>55458920.060000002</v>
      </c>
      <c r="O54" s="56">
        <v>0</v>
      </c>
      <c r="P54" s="56">
        <v>0</v>
      </c>
      <c r="Q54" s="56">
        <v>0</v>
      </c>
      <c r="R54" s="56">
        <v>0</v>
      </c>
      <c r="S54" s="54">
        <v>0</v>
      </c>
      <c r="T54" s="56">
        <v>2792231.72</v>
      </c>
      <c r="U54" s="55">
        <f t="shared" si="0"/>
        <v>2396499112.75</v>
      </c>
      <c r="V54" s="38"/>
    </row>
    <row r="55" spans="2:22" x14ac:dyDescent="0.2">
      <c r="B55" s="39"/>
      <c r="C55" s="65">
        <v>2009</v>
      </c>
      <c r="D55" s="56">
        <v>400057319.81</v>
      </c>
      <c r="E55" s="56">
        <v>0</v>
      </c>
      <c r="F55" s="56">
        <v>1117040444.79</v>
      </c>
      <c r="G55" s="56">
        <v>12199055.76</v>
      </c>
      <c r="H55" s="56">
        <v>385990253.10000002</v>
      </c>
      <c r="I55" s="56">
        <v>0</v>
      </c>
      <c r="J55" s="56">
        <v>128231889.87</v>
      </c>
      <c r="K55" s="56">
        <v>21379148.199999999</v>
      </c>
      <c r="L55" s="52">
        <v>0</v>
      </c>
      <c r="M55" s="56">
        <v>115132990.42</v>
      </c>
      <c r="N55" s="56">
        <v>70380127.400000006</v>
      </c>
      <c r="O55" s="56">
        <v>0</v>
      </c>
      <c r="P55" s="56">
        <v>0</v>
      </c>
      <c r="Q55" s="56">
        <v>0</v>
      </c>
      <c r="R55" s="56">
        <v>0</v>
      </c>
      <c r="S55" s="54">
        <v>0</v>
      </c>
      <c r="T55" s="56">
        <v>2406274.92</v>
      </c>
      <c r="U55" s="55">
        <f t="shared" si="0"/>
        <v>2252817504.27</v>
      </c>
      <c r="V55" s="38"/>
    </row>
    <row r="56" spans="2:22" x14ac:dyDescent="0.2">
      <c r="B56" s="39"/>
      <c r="C56" s="65">
        <v>2010</v>
      </c>
      <c r="D56" s="57">
        <v>402186647.58999997</v>
      </c>
      <c r="E56" s="56">
        <v>0</v>
      </c>
      <c r="F56" s="57">
        <v>1114203199.52</v>
      </c>
      <c r="G56" s="57">
        <v>14505371.550000001</v>
      </c>
      <c r="H56" s="57">
        <v>364702246.31999999</v>
      </c>
      <c r="I56" s="56">
        <v>0</v>
      </c>
      <c r="J56" s="57">
        <v>207113968.63</v>
      </c>
      <c r="K56" s="57">
        <v>21850376.440000001</v>
      </c>
      <c r="L56" s="52">
        <v>0</v>
      </c>
      <c r="M56" s="57">
        <v>119235530.42</v>
      </c>
      <c r="N56" s="57">
        <v>70453025.870000005</v>
      </c>
      <c r="O56" s="56">
        <v>0</v>
      </c>
      <c r="P56" s="56">
        <v>0</v>
      </c>
      <c r="Q56" s="56">
        <v>0</v>
      </c>
      <c r="R56" s="56">
        <v>0</v>
      </c>
      <c r="S56" s="54">
        <v>0</v>
      </c>
      <c r="T56" s="57">
        <v>2390528.7000000002</v>
      </c>
      <c r="U56" s="58">
        <f>SUM(D56:T56)</f>
        <v>2316640895.0399995</v>
      </c>
      <c r="V56" s="40"/>
    </row>
    <row r="57" spans="2:22" x14ac:dyDescent="0.2">
      <c r="B57" s="39"/>
      <c r="C57" s="65">
        <v>2011</v>
      </c>
      <c r="D57" s="57">
        <v>482725015.29000002</v>
      </c>
      <c r="E57" s="56">
        <v>0</v>
      </c>
      <c r="F57" s="57">
        <v>1134317236.45</v>
      </c>
      <c r="G57" s="57">
        <v>8826758.5199999996</v>
      </c>
      <c r="H57" s="57">
        <v>376945929.52999997</v>
      </c>
      <c r="I57" s="56">
        <v>0</v>
      </c>
      <c r="J57" s="57">
        <v>244584731.31999999</v>
      </c>
      <c r="K57" s="57">
        <v>20766693.289999999</v>
      </c>
      <c r="L57" s="52">
        <v>0</v>
      </c>
      <c r="M57" s="57">
        <v>116643503.25</v>
      </c>
      <c r="N57" s="57">
        <v>71596068.849999994</v>
      </c>
      <c r="O57" s="56">
        <v>0</v>
      </c>
      <c r="P57" s="56">
        <v>0</v>
      </c>
      <c r="Q57" s="56">
        <v>0</v>
      </c>
      <c r="R57" s="56">
        <v>0</v>
      </c>
      <c r="S57" s="56">
        <v>285563.51</v>
      </c>
      <c r="T57" s="57">
        <v>2454174.4</v>
      </c>
      <c r="U57" s="58">
        <f>SUM(D57:T57)</f>
        <v>2459145674.4100003</v>
      </c>
      <c r="V57" s="40"/>
    </row>
    <row r="58" spans="2:22" x14ac:dyDescent="0.2">
      <c r="B58" s="39"/>
      <c r="C58" s="65">
        <v>2012</v>
      </c>
      <c r="D58" s="57">
        <v>500720579.67000002</v>
      </c>
      <c r="E58" s="56">
        <v>0</v>
      </c>
      <c r="F58" s="57">
        <v>1196322807.1099999</v>
      </c>
      <c r="G58" s="57">
        <v>15120557.09</v>
      </c>
      <c r="H58" s="57">
        <v>389386146.93000001</v>
      </c>
      <c r="I58" s="56">
        <v>0</v>
      </c>
      <c r="J58" s="57">
        <v>253523160.77000001</v>
      </c>
      <c r="K58" s="57">
        <v>21910780.73</v>
      </c>
      <c r="L58" s="52">
        <v>0</v>
      </c>
      <c r="M58" s="57">
        <v>119364495.87</v>
      </c>
      <c r="N58" s="57">
        <v>70929695.560000002</v>
      </c>
      <c r="O58" s="56">
        <v>0</v>
      </c>
      <c r="P58" s="56">
        <v>0</v>
      </c>
      <c r="Q58" s="56">
        <v>0</v>
      </c>
      <c r="R58" s="56">
        <v>0</v>
      </c>
      <c r="S58" s="56">
        <v>628301.6</v>
      </c>
      <c r="T58" s="57">
        <v>2538167.6800000002</v>
      </c>
      <c r="U58" s="58">
        <f t="shared" ref="U58:U63" si="1">SUM(D58:T58)</f>
        <v>2570444693.0099998</v>
      </c>
      <c r="V58" s="40"/>
    </row>
    <row r="59" spans="2:22" x14ac:dyDescent="0.2">
      <c r="B59" s="39"/>
      <c r="C59" s="65">
        <v>2013</v>
      </c>
      <c r="D59" s="56">
        <v>540530861.05999994</v>
      </c>
      <c r="E59" s="56">
        <v>0</v>
      </c>
      <c r="F59" s="59">
        <v>1221506514.25</v>
      </c>
      <c r="G59" s="56">
        <v>19163438.199999999</v>
      </c>
      <c r="H59" s="56">
        <v>450911165.06999999</v>
      </c>
      <c r="I59" s="56">
        <v>0</v>
      </c>
      <c r="J59" s="56">
        <v>257549829.80000001</v>
      </c>
      <c r="K59" s="56">
        <v>19080908.109999999</v>
      </c>
      <c r="L59" s="52">
        <v>0</v>
      </c>
      <c r="M59" s="56">
        <v>147967711.81</v>
      </c>
      <c r="N59" s="56">
        <v>73260855.659999996</v>
      </c>
      <c r="O59" s="56">
        <v>0</v>
      </c>
      <c r="P59" s="56">
        <v>0</v>
      </c>
      <c r="Q59" s="56">
        <v>0</v>
      </c>
      <c r="R59" s="56">
        <v>0</v>
      </c>
      <c r="S59" s="56">
        <v>728340.41</v>
      </c>
      <c r="T59" s="56">
        <v>2756006.95</v>
      </c>
      <c r="U59" s="58">
        <f t="shared" si="1"/>
        <v>2733455631.3199997</v>
      </c>
      <c r="V59" s="38"/>
    </row>
    <row r="60" spans="2:22" x14ac:dyDescent="0.2">
      <c r="B60" s="39"/>
      <c r="C60" s="65">
        <v>2014</v>
      </c>
      <c r="D60" s="56">
        <v>526424000.62</v>
      </c>
      <c r="E60" s="56">
        <v>0</v>
      </c>
      <c r="F60" s="59">
        <v>1261588546.01</v>
      </c>
      <c r="G60" s="56">
        <v>16261749.83</v>
      </c>
      <c r="H60" s="56">
        <v>461655092.29000002</v>
      </c>
      <c r="I60" s="56">
        <v>0</v>
      </c>
      <c r="J60" s="56">
        <v>263049441.97</v>
      </c>
      <c r="K60" s="56">
        <v>19973564.309999999</v>
      </c>
      <c r="L60" s="52">
        <v>0</v>
      </c>
      <c r="M60" s="56">
        <v>168067572.78</v>
      </c>
      <c r="N60" s="56">
        <v>75152493.140000001</v>
      </c>
      <c r="O60" s="56">
        <v>0</v>
      </c>
      <c r="P60" s="56">
        <v>0</v>
      </c>
      <c r="Q60" s="56">
        <v>0</v>
      </c>
      <c r="R60" s="56">
        <v>0</v>
      </c>
      <c r="S60" s="56">
        <v>698060.26</v>
      </c>
      <c r="T60" s="56">
        <v>3013468.41</v>
      </c>
      <c r="U60" s="58">
        <f t="shared" si="1"/>
        <v>2795883989.6199999</v>
      </c>
      <c r="V60" s="38"/>
    </row>
    <row r="61" spans="2:22" x14ac:dyDescent="0.2">
      <c r="B61" s="39"/>
      <c r="C61" s="65">
        <v>2015</v>
      </c>
      <c r="D61" s="56">
        <v>536449853.75</v>
      </c>
      <c r="E61" s="56">
        <v>0</v>
      </c>
      <c r="F61" s="59">
        <v>1325846241.3599999</v>
      </c>
      <c r="G61" s="56">
        <v>21156366.600000001</v>
      </c>
      <c r="H61" s="56">
        <v>438234878.81999999</v>
      </c>
      <c r="I61" s="56">
        <v>0</v>
      </c>
      <c r="J61" s="56">
        <v>149457553.06</v>
      </c>
      <c r="K61" s="56">
        <v>19004732.100000001</v>
      </c>
      <c r="L61" s="52">
        <v>0</v>
      </c>
      <c r="M61" s="56">
        <v>203370332.06</v>
      </c>
      <c r="N61" s="56">
        <v>79705905.319999993</v>
      </c>
      <c r="O61" s="56">
        <v>0</v>
      </c>
      <c r="P61" s="56">
        <v>0</v>
      </c>
      <c r="Q61" s="56">
        <v>0</v>
      </c>
      <c r="R61" s="56">
        <v>0</v>
      </c>
      <c r="S61" s="56">
        <v>748613.19</v>
      </c>
      <c r="T61" s="56">
        <v>3045398.3</v>
      </c>
      <c r="U61" s="58">
        <f t="shared" si="1"/>
        <v>2777019874.5599999</v>
      </c>
      <c r="V61" s="38"/>
    </row>
    <row r="62" spans="2:22" x14ac:dyDescent="0.2">
      <c r="B62" s="39"/>
      <c r="C62" s="65">
        <v>2016</v>
      </c>
      <c r="D62" s="56">
        <v>571647770.58000004</v>
      </c>
      <c r="E62" s="56">
        <v>0</v>
      </c>
      <c r="F62" s="59">
        <v>1373009004.75</v>
      </c>
      <c r="G62" s="56">
        <v>25388409.43</v>
      </c>
      <c r="H62" s="56">
        <v>474171482.54000002</v>
      </c>
      <c r="I62" s="56">
        <v>0</v>
      </c>
      <c r="J62" s="56">
        <v>169382849.69</v>
      </c>
      <c r="K62" s="56">
        <v>19397101.469999999</v>
      </c>
      <c r="L62" s="56">
        <v>0</v>
      </c>
      <c r="M62" s="56">
        <v>237346718.84999999</v>
      </c>
      <c r="N62" s="56">
        <v>92664524.129999995</v>
      </c>
      <c r="O62" s="56">
        <v>0</v>
      </c>
      <c r="P62" s="56">
        <v>0</v>
      </c>
      <c r="Q62" s="56">
        <v>0</v>
      </c>
      <c r="R62" s="56">
        <v>0</v>
      </c>
      <c r="S62" s="56">
        <v>771353.06</v>
      </c>
      <c r="T62" s="56">
        <v>2868740.79</v>
      </c>
      <c r="U62" s="58">
        <f t="shared" si="1"/>
        <v>2966647955.29</v>
      </c>
      <c r="V62" s="38"/>
    </row>
    <row r="63" spans="2:22" x14ac:dyDescent="0.2">
      <c r="B63" s="39"/>
      <c r="C63" s="65">
        <v>2017</v>
      </c>
      <c r="D63" s="56">
        <v>587099128.03999996</v>
      </c>
      <c r="E63" s="56">
        <v>0</v>
      </c>
      <c r="F63" s="59">
        <v>1448860806.0799999</v>
      </c>
      <c r="G63" s="56">
        <v>22322695.190000001</v>
      </c>
      <c r="H63" s="56">
        <v>417525973.88</v>
      </c>
      <c r="I63" s="56">
        <v>0</v>
      </c>
      <c r="J63" s="56">
        <v>188354832.5</v>
      </c>
      <c r="K63" s="56">
        <v>20577296.350000001</v>
      </c>
      <c r="L63" s="56">
        <v>39525382.630000003</v>
      </c>
      <c r="M63" s="56">
        <v>247290247.25</v>
      </c>
      <c r="N63" s="56">
        <v>96105353.090000004</v>
      </c>
      <c r="O63" s="56">
        <v>0</v>
      </c>
      <c r="P63" s="56">
        <v>0</v>
      </c>
      <c r="Q63" s="56">
        <v>0</v>
      </c>
      <c r="R63" s="56">
        <v>0</v>
      </c>
      <c r="S63" s="56">
        <v>879677.46</v>
      </c>
      <c r="T63" s="56">
        <v>2881151.56</v>
      </c>
      <c r="U63" s="58">
        <f t="shared" si="1"/>
        <v>3071422544.0300002</v>
      </c>
      <c r="V63" s="38"/>
    </row>
    <row r="64" spans="2:22" x14ac:dyDescent="0.2">
      <c r="B64" s="39"/>
      <c r="C64" s="65">
        <v>2018</v>
      </c>
      <c r="D64" s="63">
        <v>650435574.77999997</v>
      </c>
      <c r="E64" s="60">
        <v>0</v>
      </c>
      <c r="F64" s="61">
        <v>1542257518.8199999</v>
      </c>
      <c r="G64" s="60">
        <v>32297399.280000001</v>
      </c>
      <c r="H64" s="60">
        <v>446070873.07999998</v>
      </c>
      <c r="I64" s="60">
        <v>0</v>
      </c>
      <c r="J64" s="60">
        <v>198404638.41</v>
      </c>
      <c r="K64" s="60">
        <v>22969948.379999999</v>
      </c>
      <c r="L64" s="60">
        <v>77421424.709999993</v>
      </c>
      <c r="M64" s="60">
        <v>331516844.06999999</v>
      </c>
      <c r="N64" s="60">
        <v>96472454.890000001</v>
      </c>
      <c r="O64" s="60">
        <v>0</v>
      </c>
      <c r="P64" s="60">
        <v>0</v>
      </c>
      <c r="Q64" s="60">
        <v>0</v>
      </c>
      <c r="R64" s="60">
        <v>0</v>
      </c>
      <c r="S64" s="60">
        <v>976312.11</v>
      </c>
      <c r="T64" s="60">
        <v>3006460.61</v>
      </c>
      <c r="U64" s="62">
        <f>SUM(D64:T64)</f>
        <v>3401829449.1400003</v>
      </c>
      <c r="V64" s="38"/>
    </row>
    <row r="65" spans="2:24" x14ac:dyDescent="0.2">
      <c r="B65" s="39"/>
      <c r="C65" s="65">
        <v>2019</v>
      </c>
      <c r="D65" s="63">
        <v>696603105.52999997</v>
      </c>
      <c r="E65" s="60">
        <v>0</v>
      </c>
      <c r="F65" s="61">
        <v>1581898689.72</v>
      </c>
      <c r="G65" s="60">
        <v>35807724.990000002</v>
      </c>
      <c r="H65" s="60">
        <v>540873629.96000004</v>
      </c>
      <c r="I65" s="60">
        <v>0</v>
      </c>
      <c r="J65" s="60">
        <v>224198661.00999999</v>
      </c>
      <c r="K65" s="60">
        <v>26405839.809999999</v>
      </c>
      <c r="L65" s="60">
        <v>76855018.420000002</v>
      </c>
      <c r="M65" s="60">
        <v>328446085.80000001</v>
      </c>
      <c r="N65" s="60">
        <v>99312107.120000005</v>
      </c>
      <c r="O65" s="60">
        <v>0</v>
      </c>
      <c r="P65" s="60">
        <v>0</v>
      </c>
      <c r="Q65" s="60">
        <v>0</v>
      </c>
      <c r="R65" s="60">
        <v>0</v>
      </c>
      <c r="S65" s="60">
        <v>957375.42</v>
      </c>
      <c r="T65" s="60">
        <v>3483024.28</v>
      </c>
      <c r="U65" s="62">
        <f>SUM(D65:T65)</f>
        <v>3614841262.0600004</v>
      </c>
      <c r="V65" s="38"/>
    </row>
    <row r="66" spans="2:24" x14ac:dyDescent="0.2">
      <c r="B66" s="39"/>
      <c r="C66" s="65">
        <v>2020</v>
      </c>
      <c r="D66" s="63">
        <v>699049911.70000005</v>
      </c>
      <c r="E66" s="60">
        <v>0</v>
      </c>
      <c r="F66" s="61">
        <v>1599161844.1400001</v>
      </c>
      <c r="G66" s="60">
        <v>29206629.760000002</v>
      </c>
      <c r="H66" s="60">
        <v>534239464.38</v>
      </c>
      <c r="I66" s="60">
        <v>0</v>
      </c>
      <c r="J66" s="60">
        <v>204590655.22</v>
      </c>
      <c r="K66" s="60">
        <v>18445869.559999999</v>
      </c>
      <c r="L66" s="60">
        <v>69920805.879999995</v>
      </c>
      <c r="M66" s="60">
        <v>319794152.75999999</v>
      </c>
      <c r="N66" s="60">
        <v>77266072.489999995</v>
      </c>
      <c r="O66" s="60">
        <v>0</v>
      </c>
      <c r="P66" s="60">
        <v>0</v>
      </c>
      <c r="Q66" s="60">
        <v>0</v>
      </c>
      <c r="R66" s="60">
        <v>0</v>
      </c>
      <c r="S66" s="60">
        <v>1055689.96</v>
      </c>
      <c r="T66" s="60">
        <v>3214552.18</v>
      </c>
      <c r="U66" s="62">
        <f>SUM(D66:T66)</f>
        <v>3555945648.0300002</v>
      </c>
      <c r="V66" s="38"/>
    </row>
    <row r="67" spans="2:24" s="27" customFormat="1" ht="17" thickBot="1" x14ac:dyDescent="0.25">
      <c r="B67" s="37"/>
      <c r="C67" s="41" t="s">
        <v>5</v>
      </c>
      <c r="D67" s="42">
        <f>SUM(D15:D66)</f>
        <v>17055660766.030003</v>
      </c>
      <c r="E67" s="42">
        <f t="shared" ref="E67:R67" si="2">SUM(E15:E65)</f>
        <v>254402348.58000001</v>
      </c>
      <c r="F67" s="42">
        <f t="shared" ref="F67:Q67" si="3">SUM(F15:F66)</f>
        <v>44348325056.739998</v>
      </c>
      <c r="G67" s="42">
        <f t="shared" si="3"/>
        <v>1037016151.1800001</v>
      </c>
      <c r="H67" s="42">
        <f t="shared" si="3"/>
        <v>11197895027.279997</v>
      </c>
      <c r="I67" s="42">
        <f t="shared" si="3"/>
        <v>929528862.05999994</v>
      </c>
      <c r="J67" s="42">
        <f t="shared" si="3"/>
        <v>4211148701.7999997</v>
      </c>
      <c r="K67" s="42">
        <f t="shared" si="3"/>
        <v>514419203.85000014</v>
      </c>
      <c r="L67" s="42">
        <f t="shared" si="3"/>
        <v>263722631.63999999</v>
      </c>
      <c r="M67" s="42">
        <f t="shared" si="3"/>
        <v>4714486298.2800007</v>
      </c>
      <c r="N67" s="42">
        <f t="shared" si="3"/>
        <v>1740092037.1499999</v>
      </c>
      <c r="O67" s="42">
        <f t="shared" si="3"/>
        <v>1000996.7699999998</v>
      </c>
      <c r="P67" s="42">
        <f t="shared" si="3"/>
        <v>133398.77000000002</v>
      </c>
      <c r="Q67" s="42">
        <f t="shared" si="3"/>
        <v>52299.689999999995</v>
      </c>
      <c r="R67" s="42">
        <f t="shared" si="2"/>
        <v>5955712.1500000004</v>
      </c>
      <c r="S67" s="42">
        <f>SUM(S15:S66)</f>
        <v>7729286.9800000004</v>
      </c>
      <c r="T67" s="42">
        <f>SUM(T15:T66)</f>
        <v>55874873.609999999</v>
      </c>
      <c r="U67" s="42">
        <f>SUM(U15:U66)</f>
        <v>86337443652.559982</v>
      </c>
      <c r="V67" s="38"/>
      <c r="W67" s="17"/>
      <c r="X67" s="26"/>
    </row>
    <row r="68" spans="2:24" ht="17" thickTop="1" x14ac:dyDescent="0.2">
      <c r="B68" s="43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5"/>
      <c r="N68" s="45"/>
      <c r="O68" s="45"/>
      <c r="P68" s="45"/>
      <c r="Q68" s="45"/>
      <c r="R68" s="45"/>
      <c r="S68" s="45"/>
      <c r="T68" s="45"/>
      <c r="U68" s="45"/>
      <c r="V68" s="46"/>
    </row>
    <row r="70" spans="2:24" x14ac:dyDescent="0.2">
      <c r="B70" s="35">
        <v>1</v>
      </c>
      <c r="C70" s="48" t="s">
        <v>29</v>
      </c>
      <c r="D70" s="49"/>
      <c r="E70" s="49"/>
      <c r="F70" s="49"/>
      <c r="G70" s="49"/>
      <c r="H70" s="49"/>
      <c r="I70" s="49"/>
      <c r="J70" s="49"/>
      <c r="K70" s="49"/>
      <c r="L70" s="49"/>
    </row>
    <row r="73" spans="2:24" x14ac:dyDescent="0.2"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</row>
  </sheetData>
  <mergeCells count="6">
    <mergeCell ref="C5:T5"/>
    <mergeCell ref="D9:T9"/>
    <mergeCell ref="C1:T1"/>
    <mergeCell ref="C2:T2"/>
    <mergeCell ref="C3:T3"/>
    <mergeCell ref="C4:T4"/>
  </mergeCells>
  <phoneticPr fontId="2" type="noConversion"/>
  <pageMargins left="0.5" right="0.5" top="0.75" bottom="0.5" header="0.5" footer="0.25"/>
  <pageSetup scale="39" orientation="landscape"/>
  <headerFooter alignWithMargins="0">
    <oddFooter>&amp;LFilename: &amp;Z&amp;F</oddFooter>
  </headerFooter>
  <ignoredErrors>
    <ignoredError sqref="U37:U5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56"/>
  <sheetViews>
    <sheetView workbookViewId="0">
      <selection activeCell="J21" sqref="J21"/>
    </sheetView>
  </sheetViews>
  <sheetFormatPr baseColWidth="10" defaultColWidth="8.83203125" defaultRowHeight="13" x14ac:dyDescent="0.15"/>
  <cols>
    <col min="2" max="2" width="9.6640625" customWidth="1"/>
    <col min="3" max="6" width="15.83203125" customWidth="1"/>
  </cols>
  <sheetData>
    <row r="2" spans="2:6" ht="16" x14ac:dyDescent="0.2">
      <c r="C2" s="89" t="s">
        <v>38</v>
      </c>
      <c r="D2" s="90"/>
      <c r="E2" s="90"/>
      <c r="F2" s="91"/>
    </row>
    <row r="3" spans="2:6" x14ac:dyDescent="0.15">
      <c r="C3" s="68"/>
      <c r="D3" s="69"/>
      <c r="E3" s="69"/>
      <c r="F3" s="70"/>
    </row>
    <row r="4" spans="2:6" x14ac:dyDescent="0.15">
      <c r="B4" s="66"/>
      <c r="C4" s="71" t="s">
        <v>31</v>
      </c>
      <c r="D4" s="67" t="s">
        <v>32</v>
      </c>
      <c r="E4" s="67" t="s">
        <v>30</v>
      </c>
      <c r="F4" s="72" t="s">
        <v>39</v>
      </c>
    </row>
    <row r="5" spans="2:6" x14ac:dyDescent="0.15">
      <c r="B5" s="82">
        <v>1969</v>
      </c>
      <c r="C5" s="73">
        <f>Dollars!F15/Dollars!U15</f>
        <v>0.41861539388352387</v>
      </c>
      <c r="D5" s="74">
        <f>Dollars!D15/Dollars!U15</f>
        <v>0.43259463156326605</v>
      </c>
      <c r="E5" s="74"/>
      <c r="F5" s="75">
        <f>1-SUM(C5:E5)</f>
        <v>0.14878997455321008</v>
      </c>
    </row>
    <row r="6" spans="2:6" x14ac:dyDescent="0.15">
      <c r="B6" s="83">
        <v>1970</v>
      </c>
      <c r="C6" s="76">
        <f>Dollars!F16/Dollars!U16</f>
        <v>0.55582161172167976</v>
      </c>
      <c r="D6" s="77">
        <f>Dollars!D16/Dollars!U16</f>
        <v>0.30279376965453153</v>
      </c>
      <c r="E6" s="77"/>
      <c r="F6" s="78">
        <f t="shared" ref="F6:F56" si="0">1-SUM(C6:E6)</f>
        <v>0.1413846186237887</v>
      </c>
    </row>
    <row r="7" spans="2:6" x14ac:dyDescent="0.15">
      <c r="B7" s="83">
        <v>1971</v>
      </c>
      <c r="C7" s="76">
        <f>Dollars!F17/Dollars!U17</f>
        <v>0.56427726589139726</v>
      </c>
      <c r="D7" s="77">
        <f>Dollars!D17/Dollars!U17</f>
        <v>0.29495210438521774</v>
      </c>
      <c r="E7" s="77"/>
      <c r="F7" s="78">
        <f t="shared" si="0"/>
        <v>0.14077062972338505</v>
      </c>
    </row>
    <row r="8" spans="2:6" x14ac:dyDescent="0.15">
      <c r="B8" s="83">
        <v>1972</v>
      </c>
      <c r="C8" s="76">
        <f>Dollars!F18/Dollars!U18</f>
        <v>0.58949109923462728</v>
      </c>
      <c r="D8" s="77">
        <f>Dollars!D18/Dollars!U18</f>
        <v>0.2748944739404221</v>
      </c>
      <c r="E8" s="77"/>
      <c r="F8" s="78">
        <f t="shared" si="0"/>
        <v>0.13561442682495062</v>
      </c>
    </row>
    <row r="9" spans="2:6" x14ac:dyDescent="0.15">
      <c r="B9" s="83">
        <v>1973</v>
      </c>
      <c r="C9" s="76">
        <f>Dollars!F19/Dollars!U19</f>
        <v>0.59420111989040669</v>
      </c>
      <c r="D9" s="77">
        <f>Dollars!D19/Dollars!U19</f>
        <v>0.27412630715499336</v>
      </c>
      <c r="E9" s="77"/>
      <c r="F9" s="78">
        <f t="shared" si="0"/>
        <v>0.1316725729546</v>
      </c>
    </row>
    <row r="10" spans="2:6" x14ac:dyDescent="0.15">
      <c r="B10" s="83">
        <v>1974</v>
      </c>
      <c r="C10" s="76">
        <f>Dollars!F20/Dollars!U20</f>
        <v>0.63965967941526558</v>
      </c>
      <c r="D10" s="77">
        <f>Dollars!D20/Dollars!U20</f>
        <v>0.2308078431775408</v>
      </c>
      <c r="E10" s="77"/>
      <c r="F10" s="78">
        <f t="shared" si="0"/>
        <v>0.12953247740719365</v>
      </c>
    </row>
    <row r="11" spans="2:6" x14ac:dyDescent="0.15">
      <c r="B11" s="83">
        <v>1975</v>
      </c>
      <c r="C11" s="76">
        <f>Dollars!F21/Dollars!U21</f>
        <v>0.63716682935962299</v>
      </c>
      <c r="D11" s="77">
        <f>Dollars!D21/Dollars!U21</f>
        <v>0.23206302957933983</v>
      </c>
      <c r="E11" s="77"/>
      <c r="F11" s="78">
        <f t="shared" si="0"/>
        <v>0.13077014106103713</v>
      </c>
    </row>
    <row r="12" spans="2:6" x14ac:dyDescent="0.15">
      <c r="B12" s="83">
        <v>1976</v>
      </c>
      <c r="C12" s="76">
        <f>Dollars!F22/Dollars!U22</f>
        <v>0.6395859048653304</v>
      </c>
      <c r="D12" s="77">
        <f>Dollars!D22/Dollars!U22</f>
        <v>0.22761755078626736</v>
      </c>
      <c r="E12" s="77"/>
      <c r="F12" s="78">
        <f t="shared" si="0"/>
        <v>0.13279654434840227</v>
      </c>
    </row>
    <row r="13" spans="2:6" x14ac:dyDescent="0.15">
      <c r="B13" s="83">
        <v>1977</v>
      </c>
      <c r="C13" s="76">
        <f>Dollars!F23/Dollars!U23</f>
        <v>0.61255591544883814</v>
      </c>
      <c r="D13" s="77">
        <f>Dollars!D23/Dollars!U23</f>
        <v>0.25997008156206364</v>
      </c>
      <c r="E13" s="77"/>
      <c r="F13" s="78">
        <f t="shared" si="0"/>
        <v>0.12747400298909817</v>
      </c>
    </row>
    <row r="14" spans="2:6" x14ac:dyDescent="0.15">
      <c r="B14" s="83">
        <v>1978</v>
      </c>
      <c r="C14" s="76">
        <f>Dollars!F24/Dollars!U24</f>
        <v>0.61713921529571336</v>
      </c>
      <c r="D14" s="77">
        <f>Dollars!D24/Dollars!U24</f>
        <v>0.25923462028140687</v>
      </c>
      <c r="E14" s="77"/>
      <c r="F14" s="78">
        <f t="shared" si="0"/>
        <v>0.12362616442287977</v>
      </c>
    </row>
    <row r="15" spans="2:6" x14ac:dyDescent="0.15">
      <c r="B15" s="83">
        <v>1979</v>
      </c>
      <c r="C15" s="76">
        <f>Dollars!F25/Dollars!U25</f>
        <v>0.62551103376549722</v>
      </c>
      <c r="D15" s="77">
        <f>Dollars!D25/Dollars!U25</f>
        <v>0.25019792380949107</v>
      </c>
      <c r="E15" s="77"/>
      <c r="F15" s="78">
        <f t="shared" si="0"/>
        <v>0.12429104242501166</v>
      </c>
    </row>
    <row r="16" spans="2:6" x14ac:dyDescent="0.15">
      <c r="B16" s="83">
        <v>1980</v>
      </c>
      <c r="C16" s="76">
        <f>Dollars!F26/Dollars!U26</f>
        <v>0.62935896592754248</v>
      </c>
      <c r="D16" s="77">
        <f>Dollars!D26/Dollars!U26</f>
        <v>0.24169875366697169</v>
      </c>
      <c r="E16" s="77"/>
      <c r="F16" s="78">
        <f t="shared" si="0"/>
        <v>0.12894228040548583</v>
      </c>
    </row>
    <row r="17" spans="2:6" x14ac:dyDescent="0.15">
      <c r="B17" s="83">
        <v>1981</v>
      </c>
      <c r="C17" s="76">
        <f>Dollars!F27/Dollars!U27</f>
        <v>0.62225166169353607</v>
      </c>
      <c r="D17" s="77">
        <f>Dollars!D27/Dollars!U27</f>
        <v>0.23344220552289083</v>
      </c>
      <c r="E17" s="77"/>
      <c r="F17" s="78">
        <f t="shared" si="0"/>
        <v>0.14430613278357307</v>
      </c>
    </row>
    <row r="18" spans="2:6" x14ac:dyDescent="0.15">
      <c r="B18" s="83">
        <v>1982</v>
      </c>
      <c r="C18" s="76">
        <f>Dollars!F28/Dollars!U28</f>
        <v>0.63473634657418809</v>
      </c>
      <c r="D18" s="77">
        <f>Dollars!D28/Dollars!U28</f>
        <v>0.22817223675997336</v>
      </c>
      <c r="E18" s="77"/>
      <c r="F18" s="78">
        <f t="shared" si="0"/>
        <v>0.13709141666583857</v>
      </c>
    </row>
    <row r="19" spans="2:6" x14ac:dyDescent="0.15">
      <c r="B19" s="83">
        <v>1983</v>
      </c>
      <c r="C19" s="76">
        <f>Dollars!F29/Dollars!U29</f>
        <v>0.60846830807512797</v>
      </c>
      <c r="D19" s="77">
        <f>Dollars!D29/Dollars!U29</f>
        <v>0.23931018223752085</v>
      </c>
      <c r="E19" s="77"/>
      <c r="F19" s="78">
        <f t="shared" si="0"/>
        <v>0.15222150968735115</v>
      </c>
    </row>
    <row r="20" spans="2:6" x14ac:dyDescent="0.15">
      <c r="B20" s="83">
        <v>1984</v>
      </c>
      <c r="C20" s="76">
        <f>Dollars!F30/Dollars!U30</f>
        <v>0.62378349862015126</v>
      </c>
      <c r="D20" s="77">
        <f>Dollars!D30/Dollars!U30</f>
        <v>0.21328684799709202</v>
      </c>
      <c r="E20" s="77"/>
      <c r="F20" s="78">
        <f t="shared" si="0"/>
        <v>0.16292965338275667</v>
      </c>
    </row>
    <row r="21" spans="2:6" x14ac:dyDescent="0.15">
      <c r="B21" s="83">
        <v>1985</v>
      </c>
      <c r="C21" s="76">
        <f>Dollars!F31/Dollars!U31</f>
        <v>0.6305334015752645</v>
      </c>
      <c r="D21" s="77">
        <f>Dollars!D31/Dollars!U31</f>
        <v>0.19423243995283324</v>
      </c>
      <c r="E21" s="77"/>
      <c r="F21" s="78">
        <f t="shared" si="0"/>
        <v>0.17523415847190227</v>
      </c>
    </row>
    <row r="22" spans="2:6" x14ac:dyDescent="0.15">
      <c r="B22" s="83">
        <v>1986</v>
      </c>
      <c r="C22" s="76">
        <f>Dollars!F32/Dollars!U32</f>
        <v>0.61974632286115128</v>
      </c>
      <c r="D22" s="77">
        <f>Dollars!D32/Dollars!U32</f>
        <v>0.19011291982375988</v>
      </c>
      <c r="E22" s="77"/>
      <c r="F22" s="78">
        <f t="shared" si="0"/>
        <v>0.19014075731508884</v>
      </c>
    </row>
    <row r="23" spans="2:6" x14ac:dyDescent="0.15">
      <c r="B23" s="83">
        <v>1987</v>
      </c>
      <c r="C23" s="76">
        <f>Dollars!F33/Dollars!U33</f>
        <v>0.60573469855415796</v>
      </c>
      <c r="D23" s="77">
        <f>Dollars!D33/Dollars!U33</f>
        <v>0.18785904223460242</v>
      </c>
      <c r="E23" s="77">
        <f>Dollars!H33/Dollars!U33</f>
        <v>0.11805854567848421</v>
      </c>
      <c r="F23" s="78">
        <f t="shared" si="0"/>
        <v>8.8347713532755501E-2</v>
      </c>
    </row>
    <row r="24" spans="2:6" x14ac:dyDescent="0.15">
      <c r="B24" s="83">
        <v>1988</v>
      </c>
      <c r="C24" s="76">
        <f>Dollars!F34/Dollars!U34</f>
        <v>0.60503720274399708</v>
      </c>
      <c r="D24" s="77">
        <f>Dollars!D34/Dollars!U34</f>
        <v>0.18570629864909258</v>
      </c>
      <c r="E24" s="77">
        <f>Dollars!H34/Dollars!U34</f>
        <v>0.11705214105718786</v>
      </c>
      <c r="F24" s="78">
        <f t="shared" si="0"/>
        <v>9.2204357549722449E-2</v>
      </c>
    </row>
    <row r="25" spans="2:6" x14ac:dyDescent="0.15">
      <c r="B25" s="83">
        <v>1989</v>
      </c>
      <c r="C25" s="76">
        <f>Dollars!F35/Dollars!U35</f>
        <v>0.59828875560297068</v>
      </c>
      <c r="D25" s="77">
        <f>Dollars!D35/Dollars!U35</f>
        <v>0.18440044464029709</v>
      </c>
      <c r="E25" s="77">
        <f>Dollars!H35/Dollars!U35</f>
        <v>0.13523362641363679</v>
      </c>
      <c r="F25" s="78">
        <f t="shared" si="0"/>
        <v>8.20771733430955E-2</v>
      </c>
    </row>
    <row r="26" spans="2:6" x14ac:dyDescent="0.15">
      <c r="B26" s="83">
        <v>1990</v>
      </c>
      <c r="C26" s="76">
        <f>Dollars!F36/Dollars!U36</f>
        <v>0.59348080554455529</v>
      </c>
      <c r="D26" s="77">
        <f>Dollars!D36/Dollars!U36</f>
        <v>0.19275945912180853</v>
      </c>
      <c r="E26" s="77">
        <f>Dollars!H36/Dollars!U36</f>
        <v>0.1327513496809635</v>
      </c>
      <c r="F26" s="78">
        <f t="shared" si="0"/>
        <v>8.1008385652672765E-2</v>
      </c>
    </row>
    <row r="27" spans="2:6" x14ac:dyDescent="0.15">
      <c r="B27" s="83">
        <v>1991</v>
      </c>
      <c r="C27" s="76">
        <f>Dollars!F37/Dollars!U37</f>
        <v>0.59753949713487331</v>
      </c>
      <c r="D27" s="77">
        <f>Dollars!D37/Dollars!U37</f>
        <v>0.19638398365870624</v>
      </c>
      <c r="E27" s="77">
        <f>Dollars!H37/Dollars!U37</f>
        <v>0.13654242762936294</v>
      </c>
      <c r="F27" s="78">
        <f t="shared" si="0"/>
        <v>6.9534091577057477E-2</v>
      </c>
    </row>
    <row r="28" spans="2:6" x14ac:dyDescent="0.15">
      <c r="B28" s="83">
        <v>1992</v>
      </c>
      <c r="C28" s="76">
        <f>Dollars!F38/Dollars!U38</f>
        <v>0.53943535643586327</v>
      </c>
      <c r="D28" s="77">
        <f>Dollars!D38/Dollars!U38</f>
        <v>0.22075842266872672</v>
      </c>
      <c r="E28" s="77">
        <f>Dollars!H38/Dollars!U38</f>
        <v>0.13523535008595422</v>
      </c>
      <c r="F28" s="78">
        <f t="shared" si="0"/>
        <v>0.10457087080945582</v>
      </c>
    </row>
    <row r="29" spans="2:6" x14ac:dyDescent="0.15">
      <c r="B29" s="83">
        <v>1993</v>
      </c>
      <c r="C29" s="76">
        <f>Dollars!F39/Dollars!U39</f>
        <v>0.52726026051644515</v>
      </c>
      <c r="D29" s="77">
        <f>Dollars!D39/Dollars!U39</f>
        <v>0.21666020684346118</v>
      </c>
      <c r="E29" s="77">
        <f>Dollars!H39/Dollars!U39</f>
        <v>0.14102637641500171</v>
      </c>
      <c r="F29" s="78">
        <f t="shared" si="0"/>
        <v>0.11505315622509193</v>
      </c>
    </row>
    <row r="30" spans="2:6" x14ac:dyDescent="0.15">
      <c r="B30" s="83">
        <v>1994</v>
      </c>
      <c r="C30" s="76">
        <f>Dollars!F40/Dollars!U40</f>
        <v>0.52824981477013899</v>
      </c>
      <c r="D30" s="77">
        <f>Dollars!D40/Dollars!U40</f>
        <v>0.21130753325769183</v>
      </c>
      <c r="E30" s="77">
        <f>Dollars!H40/Dollars!U40</f>
        <v>0.1411963125541241</v>
      </c>
      <c r="F30" s="78">
        <f t="shared" si="0"/>
        <v>0.11924633941804508</v>
      </c>
    </row>
    <row r="31" spans="2:6" x14ac:dyDescent="0.15">
      <c r="B31" s="83">
        <v>1995</v>
      </c>
      <c r="C31" s="76">
        <f>Dollars!F41/Dollars!U41</f>
        <v>0.53191748352620893</v>
      </c>
      <c r="D31" s="77">
        <f>Dollars!D41/Dollars!U41</f>
        <v>0.20555974306463387</v>
      </c>
      <c r="E31" s="77">
        <f>Dollars!H41/Dollars!U41</f>
        <v>0.14448172425924674</v>
      </c>
      <c r="F31" s="78">
        <f t="shared" si="0"/>
        <v>0.11804104914991043</v>
      </c>
    </row>
    <row r="32" spans="2:6" x14ac:dyDescent="0.15">
      <c r="B32" s="83">
        <v>1996</v>
      </c>
      <c r="C32" s="76">
        <f>Dollars!F42/Dollars!U42</f>
        <v>0.53328056404662094</v>
      </c>
      <c r="D32" s="77">
        <f>Dollars!D42/Dollars!U42</f>
        <v>0.20325968622849466</v>
      </c>
      <c r="E32" s="77">
        <f>Dollars!H42/Dollars!U42</f>
        <v>0.14646136911164115</v>
      </c>
      <c r="F32" s="78">
        <f t="shared" si="0"/>
        <v>0.1169983806132433</v>
      </c>
    </row>
    <row r="33" spans="2:6" x14ac:dyDescent="0.15">
      <c r="B33" s="83">
        <v>1997</v>
      </c>
      <c r="C33" s="76">
        <f>Dollars!F43/Dollars!U43</f>
        <v>0.52085618901055208</v>
      </c>
      <c r="D33" s="77">
        <f>Dollars!D43/Dollars!U43</f>
        <v>0.21178001133673241</v>
      </c>
      <c r="E33" s="77">
        <f>Dollars!H43/Dollars!U43</f>
        <v>0.1471102996453475</v>
      </c>
      <c r="F33" s="78">
        <f t="shared" si="0"/>
        <v>0.12025350000736801</v>
      </c>
    </row>
    <row r="34" spans="2:6" x14ac:dyDescent="0.15">
      <c r="B34" s="83">
        <v>1998</v>
      </c>
      <c r="C34" s="76">
        <f>Dollars!F44/Dollars!U44</f>
        <v>0.53318199989756798</v>
      </c>
      <c r="D34" s="77">
        <f>Dollars!D44/Dollars!U44</f>
        <v>0.19471128881925062</v>
      </c>
      <c r="E34" s="77">
        <f>Dollars!H44/Dollars!U44</f>
        <v>0.13843875306015949</v>
      </c>
      <c r="F34" s="78">
        <f t="shared" si="0"/>
        <v>0.13366795822302191</v>
      </c>
    </row>
    <row r="35" spans="2:6" x14ac:dyDescent="0.15">
      <c r="B35" s="83">
        <v>1999</v>
      </c>
      <c r="C35" s="76">
        <f>Dollars!F45/Dollars!U45</f>
        <v>0.52887150370509495</v>
      </c>
      <c r="D35" s="77">
        <f>Dollars!D45/Dollars!U45</f>
        <v>0.19394887646283646</v>
      </c>
      <c r="E35" s="77">
        <f>Dollars!H45/Dollars!U45</f>
        <v>0.1440729861100058</v>
      </c>
      <c r="F35" s="78">
        <f t="shared" si="0"/>
        <v>0.13310663372206277</v>
      </c>
    </row>
    <row r="36" spans="2:6" x14ac:dyDescent="0.15">
      <c r="B36" s="83">
        <v>2000</v>
      </c>
      <c r="C36" s="76">
        <f>Dollars!F46/Dollars!U46</f>
        <v>0.52408557507600972</v>
      </c>
      <c r="D36" s="77">
        <f>Dollars!D46/Dollars!U46</f>
        <v>0.19044863432351755</v>
      </c>
      <c r="E36" s="77">
        <f>Dollars!H46/Dollars!U46</f>
        <v>0.15626603792482147</v>
      </c>
      <c r="F36" s="78">
        <f t="shared" si="0"/>
        <v>0.1291997526756512</v>
      </c>
    </row>
    <row r="37" spans="2:6" x14ac:dyDescent="0.15">
      <c r="B37" s="83">
        <v>2001</v>
      </c>
      <c r="C37" s="76">
        <f>Dollars!F47/Dollars!U47</f>
        <v>0.52975353180452867</v>
      </c>
      <c r="D37" s="77">
        <f>Dollars!D47/Dollars!U47</f>
        <v>0.18383684511230095</v>
      </c>
      <c r="E37" s="77">
        <f>Dollars!H47/Dollars!U47</f>
        <v>0.15881860362772743</v>
      </c>
      <c r="F37" s="78">
        <f t="shared" si="0"/>
        <v>0.12759101945544304</v>
      </c>
    </row>
    <row r="38" spans="2:6" x14ac:dyDescent="0.15">
      <c r="B38" s="83">
        <v>2002</v>
      </c>
      <c r="C38" s="76">
        <f>Dollars!F48/Dollars!U48</f>
        <v>0.517099465350911</v>
      </c>
      <c r="D38" s="77">
        <f>Dollars!D48/Dollars!U48</f>
        <v>0.19203862296673196</v>
      </c>
      <c r="E38" s="77">
        <f>Dollars!H48/Dollars!U48</f>
        <v>0.15204741782748074</v>
      </c>
      <c r="F38" s="78">
        <f t="shared" si="0"/>
        <v>0.13881449385487621</v>
      </c>
    </row>
    <row r="39" spans="2:6" x14ac:dyDescent="0.15">
      <c r="B39" s="83">
        <v>2003</v>
      </c>
      <c r="C39" s="76">
        <f>Dollars!F49/Dollars!U49</f>
        <v>0.52330545075742674</v>
      </c>
      <c r="D39" s="77">
        <f>Dollars!D49/Dollars!U49</f>
        <v>0.18645108606234867</v>
      </c>
      <c r="E39" s="77">
        <f>Dollars!H49/Dollars!U49</f>
        <v>0.14772463376709533</v>
      </c>
      <c r="F39" s="78">
        <f t="shared" si="0"/>
        <v>0.14251882941312932</v>
      </c>
    </row>
    <row r="40" spans="2:6" x14ac:dyDescent="0.15">
      <c r="B40" s="83">
        <v>2004</v>
      </c>
      <c r="C40" s="76">
        <f>Dollars!F50/Dollars!U50</f>
        <v>0.50962592276662566</v>
      </c>
      <c r="D40" s="77">
        <f>Dollars!D50/Dollars!U50</f>
        <v>0.18337111800992892</v>
      </c>
      <c r="E40" s="77">
        <f>Dollars!H50/Dollars!U50</f>
        <v>0.15011396051975381</v>
      </c>
      <c r="F40" s="78">
        <f t="shared" si="0"/>
        <v>0.15688899870369166</v>
      </c>
    </row>
    <row r="41" spans="2:6" x14ac:dyDescent="0.15">
      <c r="B41" s="83">
        <v>2005</v>
      </c>
      <c r="C41" s="76">
        <f>Dollars!F51/Dollars!U51</f>
        <v>0.48138021942445502</v>
      </c>
      <c r="D41" s="77">
        <f>Dollars!D51/Dollars!U51</f>
        <v>0.17606551749340296</v>
      </c>
      <c r="E41" s="77">
        <f>Dollars!H51/Dollars!U51</f>
        <v>0.17013593642797362</v>
      </c>
      <c r="F41" s="78">
        <f t="shared" si="0"/>
        <v>0.17241832665416834</v>
      </c>
    </row>
    <row r="42" spans="2:6" x14ac:dyDescent="0.15">
      <c r="B42" s="83">
        <v>2006</v>
      </c>
      <c r="C42" s="76">
        <f>Dollars!F52/Dollars!U52</f>
        <v>0.46904864177536709</v>
      </c>
      <c r="D42" s="77">
        <f>Dollars!D52/Dollars!U52</f>
        <v>0.16708518421155746</v>
      </c>
      <c r="E42" s="77">
        <f>Dollars!H52/Dollars!U52</f>
        <v>0.17539536856085061</v>
      </c>
      <c r="F42" s="78">
        <f t="shared" si="0"/>
        <v>0.18847080545222483</v>
      </c>
    </row>
    <row r="43" spans="2:6" x14ac:dyDescent="0.15">
      <c r="B43" s="83">
        <v>2007</v>
      </c>
      <c r="C43" s="76">
        <f>Dollars!F53/Dollars!U53</f>
        <v>0.47927816523177652</v>
      </c>
      <c r="D43" s="77">
        <f>Dollars!D53/Dollars!U53</f>
        <v>0.1632044121912182</v>
      </c>
      <c r="E43" s="77">
        <f>Dollars!H53/Dollars!U53</f>
        <v>0.17913959425918455</v>
      </c>
      <c r="F43" s="78">
        <f t="shared" si="0"/>
        <v>0.17837782831782067</v>
      </c>
    </row>
    <row r="44" spans="2:6" x14ac:dyDescent="0.15">
      <c r="B44" s="83">
        <v>2008</v>
      </c>
      <c r="C44" s="76">
        <f>Dollars!F54/Dollars!U54</f>
        <v>0.49439725128060136</v>
      </c>
      <c r="D44" s="77">
        <f>Dollars!D54/Dollars!U54</f>
        <v>0.16807401319159951</v>
      </c>
      <c r="E44" s="77">
        <f>Dollars!H54/Dollars!U54</f>
        <v>0.16642092178884327</v>
      </c>
      <c r="F44" s="78">
        <f t="shared" si="0"/>
        <v>0.17110781373895589</v>
      </c>
    </row>
    <row r="45" spans="2:6" x14ac:dyDescent="0.15">
      <c r="B45" s="83">
        <v>2009</v>
      </c>
      <c r="C45" s="76">
        <f>Dollars!F55/Dollars!U55</f>
        <v>0.49584151520163383</v>
      </c>
      <c r="D45" s="77">
        <f>Dollars!D55/Dollars!U55</f>
        <v>0.17758088218496601</v>
      </c>
      <c r="E45" s="77">
        <f>Dollars!H55/Dollars!U55</f>
        <v>0.17133667168707295</v>
      </c>
      <c r="F45" s="78">
        <f t="shared" si="0"/>
        <v>0.15524093092632718</v>
      </c>
    </row>
    <row r="46" spans="2:6" x14ac:dyDescent="0.15">
      <c r="B46" s="83">
        <v>2010</v>
      </c>
      <c r="C46" s="76">
        <f>Dollars!F56/Dollars!U56</f>
        <v>0.48095637174736222</v>
      </c>
      <c r="D46" s="77">
        <f>Dollars!D56/Dollars!U56</f>
        <v>0.1736076784499031</v>
      </c>
      <c r="E46" s="77">
        <f>Dollars!H56/Dollars!U56</f>
        <v>0.15742718135591877</v>
      </c>
      <c r="F46" s="78">
        <f t="shared" si="0"/>
        <v>0.18800876844681591</v>
      </c>
    </row>
    <row r="47" spans="2:6" x14ac:dyDescent="0.15">
      <c r="B47" s="83">
        <v>2011</v>
      </c>
      <c r="C47" s="76">
        <f>Dollars!F57/Dollars!U57</f>
        <v>0.46126475883627599</v>
      </c>
      <c r="D47" s="77">
        <f>Dollars!D57/Dollars!U57</f>
        <v>0.19629785267024316</v>
      </c>
      <c r="E47" s="77">
        <f>Dollars!H57/Dollars!U57</f>
        <v>0.15328328592019547</v>
      </c>
      <c r="F47" s="78">
        <f t="shared" si="0"/>
        <v>0.18915410257328535</v>
      </c>
    </row>
    <row r="48" spans="2:6" x14ac:dyDescent="0.15">
      <c r="B48" s="83">
        <v>2012</v>
      </c>
      <c r="C48" s="76">
        <f>Dollars!F58/Dollars!U58</f>
        <v>0.46541472390487487</v>
      </c>
      <c r="D48" s="77">
        <f>Dollars!D58/Dollars!U58</f>
        <v>0.19479920382323201</v>
      </c>
      <c r="E48" s="77">
        <f>Dollars!H58/Dollars!U58</f>
        <v>0.15148590747308688</v>
      </c>
      <c r="F48" s="78">
        <f t="shared" si="0"/>
        <v>0.18830016479880618</v>
      </c>
    </row>
    <row r="49" spans="2:6" x14ac:dyDescent="0.15">
      <c r="B49" s="83">
        <v>2013</v>
      </c>
      <c r="C49" s="76">
        <f>Dollars!F59/Dollars!U59</f>
        <v>0.44687263266831528</v>
      </c>
      <c r="D49" s="77">
        <f>Dollars!D59/Dollars!U59</f>
        <v>0.1977463452732082</v>
      </c>
      <c r="E49" s="77">
        <f>Dollars!H59/Dollars!U59</f>
        <v>0.1649601185779089</v>
      </c>
      <c r="F49" s="78">
        <f t="shared" si="0"/>
        <v>0.19042090348056762</v>
      </c>
    </row>
    <row r="50" spans="2:6" x14ac:dyDescent="0.15">
      <c r="B50" s="83">
        <v>2014</v>
      </c>
      <c r="C50" s="76">
        <f>Dollars!F60/Dollars!U60</f>
        <v>0.45123064858691353</v>
      </c>
      <c r="D50" s="77">
        <f>Dollars!D60/Dollars!U60</f>
        <v>0.18828535181516901</v>
      </c>
      <c r="E50" s="77">
        <f>Dollars!H60/Dollars!U60</f>
        <v>0.16511954501829865</v>
      </c>
      <c r="F50" s="78">
        <f t="shared" si="0"/>
        <v>0.19536445457961882</v>
      </c>
    </row>
    <row r="51" spans="2:6" x14ac:dyDescent="0.15">
      <c r="B51" s="83">
        <v>2015</v>
      </c>
      <c r="C51" s="76">
        <f>Dollars!F61/Dollars!U61</f>
        <v>0.47743491269397964</v>
      </c>
      <c r="D51" s="77">
        <f>Dollars!D61/Dollars!U61</f>
        <v>0.19317465411910201</v>
      </c>
      <c r="E51" s="77">
        <f>Dollars!H61/Dollars!U61</f>
        <v>0.1578076134184799</v>
      </c>
      <c r="F51" s="78">
        <f t="shared" si="0"/>
        <v>0.17158281976843848</v>
      </c>
    </row>
    <row r="52" spans="2:6" x14ac:dyDescent="0.15">
      <c r="B52" s="83">
        <v>2016</v>
      </c>
      <c r="C52" s="76">
        <f>Dollars!F62/Dollars!U62</f>
        <v>0.46281494314204319</v>
      </c>
      <c r="D52" s="77">
        <f>Dollars!D62/Dollars!U62</f>
        <v>0.19269147509082166</v>
      </c>
      <c r="E52" s="77">
        <f>Dollars!H62/Dollars!U62</f>
        <v>0.1598340921087309</v>
      </c>
      <c r="F52" s="78">
        <f t="shared" si="0"/>
        <v>0.18465948965840429</v>
      </c>
    </row>
    <row r="53" spans="2:6" x14ac:dyDescent="0.15">
      <c r="B53" s="83">
        <v>2017</v>
      </c>
      <c r="C53" s="76">
        <f>Dollars!F63/Dollars!U63</f>
        <v>0.47172304862324671</v>
      </c>
      <c r="D53" s="77">
        <f>Dollars!D63/Dollars!U63</f>
        <v>0.19114892842769518</v>
      </c>
      <c r="E53" s="77">
        <f>Dollars!H63/Dollars!U63</f>
        <v>0.13593895593804101</v>
      </c>
      <c r="F53" s="78">
        <f t="shared" si="0"/>
        <v>0.20118906701101702</v>
      </c>
    </row>
    <row r="54" spans="2:6" x14ac:dyDescent="0.15">
      <c r="B54" s="83">
        <v>2018</v>
      </c>
      <c r="C54" s="76">
        <f>Dollars!F64/Dollars!U64</f>
        <v>0.45336121104186761</v>
      </c>
      <c r="D54" s="77">
        <f>Dollars!D64/Dollars!U64</f>
        <v>0.19120170029230402</v>
      </c>
      <c r="E54" s="77">
        <f>Dollars!H64/Dollars!U64</f>
        <v>0.13112675980648264</v>
      </c>
      <c r="F54" s="78">
        <f t="shared" si="0"/>
        <v>0.22431032885934576</v>
      </c>
    </row>
    <row r="55" spans="2:6" x14ac:dyDescent="0.15">
      <c r="B55" s="83">
        <v>2019</v>
      </c>
      <c r="C55" s="76">
        <f>Dollars!F65/Dollars!U65</f>
        <v>0.4376122144900268</v>
      </c>
      <c r="D55" s="77">
        <f>Dollars!D65/Dollars!U65</f>
        <v>0.19270641641758418</v>
      </c>
      <c r="E55" s="77">
        <f>Dollars!H65/Dollars!U65</f>
        <v>0.14962583160616319</v>
      </c>
      <c r="F55" s="78">
        <f t="shared" si="0"/>
        <v>0.22005553748622586</v>
      </c>
    </row>
    <row r="56" spans="2:6" x14ac:dyDescent="0.15">
      <c r="B56" s="84">
        <v>2020</v>
      </c>
      <c r="C56" s="79">
        <f>Dollars!F66/Dollars!U66</f>
        <v>0.44971492886173287</v>
      </c>
      <c r="D56" s="80">
        <f>Dollars!D66/Dollars!U66</f>
        <v>0.19658621950177299</v>
      </c>
      <c r="E56" s="80">
        <f>Dollars!H66/Dollars!U66</f>
        <v>0.1502383661786196</v>
      </c>
      <c r="F56" s="81">
        <f t="shared" si="0"/>
        <v>0.20346048545787454</v>
      </c>
    </row>
  </sheetData>
  <mergeCells count="1">
    <mergeCell ref="C2:F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Dollars</vt:lpstr>
      <vt:lpstr>Percent</vt:lpstr>
    </vt:vector>
  </TitlesOfParts>
  <Company>city of philadelphia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Nick Hand</cp:lastModifiedBy>
  <cp:lastPrinted>2015-03-12T18:46:14Z</cp:lastPrinted>
  <dcterms:created xsi:type="dcterms:W3CDTF">2012-02-03T18:17:01Z</dcterms:created>
  <dcterms:modified xsi:type="dcterms:W3CDTF">2021-06-09T23:24:20Z</dcterms:modified>
</cp:coreProperties>
</file>