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anquin-my.sharepoint.com/personal/p_adolfsen_sanquin_nl/Documents/Documenten/mAbs datasets/"/>
    </mc:Choice>
  </mc:AlternateContent>
  <xr:revisionPtr revIDLastSave="1466" documentId="8_{133E7D4F-F8D6-40EF-9322-42B739CC5F20}" xr6:coauthVersionLast="47" xr6:coauthVersionMax="47" xr10:uidLastSave="{C353C1DB-A99D-423A-90F1-BAA91CBCCDC9}"/>
  <bookViews>
    <workbookView xWindow="-108" yWindow="-108" windowWidth="23256" windowHeight="12576" activeTab="1" xr2:uid="{00000000-000D-0000-FFFF-FFFF00000000}"/>
  </bookViews>
  <sheets>
    <sheet name="FDA" sheetId="1" r:id="rId1"/>
    <sheet name="Other" sheetId="2" r:id="rId2"/>
    <sheet name="Suppl. table" sheetId="4" r:id="rId3"/>
    <sheet name="Un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T93" i="2" l="1"/>
  <c r="BS93" i="2"/>
  <c r="BR93" i="2"/>
  <c r="BF93" i="2"/>
  <c r="BE93" i="2"/>
  <c r="BD93" i="2"/>
  <c r="BC93" i="2"/>
  <c r="BB93" i="2"/>
  <c r="L93" i="2"/>
  <c r="BT110" i="2"/>
  <c r="BS110" i="2"/>
  <c r="BR110" i="2"/>
  <c r="BE110" i="2"/>
  <c r="BD110" i="2"/>
  <c r="BC110" i="2"/>
  <c r="BB110" i="2"/>
  <c r="L110" i="2"/>
  <c r="BT80" i="2"/>
  <c r="BS80" i="2"/>
  <c r="BR80" i="2"/>
  <c r="BF80" i="2"/>
  <c r="BE80" i="2"/>
  <c r="BD80" i="2"/>
  <c r="BC80" i="2"/>
  <c r="BB80" i="2"/>
  <c r="L80" i="2"/>
  <c r="BT75" i="2"/>
  <c r="BS75" i="2"/>
  <c r="BR75" i="2"/>
  <c r="BF75" i="2"/>
  <c r="BE75" i="2"/>
  <c r="BD75" i="2"/>
  <c r="BC75" i="2"/>
  <c r="BB75" i="2"/>
  <c r="L75" i="2"/>
  <c r="BB102" i="2"/>
  <c r="BE2" i="2"/>
  <c r="BD2" i="2"/>
  <c r="BC2" i="2"/>
  <c r="BB2" i="2"/>
  <c r="BB66" i="2"/>
  <c r="BE81" i="2"/>
  <c r="L2" i="2"/>
  <c r="L5" i="2"/>
  <c r="BJ93" i="2" l="1"/>
  <c r="BV110" i="2"/>
  <c r="BL80" i="2"/>
  <c r="BL93" i="2"/>
  <c r="BN93" i="2" s="1"/>
  <c r="BV93" i="2"/>
  <c r="BL110" i="2"/>
  <c r="BU93" i="2"/>
  <c r="BJ110" i="2"/>
  <c r="BK93" i="2"/>
  <c r="BM93" i="2" s="1"/>
  <c r="BL75" i="2"/>
  <c r="BV80" i="2"/>
  <c r="BJ80" i="2"/>
  <c r="BU110" i="2"/>
  <c r="BK110" i="2"/>
  <c r="BV75" i="2"/>
  <c r="BU80" i="2"/>
  <c r="BJ75" i="2"/>
  <c r="BK80" i="2"/>
  <c r="BK75" i="2"/>
  <c r="BU75" i="2"/>
  <c r="BF3" i="2"/>
  <c r="BB10" i="2"/>
  <c r="BB5" i="2"/>
  <c r="BJ5" i="2" s="1"/>
  <c r="BB6" i="2"/>
  <c r="L6" i="2"/>
  <c r="L7" i="2"/>
  <c r="L8" i="2"/>
  <c r="L9" i="2"/>
  <c r="L10" i="2"/>
  <c r="L11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6" i="2"/>
  <c r="L77" i="2"/>
  <c r="L78" i="2"/>
  <c r="L79" i="2"/>
  <c r="L81" i="2"/>
  <c r="L82" i="2"/>
  <c r="L83" i="2"/>
  <c r="L84" i="2"/>
  <c r="L85" i="2"/>
  <c r="L86" i="2"/>
  <c r="L87" i="2"/>
  <c r="L88" i="2"/>
  <c r="L89" i="2"/>
  <c r="L90" i="2"/>
  <c r="L91" i="2"/>
  <c r="L92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1" i="2"/>
  <c r="L112" i="2"/>
  <c r="L113" i="2"/>
  <c r="L114" i="2"/>
  <c r="L115" i="2"/>
  <c r="L116" i="2"/>
  <c r="BL94" i="2"/>
  <c r="BK94" i="2"/>
  <c r="BL38" i="2"/>
  <c r="BK38" i="2"/>
  <c r="BJ14" i="2"/>
  <c r="BJ15" i="2"/>
  <c r="BJ38" i="2"/>
  <c r="BJ94" i="2"/>
  <c r="BJ98" i="2"/>
  <c r="BQ98" i="2" s="1"/>
  <c r="BB3" i="2"/>
  <c r="BC3" i="2"/>
  <c r="BB4" i="2"/>
  <c r="BC4" i="2"/>
  <c r="BD5" i="2"/>
  <c r="BE5" i="2"/>
  <c r="BC6" i="2"/>
  <c r="BD6" i="2"/>
  <c r="BE6" i="2"/>
  <c r="BB7" i="2"/>
  <c r="BC7" i="2"/>
  <c r="BD7" i="2"/>
  <c r="BE7" i="2"/>
  <c r="BB8" i="2"/>
  <c r="BJ8" i="2" s="1"/>
  <c r="BD8" i="2"/>
  <c r="BE8" i="2"/>
  <c r="BB9" i="2"/>
  <c r="BC9" i="2"/>
  <c r="BD9" i="2"/>
  <c r="BE9" i="2"/>
  <c r="BC10" i="2"/>
  <c r="BD10" i="2"/>
  <c r="BE10" i="2"/>
  <c r="BB11" i="2"/>
  <c r="BC11" i="2"/>
  <c r="BD11" i="2"/>
  <c r="BE11" i="2"/>
  <c r="BB13" i="2"/>
  <c r="BC13" i="2"/>
  <c r="BD13" i="2"/>
  <c r="BE13" i="2"/>
  <c r="BB16" i="2"/>
  <c r="BC16" i="2"/>
  <c r="BD16" i="2"/>
  <c r="BE16" i="2"/>
  <c r="BB17" i="2"/>
  <c r="BC17" i="2"/>
  <c r="BD17" i="2"/>
  <c r="BE17" i="2"/>
  <c r="BB18" i="2"/>
  <c r="BC18" i="2"/>
  <c r="BD18" i="2"/>
  <c r="BE18" i="2"/>
  <c r="BB19" i="2"/>
  <c r="BC19" i="2"/>
  <c r="BD19" i="2"/>
  <c r="BE19" i="2"/>
  <c r="BB20" i="2"/>
  <c r="BC20" i="2"/>
  <c r="BD20" i="2"/>
  <c r="BE20" i="2"/>
  <c r="BB21" i="2"/>
  <c r="BC21" i="2"/>
  <c r="BD21" i="2"/>
  <c r="BE21" i="2"/>
  <c r="BB22" i="2"/>
  <c r="BC22" i="2"/>
  <c r="BD22" i="2"/>
  <c r="BE22" i="2"/>
  <c r="BB23" i="2"/>
  <c r="BC23" i="2"/>
  <c r="BD23" i="2"/>
  <c r="BE23" i="2"/>
  <c r="BB24" i="2"/>
  <c r="BC24" i="2"/>
  <c r="BD24" i="2"/>
  <c r="BE24" i="2"/>
  <c r="BB25" i="2"/>
  <c r="BC25" i="2"/>
  <c r="BD25" i="2"/>
  <c r="BE25" i="2"/>
  <c r="BB26" i="2"/>
  <c r="BC26" i="2"/>
  <c r="BD26" i="2"/>
  <c r="BE26" i="2"/>
  <c r="BB27" i="2"/>
  <c r="BC27" i="2"/>
  <c r="BD27" i="2"/>
  <c r="BE27" i="2"/>
  <c r="BB28" i="2"/>
  <c r="BC28" i="2"/>
  <c r="BD28" i="2"/>
  <c r="BE28" i="2"/>
  <c r="BB29" i="2"/>
  <c r="BC29" i="2"/>
  <c r="BB30" i="2"/>
  <c r="BC30" i="2"/>
  <c r="BD30" i="2"/>
  <c r="BE30" i="2"/>
  <c r="BB31" i="2"/>
  <c r="BC31" i="2"/>
  <c r="BD31" i="2"/>
  <c r="BE31" i="2"/>
  <c r="BB32" i="2"/>
  <c r="BC32" i="2"/>
  <c r="BD32" i="2"/>
  <c r="BE32" i="2"/>
  <c r="BB33" i="2"/>
  <c r="BC33" i="2"/>
  <c r="BD33" i="2"/>
  <c r="BE33" i="2"/>
  <c r="BB34" i="2"/>
  <c r="BC34" i="2"/>
  <c r="BD34" i="2"/>
  <c r="BE34" i="2"/>
  <c r="BB35" i="2"/>
  <c r="BC35" i="2"/>
  <c r="BD35" i="2"/>
  <c r="BE35" i="2"/>
  <c r="BB36" i="2"/>
  <c r="BC36" i="2"/>
  <c r="BD36" i="2"/>
  <c r="BE36" i="2"/>
  <c r="BB37" i="2"/>
  <c r="BC37" i="2"/>
  <c r="BD37" i="2"/>
  <c r="BE37" i="2"/>
  <c r="BB39" i="2"/>
  <c r="BC39" i="2"/>
  <c r="BD39" i="2"/>
  <c r="BE39" i="2"/>
  <c r="BB40" i="2"/>
  <c r="BC40" i="2"/>
  <c r="BD40" i="2"/>
  <c r="BE40" i="2"/>
  <c r="BB41" i="2"/>
  <c r="BC41" i="2"/>
  <c r="BD41" i="2"/>
  <c r="BE41" i="2"/>
  <c r="BB42" i="2"/>
  <c r="BC42" i="2"/>
  <c r="BD42" i="2"/>
  <c r="BE42" i="2"/>
  <c r="BB43" i="2"/>
  <c r="BC43" i="2"/>
  <c r="BB44" i="2"/>
  <c r="BC44" i="2"/>
  <c r="BD44" i="2"/>
  <c r="BE44" i="2"/>
  <c r="BB45" i="2"/>
  <c r="BC45" i="2"/>
  <c r="BD45" i="2"/>
  <c r="BE45" i="2"/>
  <c r="BB46" i="2"/>
  <c r="BC46" i="2"/>
  <c r="BB47" i="2"/>
  <c r="BC47" i="2"/>
  <c r="BB48" i="2"/>
  <c r="BC48" i="2"/>
  <c r="BB49" i="2"/>
  <c r="BC49" i="2"/>
  <c r="BB50" i="2"/>
  <c r="BC50" i="2"/>
  <c r="BD50" i="2"/>
  <c r="BE50" i="2"/>
  <c r="BB51" i="2"/>
  <c r="BC51" i="2"/>
  <c r="BB52" i="2"/>
  <c r="BC52" i="2"/>
  <c r="BB53" i="2"/>
  <c r="BC53" i="2"/>
  <c r="BD53" i="2"/>
  <c r="BE53" i="2"/>
  <c r="BB54" i="2"/>
  <c r="BC54" i="2"/>
  <c r="BB55" i="2"/>
  <c r="BC55" i="2"/>
  <c r="BB56" i="2"/>
  <c r="BC56" i="2"/>
  <c r="BD56" i="2"/>
  <c r="BE56" i="2"/>
  <c r="BB57" i="2"/>
  <c r="BC57" i="2"/>
  <c r="BB58" i="2"/>
  <c r="BC58" i="2"/>
  <c r="BD58" i="2"/>
  <c r="BE58" i="2"/>
  <c r="BB59" i="2"/>
  <c r="BC59" i="2"/>
  <c r="BD59" i="2"/>
  <c r="BE59" i="2"/>
  <c r="BB60" i="2"/>
  <c r="BC60" i="2"/>
  <c r="BD60" i="2"/>
  <c r="BE60" i="2"/>
  <c r="BB61" i="2"/>
  <c r="BC61" i="2"/>
  <c r="BB62" i="2"/>
  <c r="BC62" i="2"/>
  <c r="BD62" i="2"/>
  <c r="BE62" i="2"/>
  <c r="BB63" i="2"/>
  <c r="BC63" i="2"/>
  <c r="BD63" i="2"/>
  <c r="BE63" i="2"/>
  <c r="BB64" i="2"/>
  <c r="BC64" i="2"/>
  <c r="BD64" i="2"/>
  <c r="BE64" i="2"/>
  <c r="BB65" i="2"/>
  <c r="BC65" i="2"/>
  <c r="BD65" i="2"/>
  <c r="BE65" i="2"/>
  <c r="BC66" i="2"/>
  <c r="BD66" i="2"/>
  <c r="BE66" i="2"/>
  <c r="BB67" i="2"/>
  <c r="BC67" i="2"/>
  <c r="BD67" i="2"/>
  <c r="BE67" i="2"/>
  <c r="BB68" i="2"/>
  <c r="BC68" i="2"/>
  <c r="BB69" i="2"/>
  <c r="BC69" i="2"/>
  <c r="BD69" i="2"/>
  <c r="BE69" i="2"/>
  <c r="BB70" i="2"/>
  <c r="BC70" i="2"/>
  <c r="BD70" i="2"/>
  <c r="BE70" i="2"/>
  <c r="BB71" i="2"/>
  <c r="BC71" i="2"/>
  <c r="BD71" i="2"/>
  <c r="BE71" i="2"/>
  <c r="BB72" i="2"/>
  <c r="BC72" i="2"/>
  <c r="BD72" i="2"/>
  <c r="BE72" i="2"/>
  <c r="BB73" i="2"/>
  <c r="BC73" i="2"/>
  <c r="BD73" i="2"/>
  <c r="BE73" i="2"/>
  <c r="BB74" i="2"/>
  <c r="BC74" i="2"/>
  <c r="BD74" i="2"/>
  <c r="BE74" i="2"/>
  <c r="BB76" i="2"/>
  <c r="BC76" i="2"/>
  <c r="BD76" i="2"/>
  <c r="BE76" i="2"/>
  <c r="BB77" i="2"/>
  <c r="BC77" i="2"/>
  <c r="BD77" i="2"/>
  <c r="BE77" i="2"/>
  <c r="BB78" i="2"/>
  <c r="BC78" i="2"/>
  <c r="BD78" i="2"/>
  <c r="BE78" i="2"/>
  <c r="BB79" i="2"/>
  <c r="BC79" i="2"/>
  <c r="BD79" i="2"/>
  <c r="BE79" i="2"/>
  <c r="BB81" i="2"/>
  <c r="BC81" i="2"/>
  <c r="BD81" i="2"/>
  <c r="BB82" i="2"/>
  <c r="BC82" i="2"/>
  <c r="BB83" i="2"/>
  <c r="BC83" i="2"/>
  <c r="BB84" i="2"/>
  <c r="BC84" i="2"/>
  <c r="BB85" i="2"/>
  <c r="BC85" i="2"/>
  <c r="BD85" i="2"/>
  <c r="BE85" i="2"/>
  <c r="BB86" i="2"/>
  <c r="BC86" i="2"/>
  <c r="BD86" i="2"/>
  <c r="BE86" i="2"/>
  <c r="BB87" i="2"/>
  <c r="BC87" i="2"/>
  <c r="BD87" i="2"/>
  <c r="BE87" i="2"/>
  <c r="BB88" i="2"/>
  <c r="BC88" i="2"/>
  <c r="BD88" i="2"/>
  <c r="BE88" i="2"/>
  <c r="BB89" i="2"/>
  <c r="BC89" i="2"/>
  <c r="BD89" i="2"/>
  <c r="BE89" i="2"/>
  <c r="BB90" i="2"/>
  <c r="BC90" i="2"/>
  <c r="BD90" i="2"/>
  <c r="BE90" i="2"/>
  <c r="BB91" i="2"/>
  <c r="BC91" i="2"/>
  <c r="BD91" i="2"/>
  <c r="BE91" i="2"/>
  <c r="BB92" i="2"/>
  <c r="BC92" i="2"/>
  <c r="BD92" i="2"/>
  <c r="BE92" i="2"/>
  <c r="BB95" i="2"/>
  <c r="BC95" i="2"/>
  <c r="BD95" i="2"/>
  <c r="BE95" i="2"/>
  <c r="BB96" i="2"/>
  <c r="BC96" i="2"/>
  <c r="BD96" i="2"/>
  <c r="BE96" i="2"/>
  <c r="BB97" i="2"/>
  <c r="BC97" i="2"/>
  <c r="BD97" i="2"/>
  <c r="BE97" i="2"/>
  <c r="BB99" i="2"/>
  <c r="BC99" i="2"/>
  <c r="BD99" i="2"/>
  <c r="BE99" i="2"/>
  <c r="BB100" i="2"/>
  <c r="BC100" i="2"/>
  <c r="BD100" i="2"/>
  <c r="BE100" i="2"/>
  <c r="BB101" i="2"/>
  <c r="BC101" i="2"/>
  <c r="BD101" i="2"/>
  <c r="BE101" i="2"/>
  <c r="BC102" i="2"/>
  <c r="BD102" i="2"/>
  <c r="BE102" i="2"/>
  <c r="BB103" i="2"/>
  <c r="BC103" i="2"/>
  <c r="BB104" i="2"/>
  <c r="BC104" i="2"/>
  <c r="BB105" i="2"/>
  <c r="BC105" i="2"/>
  <c r="BD105" i="2"/>
  <c r="BE105" i="2"/>
  <c r="BB106" i="2"/>
  <c r="BC106" i="2"/>
  <c r="BD106" i="2"/>
  <c r="BE106" i="2"/>
  <c r="BB107" i="2"/>
  <c r="BC107" i="2"/>
  <c r="BD107" i="2"/>
  <c r="BE107" i="2"/>
  <c r="BB108" i="2"/>
  <c r="BC108" i="2"/>
  <c r="BD108" i="2"/>
  <c r="BE108" i="2"/>
  <c r="BB109" i="2"/>
  <c r="BC109" i="2"/>
  <c r="BD109" i="2"/>
  <c r="BE109" i="2"/>
  <c r="BB111" i="2"/>
  <c r="BC111" i="2"/>
  <c r="BD111" i="2"/>
  <c r="BE111" i="2"/>
  <c r="BB112" i="2"/>
  <c r="BC112" i="2"/>
  <c r="BB113" i="2"/>
  <c r="BC113" i="2"/>
  <c r="BD113" i="2"/>
  <c r="BE113" i="2"/>
  <c r="BB114" i="2"/>
  <c r="BC114" i="2"/>
  <c r="BD114" i="2"/>
  <c r="BE114" i="2"/>
  <c r="BB115" i="2"/>
  <c r="BC115" i="2"/>
  <c r="BD115" i="2"/>
  <c r="BE115" i="2"/>
  <c r="BR111" i="2"/>
  <c r="BS111" i="2"/>
  <c r="BN80" i="2" l="1"/>
  <c r="BN110" i="2"/>
  <c r="BM110" i="2"/>
  <c r="BP110" i="2" s="1"/>
  <c r="BQ110" i="2" s="1"/>
  <c r="BN75" i="2"/>
  <c r="BX93" i="2"/>
  <c r="BY93" i="2" s="1"/>
  <c r="BW93" i="2"/>
  <c r="BP93" i="2"/>
  <c r="BQ93" i="2" s="1"/>
  <c r="BO93" i="2"/>
  <c r="BX75" i="2"/>
  <c r="BY75" i="2" s="1"/>
  <c r="BM80" i="2"/>
  <c r="BO80" i="2" s="1"/>
  <c r="BX110" i="2"/>
  <c r="BY110" i="2" s="1"/>
  <c r="BW110" i="2"/>
  <c r="BW75" i="2"/>
  <c r="BM75" i="2"/>
  <c r="BX80" i="2"/>
  <c r="BY80" i="2" s="1"/>
  <c r="BW80" i="2"/>
  <c r="BJ2" i="2"/>
  <c r="BL107" i="2"/>
  <c r="BL105" i="2"/>
  <c r="BL101" i="2"/>
  <c r="BL99" i="2"/>
  <c r="BL96" i="2"/>
  <c r="BL90" i="2"/>
  <c r="BL88" i="2"/>
  <c r="BL86" i="2"/>
  <c r="BL66" i="2"/>
  <c r="BL64" i="2"/>
  <c r="BL62" i="2"/>
  <c r="BL56" i="2"/>
  <c r="BL50" i="2"/>
  <c r="BL44" i="2"/>
  <c r="BL28" i="2"/>
  <c r="BL26" i="2"/>
  <c r="BL24" i="2"/>
  <c r="BL22" i="2"/>
  <c r="BL20" i="2"/>
  <c r="BL18" i="2"/>
  <c r="BL16" i="2"/>
  <c r="BL10" i="2"/>
  <c r="BN94" i="2"/>
  <c r="BJ112" i="2"/>
  <c r="BQ112" i="2" s="1"/>
  <c r="BJ111" i="2"/>
  <c r="BJ109" i="2"/>
  <c r="BJ108" i="2"/>
  <c r="BJ107" i="2"/>
  <c r="BJ106" i="2"/>
  <c r="BJ105" i="2"/>
  <c r="BJ103" i="2"/>
  <c r="BQ103" i="2" s="1"/>
  <c r="BJ102" i="2"/>
  <c r="BJ101" i="2"/>
  <c r="BJ100" i="2"/>
  <c r="BJ99" i="2"/>
  <c r="BJ97" i="2"/>
  <c r="BJ96" i="2"/>
  <c r="BJ95" i="2"/>
  <c r="BJ92" i="2"/>
  <c r="BJ91" i="2"/>
  <c r="BJ90" i="2"/>
  <c r="BJ89" i="2"/>
  <c r="BJ88" i="2"/>
  <c r="BJ87" i="2"/>
  <c r="BJ86" i="2"/>
  <c r="BJ85" i="2"/>
  <c r="BJ68" i="2"/>
  <c r="BQ68" i="2" s="1"/>
  <c r="BJ67" i="2"/>
  <c r="BJ66" i="2"/>
  <c r="BJ65" i="2"/>
  <c r="BJ64" i="2"/>
  <c r="BJ63" i="2"/>
  <c r="BJ62" i="2"/>
  <c r="BJ57" i="2"/>
  <c r="BQ57" i="2" s="1"/>
  <c r="BJ56" i="2"/>
  <c r="BJ54" i="2"/>
  <c r="BQ54" i="2" s="1"/>
  <c r="BJ53" i="2"/>
  <c r="BJ51" i="2"/>
  <c r="BQ51" i="2" s="1"/>
  <c r="BJ50" i="2"/>
  <c r="BJ48" i="2"/>
  <c r="BQ48" i="2" s="1"/>
  <c r="BJ46" i="2"/>
  <c r="BQ46" i="2" s="1"/>
  <c r="BJ45" i="2"/>
  <c r="BJ44" i="2"/>
  <c r="BJ29" i="2"/>
  <c r="BQ29" i="2" s="1"/>
  <c r="BJ28" i="2"/>
  <c r="BJ27" i="2"/>
  <c r="BJ26" i="2"/>
  <c r="BJ25" i="2"/>
  <c r="BJ24" i="2"/>
  <c r="BJ23" i="2"/>
  <c r="BJ22" i="2"/>
  <c r="BJ21" i="2"/>
  <c r="BJ20" i="2"/>
  <c r="BJ19" i="2"/>
  <c r="BJ18" i="2"/>
  <c r="BJ17" i="2"/>
  <c r="BJ16" i="2"/>
  <c r="BJ13" i="2"/>
  <c r="BJ11" i="2"/>
  <c r="BJ10" i="2"/>
  <c r="BJ9" i="2"/>
  <c r="BJ4" i="2"/>
  <c r="BQ4" i="2" s="1"/>
  <c r="BK108" i="2"/>
  <c r="BK106" i="2"/>
  <c r="BK95" i="2"/>
  <c r="BK87" i="2"/>
  <c r="BK85" i="2"/>
  <c r="BK67" i="2"/>
  <c r="BK65" i="2"/>
  <c r="BK63" i="2"/>
  <c r="BK53" i="2"/>
  <c r="BK45" i="2"/>
  <c r="BK27" i="2"/>
  <c r="BK25" i="2"/>
  <c r="BK23" i="2"/>
  <c r="BK21" i="2"/>
  <c r="BK19" i="2"/>
  <c r="BK17" i="2"/>
  <c r="BK13" i="2"/>
  <c r="BK11" i="2"/>
  <c r="BK9" i="2"/>
  <c r="BK102" i="2"/>
  <c r="BK100" i="2"/>
  <c r="BK97" i="2"/>
  <c r="BK91" i="2"/>
  <c r="BK89" i="2"/>
  <c r="BL6" i="2"/>
  <c r="BJ7" i="2"/>
  <c r="BJ83" i="2"/>
  <c r="BQ83" i="2" s="1"/>
  <c r="BL111" i="2"/>
  <c r="BL109" i="2"/>
  <c r="BL92" i="2"/>
  <c r="BL8" i="2"/>
  <c r="BN8" i="2" s="1"/>
  <c r="BJ6" i="2"/>
  <c r="BK2" i="2"/>
  <c r="BJ114" i="2"/>
  <c r="BK115" i="2"/>
  <c r="BL114" i="2"/>
  <c r="BK113" i="2"/>
  <c r="BL81" i="2"/>
  <c r="BL79" i="2"/>
  <c r="BK78" i="2"/>
  <c r="BL77" i="2"/>
  <c r="BK76" i="2"/>
  <c r="BK74" i="2"/>
  <c r="BL73" i="2"/>
  <c r="BK72" i="2"/>
  <c r="BL71" i="2"/>
  <c r="BK70" i="2"/>
  <c r="BL69" i="2"/>
  <c r="BK60" i="2"/>
  <c r="BL59" i="2"/>
  <c r="BK58" i="2"/>
  <c r="BK42" i="2"/>
  <c r="BL41" i="2"/>
  <c r="BK40" i="2"/>
  <c r="BL39" i="2"/>
  <c r="BL37" i="2"/>
  <c r="BK36" i="2"/>
  <c r="BL35" i="2"/>
  <c r="BK34" i="2"/>
  <c r="BL33" i="2"/>
  <c r="BK32" i="2"/>
  <c r="BL31" i="2"/>
  <c r="BK30" i="2"/>
  <c r="BJ115" i="2"/>
  <c r="BJ113" i="2"/>
  <c r="BJ104" i="2"/>
  <c r="BQ104" i="2" s="1"/>
  <c r="BJ84" i="2"/>
  <c r="BQ84" i="2" s="1"/>
  <c r="BJ82" i="2"/>
  <c r="BQ82" i="2" s="1"/>
  <c r="BJ81" i="2"/>
  <c r="BJ79" i="2"/>
  <c r="BJ78" i="2"/>
  <c r="BJ77" i="2"/>
  <c r="BJ76" i="2"/>
  <c r="BJ74" i="2"/>
  <c r="BJ73" i="2"/>
  <c r="BJ72" i="2"/>
  <c r="BJ71" i="2"/>
  <c r="BJ70" i="2"/>
  <c r="BJ69" i="2"/>
  <c r="BJ61" i="2"/>
  <c r="BQ61" i="2" s="1"/>
  <c r="BJ60" i="2"/>
  <c r="BJ59" i="2"/>
  <c r="BJ58" i="2"/>
  <c r="BJ55" i="2"/>
  <c r="BQ55" i="2" s="1"/>
  <c r="BJ52" i="2"/>
  <c r="BQ52" i="2" s="1"/>
  <c r="BJ49" i="2"/>
  <c r="BQ49" i="2" s="1"/>
  <c r="BJ47" i="2"/>
  <c r="BQ47" i="2" s="1"/>
  <c r="BJ43" i="2"/>
  <c r="BQ43" i="2" s="1"/>
  <c r="BJ42" i="2"/>
  <c r="BJ41" i="2"/>
  <c r="BJ40" i="2"/>
  <c r="BJ39" i="2"/>
  <c r="BJ37" i="2"/>
  <c r="BJ36" i="2"/>
  <c r="BJ35" i="2"/>
  <c r="BJ34" i="2"/>
  <c r="BJ33" i="2"/>
  <c r="BJ32" i="2"/>
  <c r="BJ31" i="2"/>
  <c r="BJ30" i="2"/>
  <c r="BK7" i="2"/>
  <c r="BK5" i="2"/>
  <c r="BJ3" i="2"/>
  <c r="BQ3" i="2" s="1"/>
  <c r="BL2" i="2"/>
  <c r="BK6" i="2"/>
  <c r="BK8" i="2"/>
  <c r="BK10" i="2"/>
  <c r="BK16" i="2"/>
  <c r="BK18" i="2"/>
  <c r="BK20" i="2"/>
  <c r="BK22" i="2"/>
  <c r="BK24" i="2"/>
  <c r="BK26" i="2"/>
  <c r="BK28" i="2"/>
  <c r="BK31" i="2"/>
  <c r="BK33" i="2"/>
  <c r="BK35" i="2"/>
  <c r="BK37" i="2"/>
  <c r="BK39" i="2"/>
  <c r="BK41" i="2"/>
  <c r="BK44" i="2"/>
  <c r="BK50" i="2"/>
  <c r="BK56" i="2"/>
  <c r="BK59" i="2"/>
  <c r="BK62" i="2"/>
  <c r="BK64" i="2"/>
  <c r="BK66" i="2"/>
  <c r="BK69" i="2"/>
  <c r="BK71" i="2"/>
  <c r="BK73" i="2"/>
  <c r="BK77" i="2"/>
  <c r="BK79" i="2"/>
  <c r="BK81" i="2"/>
  <c r="BK86" i="2"/>
  <c r="BK88" i="2"/>
  <c r="BK90" i="2"/>
  <c r="BK92" i="2"/>
  <c r="BK96" i="2"/>
  <c r="BK99" i="2"/>
  <c r="BK101" i="2"/>
  <c r="BK105" i="2"/>
  <c r="BK107" i="2"/>
  <c r="BK109" i="2"/>
  <c r="BK111" i="2"/>
  <c r="BK114" i="2"/>
  <c r="BL5" i="2"/>
  <c r="BL7" i="2"/>
  <c r="BL9" i="2"/>
  <c r="BL11" i="2"/>
  <c r="BL13" i="2"/>
  <c r="BL17" i="2"/>
  <c r="BL19" i="2"/>
  <c r="BL21" i="2"/>
  <c r="BL23" i="2"/>
  <c r="BL25" i="2"/>
  <c r="BL27" i="2"/>
  <c r="BL30" i="2"/>
  <c r="BL32" i="2"/>
  <c r="BL34" i="2"/>
  <c r="BL36" i="2"/>
  <c r="BL40" i="2"/>
  <c r="BL42" i="2"/>
  <c r="BL45" i="2"/>
  <c r="BL53" i="2"/>
  <c r="BL58" i="2"/>
  <c r="BL60" i="2"/>
  <c r="BL63" i="2"/>
  <c r="BL65" i="2"/>
  <c r="BL67" i="2"/>
  <c r="BL70" i="2"/>
  <c r="BL72" i="2"/>
  <c r="BL74" i="2"/>
  <c r="BL76" i="2"/>
  <c r="BL78" i="2"/>
  <c r="BL85" i="2"/>
  <c r="BL87" i="2"/>
  <c r="BL89" i="2"/>
  <c r="BL91" i="2"/>
  <c r="BL95" i="2"/>
  <c r="BL97" i="2"/>
  <c r="BL100" i="2"/>
  <c r="BL102" i="2"/>
  <c r="BL106" i="2"/>
  <c r="BL108" i="2"/>
  <c r="BL113" i="2"/>
  <c r="BL115" i="2"/>
  <c r="BM38" i="2"/>
  <c r="BN38" i="2"/>
  <c r="BM94" i="2"/>
  <c r="BR15" i="2"/>
  <c r="BF36" i="2"/>
  <c r="BF37" i="2" s="1"/>
  <c r="BF38" i="2"/>
  <c r="BF39" i="2"/>
  <c r="BF40" i="2" s="1"/>
  <c r="BF41" i="2"/>
  <c r="BF42" i="2" s="1"/>
  <c r="BF120" i="2"/>
  <c r="BF43" i="2"/>
  <c r="BF44" i="2"/>
  <c r="BF45" i="2" s="1"/>
  <c r="BF5" i="2"/>
  <c r="BF6" i="2"/>
  <c r="BF7" i="2" s="1"/>
  <c r="BF8" i="2" s="1"/>
  <c r="BF117" i="2"/>
  <c r="BF9" i="2"/>
  <c r="BF10" i="2" s="1"/>
  <c r="BF11" i="2" s="1"/>
  <c r="BF13" i="2"/>
  <c r="BF14" i="2" s="1"/>
  <c r="BF15" i="2" s="1"/>
  <c r="BF16" i="2"/>
  <c r="BF17" i="2" s="1"/>
  <c r="BF18" i="2"/>
  <c r="BF19" i="2" s="1"/>
  <c r="BF20" i="2"/>
  <c r="BF21" i="2" s="1"/>
  <c r="BF22" i="2" s="1"/>
  <c r="BF23" i="2" s="1"/>
  <c r="BF24" i="2" s="1"/>
  <c r="BF25" i="2" s="1"/>
  <c r="BR16" i="2"/>
  <c r="BS16" i="2"/>
  <c r="BT16" i="2"/>
  <c r="BR17" i="2"/>
  <c r="BS17" i="2"/>
  <c r="BT17" i="2"/>
  <c r="BR18" i="2"/>
  <c r="BS18" i="2"/>
  <c r="BT18" i="2"/>
  <c r="BR19" i="2"/>
  <c r="BS19" i="2"/>
  <c r="BT19" i="2"/>
  <c r="BF26" i="2"/>
  <c r="BF27" i="2"/>
  <c r="BF28" i="2" s="1"/>
  <c r="BF29" i="2"/>
  <c r="BF118" i="2"/>
  <c r="BF30" i="2"/>
  <c r="BF31" i="2"/>
  <c r="BF119" i="2"/>
  <c r="BF33" i="2"/>
  <c r="BF34" i="2"/>
  <c r="BF35" i="2" s="1"/>
  <c r="BR20" i="2"/>
  <c r="BS20" i="2"/>
  <c r="BT20" i="2"/>
  <c r="BR21" i="2"/>
  <c r="BS21" i="2"/>
  <c r="BT21" i="2"/>
  <c r="BR22" i="2"/>
  <c r="BS22" i="2"/>
  <c r="BT22" i="2"/>
  <c r="BR23" i="2"/>
  <c r="BS23" i="2"/>
  <c r="BT23" i="2"/>
  <c r="BR24" i="2"/>
  <c r="BS24" i="2"/>
  <c r="BT24" i="2"/>
  <c r="BR25" i="2"/>
  <c r="BS25" i="2"/>
  <c r="BT25" i="2"/>
  <c r="BR26" i="2"/>
  <c r="BS26" i="2"/>
  <c r="BT26" i="2"/>
  <c r="BR27" i="2"/>
  <c r="BS27" i="2"/>
  <c r="BT27" i="2"/>
  <c r="BT28" i="2"/>
  <c r="BS28" i="2"/>
  <c r="BR28" i="2"/>
  <c r="BY29" i="2"/>
  <c r="BR29" i="2"/>
  <c r="BR30" i="2"/>
  <c r="BS30" i="2"/>
  <c r="BT30" i="2"/>
  <c r="BR33" i="2"/>
  <c r="BS33" i="2"/>
  <c r="BT33" i="2"/>
  <c r="BR34" i="2"/>
  <c r="BS34" i="2"/>
  <c r="BT34" i="2"/>
  <c r="BR35" i="2"/>
  <c r="BS35" i="2"/>
  <c r="BT35" i="2"/>
  <c r="BR36" i="2"/>
  <c r="BS36" i="2"/>
  <c r="BT36" i="2"/>
  <c r="BR37" i="2"/>
  <c r="BS37" i="2"/>
  <c r="BT37" i="2"/>
  <c r="BR38" i="2"/>
  <c r="BS38" i="2"/>
  <c r="BT38" i="2"/>
  <c r="BR39" i="2"/>
  <c r="BS39" i="2"/>
  <c r="BT39" i="2"/>
  <c r="BR40" i="2"/>
  <c r="BS40" i="2"/>
  <c r="BT40" i="2"/>
  <c r="BR41" i="2"/>
  <c r="BS41" i="2"/>
  <c r="BT41" i="2"/>
  <c r="BT42" i="2"/>
  <c r="BS42" i="2"/>
  <c r="BR42" i="2"/>
  <c r="BY43" i="2"/>
  <c r="BR43" i="2"/>
  <c r="BR44" i="2"/>
  <c r="BS44" i="2"/>
  <c r="BT44" i="2"/>
  <c r="BT45" i="2"/>
  <c r="BS45" i="2"/>
  <c r="BR45" i="2"/>
  <c r="BF61" i="2"/>
  <c r="BF122" i="2"/>
  <c r="BF123" i="2"/>
  <c r="BF62" i="2"/>
  <c r="BF63" i="2" s="1"/>
  <c r="BF64" i="2" s="1"/>
  <c r="BF65" i="2" s="1"/>
  <c r="BF66" i="2"/>
  <c r="BF67" i="2"/>
  <c r="BF124" i="2"/>
  <c r="BF68" i="2"/>
  <c r="BF125" i="2"/>
  <c r="BF69" i="2"/>
  <c r="BF70" i="2" s="1"/>
  <c r="BF71" i="2"/>
  <c r="BF72" i="2"/>
  <c r="BF73" i="2"/>
  <c r="BF74" i="2"/>
  <c r="BF76" i="2" s="1"/>
  <c r="BF77" i="2" s="1"/>
  <c r="BF78" i="2"/>
  <c r="BF51" i="2"/>
  <c r="BF52" i="2" s="1"/>
  <c r="BF53" i="2"/>
  <c r="BF54" i="2"/>
  <c r="BF55" i="2"/>
  <c r="BF56" i="2" s="1"/>
  <c r="BF57" i="2" s="1"/>
  <c r="BF58" i="2" s="1"/>
  <c r="BF59" i="2" s="1"/>
  <c r="BF60" i="2" s="1"/>
  <c r="BT50" i="2"/>
  <c r="BS50" i="2"/>
  <c r="BR50" i="2"/>
  <c r="BR51" i="2"/>
  <c r="BY51" i="2"/>
  <c r="BY52" i="2"/>
  <c r="BR52" i="2"/>
  <c r="BT53" i="2"/>
  <c r="BS53" i="2"/>
  <c r="BR53" i="2"/>
  <c r="BR54" i="2"/>
  <c r="BY54" i="2"/>
  <c r="BY61" i="2"/>
  <c r="BR61" i="2"/>
  <c r="BT66" i="2"/>
  <c r="BS66" i="2"/>
  <c r="BR66" i="2"/>
  <c r="BT67" i="2"/>
  <c r="BS67" i="2"/>
  <c r="BR67" i="2"/>
  <c r="BY68" i="2"/>
  <c r="BR68" i="2"/>
  <c r="BR71" i="2"/>
  <c r="BS71" i="2"/>
  <c r="BT71" i="2"/>
  <c r="BR72" i="2"/>
  <c r="BS72" i="2"/>
  <c r="BT72" i="2"/>
  <c r="BR73" i="2"/>
  <c r="BS73" i="2"/>
  <c r="BT73" i="2"/>
  <c r="BR69" i="2"/>
  <c r="BS69" i="2"/>
  <c r="BT69" i="2"/>
  <c r="BT70" i="2"/>
  <c r="BS70" i="2"/>
  <c r="BR70" i="2"/>
  <c r="BR74" i="2"/>
  <c r="BS74" i="2"/>
  <c r="BT74" i="2"/>
  <c r="BR76" i="2"/>
  <c r="BS76" i="2"/>
  <c r="BT76" i="2"/>
  <c r="BR77" i="2"/>
  <c r="BS77" i="2"/>
  <c r="BT77" i="2"/>
  <c r="BR78" i="2"/>
  <c r="BS78" i="2"/>
  <c r="BT78" i="2"/>
  <c r="BR79" i="2"/>
  <c r="BS79" i="2"/>
  <c r="BT79" i="2"/>
  <c r="BT81" i="2"/>
  <c r="BS81" i="2"/>
  <c r="BR81" i="2"/>
  <c r="BF121" i="2"/>
  <c r="BF46" i="2"/>
  <c r="BF47" i="2" s="1"/>
  <c r="BF48" i="2" s="1"/>
  <c r="BF49" i="2"/>
  <c r="BF50" i="2"/>
  <c r="BF79" i="2"/>
  <c r="BF81" i="2"/>
  <c r="BF82" i="2"/>
  <c r="BF83" i="2" s="1"/>
  <c r="BF84" i="2" s="1"/>
  <c r="BF85" i="2"/>
  <c r="BF86" i="2"/>
  <c r="BF87" i="2"/>
  <c r="BF88" i="2"/>
  <c r="BF89" i="2" s="1"/>
  <c r="BF90" i="2"/>
  <c r="BF91" i="2"/>
  <c r="BF92" i="2"/>
  <c r="BF94" i="2"/>
  <c r="BF95" i="2" s="1"/>
  <c r="BF96" i="2" s="1"/>
  <c r="BF97" i="2" s="1"/>
  <c r="BF98" i="2"/>
  <c r="BF99" i="2"/>
  <c r="BF100" i="2"/>
  <c r="BF101" i="2"/>
  <c r="BF102" i="2" s="1"/>
  <c r="BF126" i="2"/>
  <c r="BF116" i="2"/>
  <c r="BF103" i="2"/>
  <c r="BF104" i="2"/>
  <c r="BF105" i="2" s="1"/>
  <c r="BF106" i="2" s="1"/>
  <c r="BF107" i="2"/>
  <c r="BF108" i="2" s="1"/>
  <c r="BF112" i="2"/>
  <c r="BF113" i="2" s="1"/>
  <c r="BF114" i="2"/>
  <c r="BF115" i="2" s="1"/>
  <c r="BF4" i="2"/>
  <c r="BR82" i="2"/>
  <c r="BY82" i="2"/>
  <c r="BR83" i="2"/>
  <c r="BY83" i="2"/>
  <c r="BY84" i="2"/>
  <c r="BR84" i="2"/>
  <c r="BR85" i="2"/>
  <c r="BS85" i="2"/>
  <c r="BT85" i="2"/>
  <c r="BR87" i="2"/>
  <c r="BS87" i="2"/>
  <c r="BT87" i="2"/>
  <c r="BR88" i="2"/>
  <c r="BS88" i="2"/>
  <c r="BT88" i="2"/>
  <c r="BR89" i="2"/>
  <c r="BS89" i="2"/>
  <c r="BT89" i="2"/>
  <c r="BR90" i="2"/>
  <c r="BS90" i="2"/>
  <c r="BT90" i="2"/>
  <c r="BR91" i="2"/>
  <c r="BS91" i="2"/>
  <c r="BT91" i="2"/>
  <c r="BR92" i="2"/>
  <c r="BS92" i="2"/>
  <c r="BT92" i="2"/>
  <c r="BR94" i="2"/>
  <c r="BS94" i="2"/>
  <c r="BT94" i="2"/>
  <c r="BR95" i="2"/>
  <c r="BS95" i="2"/>
  <c r="BT95" i="2"/>
  <c r="BR96" i="2"/>
  <c r="BS96" i="2"/>
  <c r="BT96" i="2"/>
  <c r="BT97" i="2"/>
  <c r="BS97" i="2"/>
  <c r="BR97" i="2"/>
  <c r="BY98" i="2"/>
  <c r="BR98" i="2"/>
  <c r="BR100" i="2"/>
  <c r="BS100" i="2"/>
  <c r="BT100" i="2"/>
  <c r="BR101" i="2"/>
  <c r="BS101" i="2"/>
  <c r="BT101" i="2"/>
  <c r="BT102" i="2"/>
  <c r="BS102" i="2"/>
  <c r="BR102" i="2"/>
  <c r="BT116" i="2"/>
  <c r="BS116" i="2"/>
  <c r="BR116" i="2"/>
  <c r="BR103" i="2"/>
  <c r="BY103" i="2"/>
  <c r="BY104" i="2"/>
  <c r="BR104" i="2"/>
  <c r="BR105" i="2"/>
  <c r="BS105" i="2"/>
  <c r="BT105" i="2"/>
  <c r="BR106" i="2"/>
  <c r="BS106" i="2"/>
  <c r="BT106" i="2"/>
  <c r="BR107" i="2"/>
  <c r="BS107" i="2"/>
  <c r="BT107" i="2"/>
  <c r="BR108" i="2"/>
  <c r="BS108" i="2"/>
  <c r="BT108" i="2"/>
  <c r="BR109" i="2"/>
  <c r="BS109" i="2"/>
  <c r="BT109" i="2"/>
  <c r="BT111" i="2"/>
  <c r="BR115" i="2"/>
  <c r="BS115" i="2"/>
  <c r="BT115" i="2"/>
  <c r="BR114" i="2"/>
  <c r="BS114" i="2"/>
  <c r="BT114" i="2"/>
  <c r="BT60" i="2"/>
  <c r="BS60" i="2"/>
  <c r="BR60" i="2"/>
  <c r="BT59" i="2"/>
  <c r="BS59" i="2"/>
  <c r="BR59" i="2"/>
  <c r="BT58" i="2"/>
  <c r="BS58" i="2"/>
  <c r="BR58" i="2"/>
  <c r="BY57" i="2"/>
  <c r="BR57" i="2"/>
  <c r="BT56" i="2"/>
  <c r="BS56" i="2"/>
  <c r="BR56" i="2"/>
  <c r="BY55" i="2"/>
  <c r="BR55" i="2"/>
  <c r="BY112" i="2"/>
  <c r="BR112" i="2"/>
  <c r="BT113" i="2"/>
  <c r="BS113" i="2"/>
  <c r="BR113" i="2"/>
  <c r="BO75" i="2" l="1"/>
  <c r="BP80" i="2"/>
  <c r="BQ80" i="2" s="1"/>
  <c r="BO110" i="2"/>
  <c r="BP75" i="2"/>
  <c r="BQ75" i="2" s="1"/>
  <c r="BF109" i="2"/>
  <c r="BF111" i="2" s="1"/>
  <c r="BF110" i="2"/>
  <c r="BN101" i="2"/>
  <c r="BN64" i="2"/>
  <c r="BN22" i="2"/>
  <c r="BN86" i="2"/>
  <c r="BN13" i="2"/>
  <c r="BN44" i="2"/>
  <c r="BN108" i="2"/>
  <c r="BN89" i="2"/>
  <c r="BN85" i="2"/>
  <c r="BN9" i="2"/>
  <c r="BN65" i="2"/>
  <c r="BN97" i="2"/>
  <c r="BM107" i="2"/>
  <c r="BM96" i="2"/>
  <c r="BN72" i="2"/>
  <c r="BM45" i="2"/>
  <c r="BN50" i="2"/>
  <c r="BN88" i="2"/>
  <c r="BN107" i="2"/>
  <c r="BN96" i="2"/>
  <c r="BM67" i="2"/>
  <c r="BN6" i="2"/>
  <c r="BN10" i="2"/>
  <c r="BN16" i="2"/>
  <c r="BN20" i="2"/>
  <c r="BN24" i="2"/>
  <c r="BM62" i="2"/>
  <c r="BN66" i="2"/>
  <c r="BN99" i="2"/>
  <c r="BN18" i="2"/>
  <c r="BN26" i="2"/>
  <c r="BN56" i="2"/>
  <c r="BM23" i="2"/>
  <c r="BM86" i="2"/>
  <c r="BM66" i="2"/>
  <c r="BN100" i="2"/>
  <c r="BN91" i="2"/>
  <c r="BM63" i="2"/>
  <c r="BN25" i="2"/>
  <c r="BM17" i="2"/>
  <c r="BM109" i="2"/>
  <c r="BM99" i="2"/>
  <c r="BM88" i="2"/>
  <c r="BM24" i="2"/>
  <c r="BM16" i="2"/>
  <c r="BM6" i="2"/>
  <c r="BN109" i="2"/>
  <c r="BM56" i="2"/>
  <c r="BM22" i="2"/>
  <c r="BM50" i="2"/>
  <c r="BN106" i="2"/>
  <c r="BN95" i="2"/>
  <c r="BN87" i="2"/>
  <c r="BN67" i="2"/>
  <c r="BM105" i="2"/>
  <c r="BN39" i="2"/>
  <c r="BN31" i="2"/>
  <c r="BN35" i="2"/>
  <c r="BN92" i="2"/>
  <c r="BM102" i="2"/>
  <c r="BN53" i="2"/>
  <c r="BM27" i="2"/>
  <c r="BM19" i="2"/>
  <c r="BM111" i="2"/>
  <c r="BM101" i="2"/>
  <c r="BM90" i="2"/>
  <c r="BM44" i="2"/>
  <c r="BM26" i="2"/>
  <c r="BM18" i="2"/>
  <c r="BM8" i="2"/>
  <c r="BO8" i="2" s="1"/>
  <c r="BM33" i="2"/>
  <c r="BN30" i="2"/>
  <c r="BN111" i="2"/>
  <c r="BN28" i="2"/>
  <c r="BN62" i="2"/>
  <c r="BN90" i="2"/>
  <c r="BN105" i="2"/>
  <c r="BN21" i="2"/>
  <c r="BM11" i="2"/>
  <c r="BM92" i="2"/>
  <c r="BM64" i="2"/>
  <c r="BM28" i="2"/>
  <c r="BM20" i="2"/>
  <c r="BM10" i="2"/>
  <c r="BM113" i="2"/>
  <c r="BM97" i="2"/>
  <c r="BM89" i="2"/>
  <c r="BM9" i="2"/>
  <c r="BM115" i="2"/>
  <c r="BN76" i="2"/>
  <c r="BM58" i="2"/>
  <c r="BN40" i="2"/>
  <c r="BM30" i="2"/>
  <c r="BM114" i="2"/>
  <c r="BM37" i="2"/>
  <c r="BN36" i="2"/>
  <c r="BN41" i="2"/>
  <c r="BN59" i="2"/>
  <c r="BN114" i="2"/>
  <c r="BO38" i="2"/>
  <c r="BN113" i="2"/>
  <c r="BM74" i="2"/>
  <c r="BM36" i="2"/>
  <c r="BM79" i="2"/>
  <c r="BM71" i="2"/>
  <c r="BM35" i="2"/>
  <c r="BM2" i="2"/>
  <c r="BM65" i="2"/>
  <c r="BM59" i="2"/>
  <c r="BM34" i="2"/>
  <c r="BM7" i="2"/>
  <c r="BM77" i="2"/>
  <c r="BM69" i="2"/>
  <c r="BM41" i="2"/>
  <c r="BN74" i="2"/>
  <c r="BN33" i="2"/>
  <c r="BN37" i="2"/>
  <c r="BN60" i="2"/>
  <c r="BN2" i="2"/>
  <c r="BM91" i="2"/>
  <c r="BM85" i="2"/>
  <c r="BM53" i="2"/>
  <c r="BN34" i="2"/>
  <c r="BN7" i="2"/>
  <c r="BM78" i="2"/>
  <c r="BM70" i="2"/>
  <c r="BM42" i="2"/>
  <c r="BN32" i="2"/>
  <c r="BM5" i="2"/>
  <c r="BM39" i="2"/>
  <c r="BM31" i="2"/>
  <c r="BN17" i="2"/>
  <c r="BN63" i="2"/>
  <c r="BN71" i="2"/>
  <c r="BN79" i="2"/>
  <c r="BN45" i="2"/>
  <c r="BM72" i="2"/>
  <c r="BN27" i="2"/>
  <c r="BN102" i="2"/>
  <c r="BN69" i="2"/>
  <c r="BN73" i="2"/>
  <c r="BN77" i="2"/>
  <c r="BN81" i="2"/>
  <c r="BM81" i="2"/>
  <c r="BM73" i="2"/>
  <c r="BN19" i="2"/>
  <c r="BM95" i="2"/>
  <c r="BM87" i="2"/>
  <c r="BM32" i="2"/>
  <c r="BM100" i="2"/>
  <c r="BN5" i="2"/>
  <c r="BM25" i="2"/>
  <c r="BN23" i="2"/>
  <c r="BM13" i="2"/>
  <c r="BN42" i="2"/>
  <c r="BM60" i="2"/>
  <c r="BM76" i="2"/>
  <c r="BM40" i="2"/>
  <c r="BM106" i="2"/>
  <c r="BM21" i="2"/>
  <c r="BN11" i="2"/>
  <c r="BN115" i="2"/>
  <c r="BN58" i="2"/>
  <c r="BN70" i="2"/>
  <c r="BN78" i="2"/>
  <c r="BM108" i="2"/>
  <c r="BP38" i="2"/>
  <c r="BQ38" i="2" s="1"/>
  <c r="BO94" i="2"/>
  <c r="BP94" i="2"/>
  <c r="BQ94" i="2" s="1"/>
  <c r="BU28" i="2"/>
  <c r="BV19" i="2"/>
  <c r="BU27" i="2"/>
  <c r="BV25" i="2"/>
  <c r="BV21" i="2"/>
  <c r="BU19" i="2"/>
  <c r="BV30" i="2"/>
  <c r="BV26" i="2"/>
  <c r="BU25" i="2"/>
  <c r="BV22" i="2"/>
  <c r="BU21" i="2"/>
  <c r="BF32" i="2"/>
  <c r="BV34" i="2"/>
  <c r="BU33" i="2"/>
  <c r="BV74" i="2"/>
  <c r="BV72" i="2"/>
  <c r="BU50" i="2"/>
  <c r="BV41" i="2"/>
  <c r="BV37" i="2"/>
  <c r="BU35" i="2"/>
  <c r="BV33" i="2"/>
  <c r="BU34" i="2"/>
  <c r="BV28" i="2"/>
  <c r="BV27" i="2"/>
  <c r="BU26" i="2"/>
  <c r="BV23" i="2"/>
  <c r="BU22" i="2"/>
  <c r="BV17" i="2"/>
  <c r="BV16" i="2"/>
  <c r="BU45" i="2"/>
  <c r="BU30" i="2"/>
  <c r="BU24" i="2"/>
  <c r="BU20" i="2"/>
  <c r="BU18" i="2"/>
  <c r="BV44" i="2"/>
  <c r="BV40" i="2"/>
  <c r="BV36" i="2"/>
  <c r="BV24" i="2"/>
  <c r="BU23" i="2"/>
  <c r="BV20" i="2"/>
  <c r="BV18" i="2"/>
  <c r="BU17" i="2"/>
  <c r="BU16" i="2"/>
  <c r="BV35" i="2"/>
  <c r="BV50" i="2"/>
  <c r="BU44" i="2"/>
  <c r="BU39" i="2"/>
  <c r="BU42" i="2"/>
  <c r="BU41" i="2"/>
  <c r="BV38" i="2"/>
  <c r="BU37" i="2"/>
  <c r="BU40" i="2"/>
  <c r="BU36" i="2"/>
  <c r="BV39" i="2"/>
  <c r="BU38" i="2"/>
  <c r="BV42" i="2"/>
  <c r="BV45" i="2"/>
  <c r="BU77" i="2"/>
  <c r="BU71" i="2"/>
  <c r="BV67" i="2"/>
  <c r="BU70" i="2"/>
  <c r="BV71" i="2"/>
  <c r="BU53" i="2"/>
  <c r="BV53" i="2"/>
  <c r="BU74" i="2"/>
  <c r="BV73" i="2"/>
  <c r="BU72" i="2"/>
  <c r="BV66" i="2"/>
  <c r="BU69" i="2"/>
  <c r="BV77" i="2"/>
  <c r="BV76" i="2"/>
  <c r="BV69" i="2"/>
  <c r="BU66" i="2"/>
  <c r="BU67" i="2"/>
  <c r="BU73" i="2"/>
  <c r="BV70" i="2"/>
  <c r="BU76" i="2"/>
  <c r="BV78" i="2"/>
  <c r="BV79" i="2"/>
  <c r="BV90" i="2"/>
  <c r="BU79" i="2"/>
  <c r="BU78" i="2"/>
  <c r="BV81" i="2"/>
  <c r="BU81" i="2"/>
  <c r="BU88" i="2"/>
  <c r="BV88" i="2"/>
  <c r="BU85" i="2"/>
  <c r="BV115" i="2"/>
  <c r="BV95" i="2"/>
  <c r="BV91" i="2"/>
  <c r="BU90" i="2"/>
  <c r="BV87" i="2"/>
  <c r="BV92" i="2"/>
  <c r="BU91" i="2"/>
  <c r="BV85" i="2"/>
  <c r="BU89" i="2"/>
  <c r="BU87" i="2"/>
  <c r="BV89" i="2"/>
  <c r="BU94" i="2"/>
  <c r="BV94" i="2"/>
  <c r="BU92" i="2"/>
  <c r="BV101" i="2"/>
  <c r="BU100" i="2"/>
  <c r="BU97" i="2"/>
  <c r="BU96" i="2"/>
  <c r="BV114" i="2"/>
  <c r="BU115" i="2"/>
  <c r="BV100" i="2"/>
  <c r="BV96" i="2"/>
  <c r="BU95" i="2"/>
  <c r="BV97" i="2"/>
  <c r="BV107" i="2"/>
  <c r="BU101" i="2"/>
  <c r="BV108" i="2"/>
  <c r="BU107" i="2"/>
  <c r="BU116" i="2"/>
  <c r="BU58" i="2"/>
  <c r="BU106" i="2"/>
  <c r="BU102" i="2"/>
  <c r="BU59" i="2"/>
  <c r="BU111" i="2"/>
  <c r="BU109" i="2"/>
  <c r="BV106" i="2"/>
  <c r="BU105" i="2"/>
  <c r="BU60" i="2"/>
  <c r="BU114" i="2"/>
  <c r="BV109" i="2"/>
  <c r="BU108" i="2"/>
  <c r="BV105" i="2"/>
  <c r="BV102" i="2"/>
  <c r="BV116" i="2"/>
  <c r="BV111" i="2"/>
  <c r="BV60" i="2"/>
  <c r="BV59" i="2"/>
  <c r="BV58" i="2"/>
  <c r="BU56" i="2"/>
  <c r="BV56" i="2"/>
  <c r="BU113" i="2"/>
  <c r="BV113" i="2"/>
  <c r="BT99" i="2"/>
  <c r="BS99" i="2"/>
  <c r="BR99" i="2"/>
  <c r="BT86" i="2"/>
  <c r="BS86" i="2"/>
  <c r="BR86" i="2"/>
  <c r="BY48" i="2"/>
  <c r="BR48" i="2"/>
  <c r="BY47" i="2"/>
  <c r="BR47" i="2"/>
  <c r="BY46" i="2"/>
  <c r="BR46" i="2"/>
  <c r="BR62" i="2"/>
  <c r="BS62" i="2"/>
  <c r="BT62" i="2"/>
  <c r="BR63" i="2"/>
  <c r="BS63" i="2"/>
  <c r="BT63" i="2"/>
  <c r="BR13" i="2"/>
  <c r="BS13" i="2"/>
  <c r="BT13" i="2"/>
  <c r="BY4" i="2"/>
  <c r="BY3" i="2"/>
  <c r="BR3" i="2"/>
  <c r="BR4" i="2"/>
  <c r="BR5" i="2"/>
  <c r="BS5" i="2"/>
  <c r="BT5" i="2"/>
  <c r="BR6" i="2"/>
  <c r="BS6" i="2"/>
  <c r="BT6" i="2"/>
  <c r="BR7" i="2"/>
  <c r="BS7" i="2"/>
  <c r="BT7" i="2"/>
  <c r="BR8" i="2"/>
  <c r="BS8" i="2"/>
  <c r="BT8" i="2"/>
  <c r="BR9" i="2"/>
  <c r="BS9" i="2"/>
  <c r="BT9" i="2"/>
  <c r="BR10" i="2"/>
  <c r="BS10" i="2"/>
  <c r="BT10" i="2"/>
  <c r="BR11" i="2"/>
  <c r="BS11" i="2"/>
  <c r="BT11" i="2"/>
  <c r="BR14" i="2"/>
  <c r="BR31" i="2"/>
  <c r="BS31" i="2"/>
  <c r="BT31" i="2"/>
  <c r="BR32" i="2"/>
  <c r="BS32" i="2"/>
  <c r="BT32" i="2"/>
  <c r="BR64" i="2"/>
  <c r="BS64" i="2"/>
  <c r="BT64" i="2"/>
  <c r="BR65" i="2"/>
  <c r="BS65" i="2"/>
  <c r="BT65" i="2"/>
  <c r="BT2" i="2"/>
  <c r="BS2" i="2"/>
  <c r="BR2" i="2"/>
  <c r="BX30" i="2" l="1"/>
  <c r="BY30" i="2" s="1"/>
  <c r="BO22" i="2"/>
  <c r="BO64" i="2"/>
  <c r="BO101" i="2"/>
  <c r="BO86" i="2"/>
  <c r="BP28" i="2"/>
  <c r="BQ28" i="2" s="1"/>
  <c r="BP26" i="2"/>
  <c r="BQ26" i="2" s="1"/>
  <c r="BP10" i="2"/>
  <c r="BQ10" i="2" s="1"/>
  <c r="BO63" i="2"/>
  <c r="BO72" i="2"/>
  <c r="BO92" i="2"/>
  <c r="BP89" i="2"/>
  <c r="BQ89" i="2" s="1"/>
  <c r="BP97" i="2"/>
  <c r="BQ97" i="2" s="1"/>
  <c r="BO9" i="2"/>
  <c r="BX19" i="2"/>
  <c r="BY19" i="2" s="1"/>
  <c r="BO44" i="2"/>
  <c r="BP67" i="2"/>
  <c r="BQ67" i="2" s="1"/>
  <c r="BW91" i="2"/>
  <c r="BO62" i="2"/>
  <c r="BP99" i="2"/>
  <c r="BQ99" i="2" s="1"/>
  <c r="BP66" i="2"/>
  <c r="BQ66" i="2" s="1"/>
  <c r="BO107" i="2"/>
  <c r="BO56" i="2"/>
  <c r="BO6" i="2"/>
  <c r="BO24" i="2"/>
  <c r="BX102" i="2"/>
  <c r="BY102" i="2" s="1"/>
  <c r="BP85" i="2"/>
  <c r="BQ85" i="2" s="1"/>
  <c r="BP50" i="2"/>
  <c r="BQ50" i="2" s="1"/>
  <c r="BO88" i="2"/>
  <c r="BP96" i="2"/>
  <c r="BQ96" i="2" s="1"/>
  <c r="BO87" i="2"/>
  <c r="BP56" i="2"/>
  <c r="BQ56" i="2" s="1"/>
  <c r="BP6" i="2"/>
  <c r="BQ6" i="2" s="1"/>
  <c r="BP65" i="2"/>
  <c r="BQ65" i="2" s="1"/>
  <c r="BP86" i="2"/>
  <c r="BQ86" i="2" s="1"/>
  <c r="BP8" i="2"/>
  <c r="BQ8" i="2" s="1"/>
  <c r="BP107" i="2"/>
  <c r="BQ107" i="2" s="1"/>
  <c r="BP9" i="2"/>
  <c r="BQ9" i="2" s="1"/>
  <c r="BP100" i="2"/>
  <c r="BQ100" i="2" s="1"/>
  <c r="BP90" i="2"/>
  <c r="BQ90" i="2" s="1"/>
  <c r="BP32" i="2"/>
  <c r="BQ32" i="2" s="1"/>
  <c r="BP35" i="2"/>
  <c r="BQ35" i="2" s="1"/>
  <c r="BO96" i="2"/>
  <c r="BP45" i="2"/>
  <c r="BQ45" i="2" s="1"/>
  <c r="BP2" i="2"/>
  <c r="BQ2" i="2" s="1"/>
  <c r="BO36" i="2"/>
  <c r="BP88" i="2"/>
  <c r="BQ88" i="2" s="1"/>
  <c r="BO16" i="2"/>
  <c r="BP64" i="2"/>
  <c r="BQ64" i="2" s="1"/>
  <c r="BO66" i="2"/>
  <c r="BP109" i="2"/>
  <c r="BQ109" i="2" s="1"/>
  <c r="BO23" i="2"/>
  <c r="BP16" i="2"/>
  <c r="BQ16" i="2" s="1"/>
  <c r="BP27" i="2"/>
  <c r="BQ27" i="2" s="1"/>
  <c r="BO35" i="2"/>
  <c r="BP20" i="2"/>
  <c r="BQ20" i="2" s="1"/>
  <c r="BO99" i="2"/>
  <c r="BP22" i="2"/>
  <c r="BQ22" i="2" s="1"/>
  <c r="BP24" i="2"/>
  <c r="BQ24" i="2" s="1"/>
  <c r="BO28" i="2"/>
  <c r="BP39" i="2"/>
  <c r="BQ39" i="2" s="1"/>
  <c r="BO109" i="2"/>
  <c r="BO91" i="2"/>
  <c r="BP92" i="2"/>
  <c r="BQ92" i="2" s="1"/>
  <c r="BO18" i="2"/>
  <c r="BO115" i="2"/>
  <c r="BO10" i="2"/>
  <c r="BO95" i="2"/>
  <c r="BO17" i="2"/>
  <c r="BP30" i="2"/>
  <c r="BQ30" i="2" s="1"/>
  <c r="BO33" i="2"/>
  <c r="BO111" i="2"/>
  <c r="BP105" i="2"/>
  <c r="BQ105" i="2" s="1"/>
  <c r="BP36" i="2"/>
  <c r="BQ36" i="2" s="1"/>
  <c r="BO50" i="2"/>
  <c r="BO67" i="2"/>
  <c r="BP41" i="2"/>
  <c r="BQ41" i="2" s="1"/>
  <c r="BP62" i="2"/>
  <c r="BQ62" i="2" s="1"/>
  <c r="BO90" i="2"/>
  <c r="BO26" i="2"/>
  <c r="BP101" i="2"/>
  <c r="BQ101" i="2" s="1"/>
  <c r="BO31" i="2"/>
  <c r="BO105" i="2"/>
  <c r="BP111" i="2"/>
  <c r="BQ111" i="2" s="1"/>
  <c r="BP18" i="2"/>
  <c r="BQ18" i="2" s="1"/>
  <c r="BO102" i="2"/>
  <c r="BP33" i="2"/>
  <c r="BQ33" i="2" s="1"/>
  <c r="BO19" i="2"/>
  <c r="BO30" i="2"/>
  <c r="BO78" i="2"/>
  <c r="BP11" i="2"/>
  <c r="BQ11" i="2" s="1"/>
  <c r="BO5" i="2"/>
  <c r="BP53" i="2"/>
  <c r="BQ53" i="2" s="1"/>
  <c r="BO59" i="2"/>
  <c r="BP44" i="2"/>
  <c r="BQ44" i="2" s="1"/>
  <c r="BO58" i="2"/>
  <c r="BP19" i="2"/>
  <c r="BQ19" i="2" s="1"/>
  <c r="BO2" i="2"/>
  <c r="BP113" i="2"/>
  <c r="BQ113" i="2" s="1"/>
  <c r="BO114" i="2"/>
  <c r="BO40" i="2"/>
  <c r="BO69" i="2"/>
  <c r="BO85" i="2"/>
  <c r="BO20" i="2"/>
  <c r="BP71" i="2"/>
  <c r="BQ71" i="2" s="1"/>
  <c r="BP34" i="2"/>
  <c r="BQ34" i="2" s="1"/>
  <c r="BP63" i="2"/>
  <c r="BQ63" i="2" s="1"/>
  <c r="BO65" i="2"/>
  <c r="BO41" i="2"/>
  <c r="BO113" i="2"/>
  <c r="BP95" i="2"/>
  <c r="BQ95" i="2" s="1"/>
  <c r="BO37" i="2"/>
  <c r="BP91" i="2"/>
  <c r="BQ91" i="2" s="1"/>
  <c r="BP42" i="2"/>
  <c r="BQ42" i="2" s="1"/>
  <c r="BP74" i="2"/>
  <c r="BQ74" i="2" s="1"/>
  <c r="BO89" i="2"/>
  <c r="BO97" i="2"/>
  <c r="BP114" i="2"/>
  <c r="BQ114" i="2" s="1"/>
  <c r="BO42" i="2"/>
  <c r="BO74" i="2"/>
  <c r="BP59" i="2"/>
  <c r="BQ59" i="2" s="1"/>
  <c r="BO39" i="2"/>
  <c r="BO71" i="2"/>
  <c r="BO27" i="2"/>
  <c r="BP31" i="2"/>
  <c r="BQ31" i="2" s="1"/>
  <c r="BP37" i="2"/>
  <c r="BQ37" i="2" s="1"/>
  <c r="BP102" i="2"/>
  <c r="BQ102" i="2" s="1"/>
  <c r="BO79" i="2"/>
  <c r="BP17" i="2"/>
  <c r="BQ17" i="2" s="1"/>
  <c r="BO77" i="2"/>
  <c r="BO34" i="2"/>
  <c r="BP7" i="2"/>
  <c r="BQ7" i="2" s="1"/>
  <c r="BP115" i="2"/>
  <c r="BQ115" i="2" s="1"/>
  <c r="BP5" i="2"/>
  <c r="BQ5" i="2" s="1"/>
  <c r="BO53" i="2"/>
  <c r="BO70" i="2"/>
  <c r="BO32" i="2"/>
  <c r="BO7" i="2"/>
  <c r="BO45" i="2"/>
  <c r="BP87" i="2"/>
  <c r="BQ87" i="2" s="1"/>
  <c r="BP69" i="2"/>
  <c r="BQ69" i="2" s="1"/>
  <c r="BP81" i="2"/>
  <c r="BQ81" i="2" s="1"/>
  <c r="BO81" i="2"/>
  <c r="BP72" i="2"/>
  <c r="BQ72" i="2" s="1"/>
  <c r="BP79" i="2"/>
  <c r="BQ79" i="2" s="1"/>
  <c r="BP77" i="2"/>
  <c r="BQ77" i="2" s="1"/>
  <c r="BP73" i="2"/>
  <c r="BQ73" i="2" s="1"/>
  <c r="BO73" i="2"/>
  <c r="BX74" i="2"/>
  <c r="BY74" i="2" s="1"/>
  <c r="BP108" i="2"/>
  <c r="BQ108" i="2" s="1"/>
  <c r="BO108" i="2"/>
  <c r="BP40" i="2"/>
  <c r="BQ40" i="2" s="1"/>
  <c r="BO100" i="2"/>
  <c r="BO11" i="2"/>
  <c r="BP23" i="2"/>
  <c r="BQ23" i="2" s="1"/>
  <c r="BP78" i="2"/>
  <c r="BQ78" i="2" s="1"/>
  <c r="BP25" i="2"/>
  <c r="BQ25" i="2" s="1"/>
  <c r="BO25" i="2"/>
  <c r="BO21" i="2"/>
  <c r="BP21" i="2"/>
  <c r="BQ21" i="2" s="1"/>
  <c r="BO106" i="2"/>
  <c r="BP106" i="2"/>
  <c r="BQ106" i="2" s="1"/>
  <c r="BO60" i="2"/>
  <c r="BP60" i="2"/>
  <c r="BQ60" i="2" s="1"/>
  <c r="BP58" i="2"/>
  <c r="BQ58" i="2" s="1"/>
  <c r="BP70" i="2"/>
  <c r="BQ70" i="2" s="1"/>
  <c r="BP76" i="2"/>
  <c r="BQ76" i="2" s="1"/>
  <c r="BO76" i="2"/>
  <c r="BP13" i="2"/>
  <c r="BQ13" i="2" s="1"/>
  <c r="BO13" i="2"/>
  <c r="BW69" i="2"/>
  <c r="BW25" i="2"/>
  <c r="BX28" i="2"/>
  <c r="BY28" i="2" s="1"/>
  <c r="BW27" i="2"/>
  <c r="BW19" i="2"/>
  <c r="BW21" i="2"/>
  <c r="BW40" i="2"/>
  <c r="BX34" i="2"/>
  <c r="BY34" i="2" s="1"/>
  <c r="BX36" i="2"/>
  <c r="BY36" i="2" s="1"/>
  <c r="BX41" i="2"/>
  <c r="BY41" i="2" s="1"/>
  <c r="BX50" i="2"/>
  <c r="BY50" i="2" s="1"/>
  <c r="BX21" i="2"/>
  <c r="BY21" i="2" s="1"/>
  <c r="BX25" i="2"/>
  <c r="BY25" i="2" s="1"/>
  <c r="BX35" i="2"/>
  <c r="BY35" i="2" s="1"/>
  <c r="BW72" i="2"/>
  <c r="BX20" i="2"/>
  <c r="BY20" i="2" s="1"/>
  <c r="BW26" i="2"/>
  <c r="BW39" i="2"/>
  <c r="BW38" i="2"/>
  <c r="BW44" i="2"/>
  <c r="BW30" i="2"/>
  <c r="BW23" i="2"/>
  <c r="BW35" i="2"/>
  <c r="BX24" i="2"/>
  <c r="BY24" i="2" s="1"/>
  <c r="BX33" i="2"/>
  <c r="BY33" i="2" s="1"/>
  <c r="BX27" i="2"/>
  <c r="BY27" i="2" s="1"/>
  <c r="BW16" i="2"/>
  <c r="BW22" i="2"/>
  <c r="BW42" i="2"/>
  <c r="BX26" i="2"/>
  <c r="BY26" i="2" s="1"/>
  <c r="BW17" i="2"/>
  <c r="BW34" i="2"/>
  <c r="BX23" i="2"/>
  <c r="BY23" i="2" s="1"/>
  <c r="BW18" i="2"/>
  <c r="BW74" i="2"/>
  <c r="BX37" i="2"/>
  <c r="BY37" i="2" s="1"/>
  <c r="BW33" i="2"/>
  <c r="BW70" i="2"/>
  <c r="BW50" i="2"/>
  <c r="BW37" i="2"/>
  <c r="BX17" i="2"/>
  <c r="BY17" i="2" s="1"/>
  <c r="BW20" i="2"/>
  <c r="BW24" i="2"/>
  <c r="BX39" i="2"/>
  <c r="BY39" i="2" s="1"/>
  <c r="BW28" i="2"/>
  <c r="BX22" i="2"/>
  <c r="BY22" i="2" s="1"/>
  <c r="BX18" i="2"/>
  <c r="BY18" i="2" s="1"/>
  <c r="BX16" i="2"/>
  <c r="BY16" i="2" s="1"/>
  <c r="BW77" i="2"/>
  <c r="BX53" i="2"/>
  <c r="BY53" i="2" s="1"/>
  <c r="BX71" i="2"/>
  <c r="BY71" i="2" s="1"/>
  <c r="BX45" i="2"/>
  <c r="BY45" i="2" s="1"/>
  <c r="BW36" i="2"/>
  <c r="BX40" i="2"/>
  <c r="BY40" i="2" s="1"/>
  <c r="BX38" i="2"/>
  <c r="BY38" i="2" s="1"/>
  <c r="BX44" i="2"/>
  <c r="BY44" i="2" s="1"/>
  <c r="BW41" i="2"/>
  <c r="BW45" i="2"/>
  <c r="BX42" i="2"/>
  <c r="BY42" i="2" s="1"/>
  <c r="BX90" i="2"/>
  <c r="BY90" i="2" s="1"/>
  <c r="BX77" i="2"/>
  <c r="BY77" i="2" s="1"/>
  <c r="BX72" i="2"/>
  <c r="BY72" i="2" s="1"/>
  <c r="BX69" i="2"/>
  <c r="BY69" i="2" s="1"/>
  <c r="BW53" i="2"/>
  <c r="BX78" i="2"/>
  <c r="BY78" i="2" s="1"/>
  <c r="BW71" i="2"/>
  <c r="BX70" i="2"/>
  <c r="BY70" i="2" s="1"/>
  <c r="BX115" i="2"/>
  <c r="BY115" i="2" s="1"/>
  <c r="BX85" i="2"/>
  <c r="BY85" i="2" s="1"/>
  <c r="BW78" i="2"/>
  <c r="BW66" i="2"/>
  <c r="BX66" i="2"/>
  <c r="BY66" i="2" s="1"/>
  <c r="BX67" i="2"/>
  <c r="BY67" i="2" s="1"/>
  <c r="BW67" i="2"/>
  <c r="BW73" i="2"/>
  <c r="BX73" i="2"/>
  <c r="BY73" i="2" s="1"/>
  <c r="BW76" i="2"/>
  <c r="BX76" i="2"/>
  <c r="BY76" i="2" s="1"/>
  <c r="BW94" i="2"/>
  <c r="BW89" i="2"/>
  <c r="BW88" i="2"/>
  <c r="BW115" i="2"/>
  <c r="BX79" i="2"/>
  <c r="BY79" i="2" s="1"/>
  <c r="BW79" i="2"/>
  <c r="BX95" i="2"/>
  <c r="BY95" i="2" s="1"/>
  <c r="BW90" i="2"/>
  <c r="BW87" i="2"/>
  <c r="BX89" i="2"/>
  <c r="BY89" i="2" s="1"/>
  <c r="BX91" i="2"/>
  <c r="BY91" i="2" s="1"/>
  <c r="BX81" i="2"/>
  <c r="BY81" i="2" s="1"/>
  <c r="BW81" i="2"/>
  <c r="BX94" i="2"/>
  <c r="BY94" i="2" s="1"/>
  <c r="BW101" i="2"/>
  <c r="BW85" i="2"/>
  <c r="BX59" i="2"/>
  <c r="BY59" i="2" s="1"/>
  <c r="BX105" i="2"/>
  <c r="BY105" i="2" s="1"/>
  <c r="BW114" i="2"/>
  <c r="BW109" i="2"/>
  <c r="BW95" i="2"/>
  <c r="BW100" i="2"/>
  <c r="BX87" i="2"/>
  <c r="BY87" i="2" s="1"/>
  <c r="BX88" i="2"/>
  <c r="BY88" i="2" s="1"/>
  <c r="BW96" i="2"/>
  <c r="BX92" i="2"/>
  <c r="BY92" i="2" s="1"/>
  <c r="BW107" i="2"/>
  <c r="BX108" i="2"/>
  <c r="BY108" i="2" s="1"/>
  <c r="BX107" i="2"/>
  <c r="BY107" i="2" s="1"/>
  <c r="BX97" i="2"/>
  <c r="BY97" i="2" s="1"/>
  <c r="BW92" i="2"/>
  <c r="BX100" i="2"/>
  <c r="BY100" i="2" s="1"/>
  <c r="BW116" i="2"/>
  <c r="BX96" i="2"/>
  <c r="BY96" i="2" s="1"/>
  <c r="BX116" i="2"/>
  <c r="BY116" i="2" s="1"/>
  <c r="BX60" i="2"/>
  <c r="BY60" i="2" s="1"/>
  <c r="BW106" i="2"/>
  <c r="BW56" i="2"/>
  <c r="BW97" i="2"/>
  <c r="BX111" i="2"/>
  <c r="BY111" i="2" s="1"/>
  <c r="BX58" i="2"/>
  <c r="BY58" i="2" s="1"/>
  <c r="BW58" i="2"/>
  <c r="BW60" i="2"/>
  <c r="BW111" i="2"/>
  <c r="BW108" i="2"/>
  <c r="BX106" i="2"/>
  <c r="BY106" i="2" s="1"/>
  <c r="BX101" i="2"/>
  <c r="BY101" i="2" s="1"/>
  <c r="BX56" i="2"/>
  <c r="BY56" i="2" s="1"/>
  <c r="BW105" i="2"/>
  <c r="BX114" i="2"/>
  <c r="BY114" i="2" s="1"/>
  <c r="BX109" i="2"/>
  <c r="BY109" i="2" s="1"/>
  <c r="BW102" i="2"/>
  <c r="BW59" i="2"/>
  <c r="BX113" i="2"/>
  <c r="BY113" i="2" s="1"/>
  <c r="BU99" i="2"/>
  <c r="BW113" i="2"/>
  <c r="BV32" i="2"/>
  <c r="BU31" i="2"/>
  <c r="BV8" i="2"/>
  <c r="BU7" i="2"/>
  <c r="BU63" i="2"/>
  <c r="BU2" i="2"/>
  <c r="BV31" i="2"/>
  <c r="BV11" i="2"/>
  <c r="BV7" i="2"/>
  <c r="BV63" i="2"/>
  <c r="BU62" i="2"/>
  <c r="BU86" i="2"/>
  <c r="BV62" i="2"/>
  <c r="BV2" i="2"/>
  <c r="BV99" i="2"/>
  <c r="BV86" i="2"/>
  <c r="BU65" i="2"/>
  <c r="BV65" i="2"/>
  <c r="BV9" i="2"/>
  <c r="BV5" i="2"/>
  <c r="BV10" i="2"/>
  <c r="BU9" i="2"/>
  <c r="BV6" i="2"/>
  <c r="BU5" i="2"/>
  <c r="BU32" i="2"/>
  <c r="BU8" i="2"/>
  <c r="BU11" i="2"/>
  <c r="BU10" i="2"/>
  <c r="BU6" i="2"/>
  <c r="BU13" i="2"/>
  <c r="BV13" i="2"/>
  <c r="BU64" i="2"/>
  <c r="BV64" i="2"/>
  <c r="BX10" i="2" l="1"/>
  <c r="BY10" i="2" s="1"/>
  <c r="BX2" i="2"/>
  <c r="BY2" i="2" s="1"/>
  <c r="BW99" i="2"/>
  <c r="BW32" i="2"/>
  <c r="BX6" i="2"/>
  <c r="BY6" i="2" s="1"/>
  <c r="BX99" i="2"/>
  <c r="BY99" i="2" s="1"/>
  <c r="BX8" i="2"/>
  <c r="BY8" i="2" s="1"/>
  <c r="BX11" i="2"/>
  <c r="BY11" i="2" s="1"/>
  <c r="BW86" i="2"/>
  <c r="BX62" i="2"/>
  <c r="BY62" i="2" s="1"/>
  <c r="BX7" i="2"/>
  <c r="BY7" i="2" s="1"/>
  <c r="BW63" i="2"/>
  <c r="BW31" i="2"/>
  <c r="BW7" i="2"/>
  <c r="BW8" i="2"/>
  <c r="BX31" i="2"/>
  <c r="BY31" i="2" s="1"/>
  <c r="BX32" i="2"/>
  <c r="BY32" i="2" s="1"/>
  <c r="BX63" i="2"/>
  <c r="BY63" i="2" s="1"/>
  <c r="BW62" i="2"/>
  <c r="BW10" i="2"/>
  <c r="BW5" i="2"/>
  <c r="BX65" i="2"/>
  <c r="BY65" i="2" s="1"/>
  <c r="BX86" i="2"/>
  <c r="BY86" i="2" s="1"/>
  <c r="BW2" i="2"/>
  <c r="BW11" i="2"/>
  <c r="BW65" i="2"/>
  <c r="BW13" i="2"/>
  <c r="BX5" i="2"/>
  <c r="BY5" i="2" s="1"/>
  <c r="BW64" i="2"/>
  <c r="BX9" i="2"/>
  <c r="BY9" i="2" s="1"/>
  <c r="BW9" i="2"/>
  <c r="BW6" i="2"/>
  <c r="BX64" i="2"/>
  <c r="BY64" i="2" s="1"/>
  <c r="BX13" i="2"/>
  <c r="BY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tc={522D9A1F-DD80-41E5-86F7-2549F76F80DE}</author>
  </authors>
  <commentList>
    <comment ref="K1" authorId="0" shapeId="0" xr:uid="{522D9A1F-DD80-41E5-86F7-2549F76F80D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these typical value for a 70 kg? Or??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tc={72657FD5-28EE-4034-A4EA-8841F80B1874}</author>
    <author>tc={A2E849F1-7FB2-4C80-AA43-177B843039A4}</author>
  </authors>
  <commentList>
    <comment ref="G1" authorId="0" shapeId="0" xr:uid="{72657FD5-28EE-4034-A4EA-8841F80B1874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these typical value for a 70 kg? Or??</t>
      </text>
    </comment>
    <comment ref="O111" authorId="1" shapeId="0" xr:uid="{A2E849F1-7FB2-4C80-AA43-177B843039A4}">
      <text>
        <t>[Threaded comment]
Your version of Excel allows you to read this threaded comment; however, any edits to it will get removed if the file is opened in a newer version of Excel. Learn more: https://go.microsoft.com/fwlink/?linkid=870924
Comment:
    Are these typical value for a 70 kg? Or??</t>
      </text>
    </comment>
  </commentList>
</comments>
</file>

<file path=xl/sharedStrings.xml><?xml version="1.0" encoding="utf-8"?>
<sst xmlns="http://schemas.openxmlformats.org/spreadsheetml/2006/main" count="2132" uniqueCount="792">
  <si>
    <t>belimumab</t>
  </si>
  <si>
    <t>vedolizumab</t>
  </si>
  <si>
    <t>natalizumab</t>
  </si>
  <si>
    <t>pembrolizumab</t>
  </si>
  <si>
    <t>nivolumab</t>
  </si>
  <si>
    <t>reslizumab</t>
  </si>
  <si>
    <t>daratumumab</t>
  </si>
  <si>
    <t>mepolizumab</t>
  </si>
  <si>
    <t>ixekizumab</t>
  </si>
  <si>
    <t>ocrelizumab</t>
  </si>
  <si>
    <t>dupilumab</t>
  </si>
  <si>
    <t>pertuzumab</t>
  </si>
  <si>
    <t>trastuzumab</t>
  </si>
  <si>
    <t>alemtuzumab</t>
  </si>
  <si>
    <t>cetuximab</t>
  </si>
  <si>
    <t>adalimumab</t>
  </si>
  <si>
    <t>infliximab</t>
  </si>
  <si>
    <t>golimumab</t>
  </si>
  <si>
    <t>tocilizumab</t>
  </si>
  <si>
    <t>ustekinumab</t>
  </si>
  <si>
    <t>secukinumab</t>
  </si>
  <si>
    <t>rituximab</t>
  </si>
  <si>
    <t>omalizumab</t>
  </si>
  <si>
    <t>panitumumab</t>
  </si>
  <si>
    <t>evolocumab</t>
  </si>
  <si>
    <t>brodalumab</t>
  </si>
  <si>
    <t>denosumab</t>
  </si>
  <si>
    <t>HC</t>
  </si>
  <si>
    <t>LC</t>
  </si>
  <si>
    <t>IgG1</t>
  </si>
  <si>
    <t>IgG4</t>
  </si>
  <si>
    <t>IgG4-wt</t>
  </si>
  <si>
    <t>IgG2</t>
  </si>
  <si>
    <t>lambda</t>
  </si>
  <si>
    <t>guselkumab</t>
  </si>
  <si>
    <t>kappa</t>
  </si>
  <si>
    <t>palivizumab</t>
  </si>
  <si>
    <t>L/d</t>
  </si>
  <si>
    <t>d</t>
  </si>
  <si>
    <t>mL/d/kg</t>
  </si>
  <si>
    <t>L</t>
  </si>
  <si>
    <t>alirocumab</t>
  </si>
  <si>
    <t>avelumab</t>
  </si>
  <si>
    <t>sarilumab</t>
  </si>
  <si>
    <t>olaratumab</t>
  </si>
  <si>
    <t>bezlotoxumab</t>
  </si>
  <si>
    <t>necitumumab</t>
  </si>
  <si>
    <t>siltuximab</t>
  </si>
  <si>
    <t>obinutuzumab</t>
  </si>
  <si>
    <t>durvalumab</t>
  </si>
  <si>
    <t>dinutuximab</t>
  </si>
  <si>
    <t>ipilimumab</t>
  </si>
  <si>
    <t>mL/kg</t>
  </si>
  <si>
    <t>small children</t>
  </si>
  <si>
    <t>in RA</t>
  </si>
  <si>
    <t>depending on population/dose: this is high-dose</t>
  </si>
  <si>
    <t>(Vd 2.74 central compartment; 4.62 total)</t>
  </si>
  <si>
    <t>mAb</t>
  </si>
  <si>
    <t xml:space="preserve"> </t>
  </si>
  <si>
    <t>doi: 10.1111/cts.12725</t>
  </si>
  <si>
    <t xml:space="preserve">DOI: 10.1002/jcph.1582 </t>
  </si>
  <si>
    <t>doi: 10.1111/bcp.14330</t>
  </si>
  <si>
    <t>t_1/2 17-20; Vd 40-50 mL/kg</t>
  </si>
  <si>
    <t>t_1/2 11-17; clearance single-dose</t>
  </si>
  <si>
    <t>t1/2 15-18</t>
  </si>
  <si>
    <t>t_1/2 7.7-9.5</t>
  </si>
  <si>
    <t>t_1/2 16 - 22</t>
  </si>
  <si>
    <t>t_1/2 24-26</t>
  </si>
  <si>
    <t>t_1/2 8-10</t>
  </si>
  <si>
    <t>Vd 4.7-6</t>
  </si>
  <si>
    <t xml:space="preserve">DOI: 10.1007/s40262-019-00782-0 </t>
  </si>
  <si>
    <t>V= 58-126 mL/kg; CL 49-6.7 mL/d/kg</t>
  </si>
  <si>
    <t>CL</t>
  </si>
  <si>
    <t>V1</t>
  </si>
  <si>
    <t>CL_alt</t>
  </si>
  <si>
    <t>remark</t>
  </si>
  <si>
    <t>Halflife</t>
  </si>
  <si>
    <t>V2</t>
  </si>
  <si>
    <t>Q</t>
  </si>
  <si>
    <t>Vss</t>
  </si>
  <si>
    <t>V_alt</t>
  </si>
  <si>
    <t>Model</t>
  </si>
  <si>
    <t>Model:</t>
  </si>
  <si>
    <t>IV</t>
  </si>
  <si>
    <t>SC</t>
  </si>
  <si>
    <t>IM</t>
  </si>
  <si>
    <t>Route</t>
  </si>
  <si>
    <t>SC/IV</t>
  </si>
  <si>
    <t>remark2</t>
  </si>
  <si>
    <t xml:space="preserve">published models for phase 1/2/3: completely different CL... </t>
  </si>
  <si>
    <t>Ref</t>
  </si>
  <si>
    <t>DOI:10.1111/bcp.12509</t>
  </si>
  <si>
    <t xml:space="preserve">DOI: 10.1007/s40262-016-0502-4 </t>
  </si>
  <si>
    <t>0= unknown; 1 =  one-compartment; 2 = two-compartment; 3 = other</t>
  </si>
  <si>
    <t>NonLinCL</t>
  </si>
  <si>
    <t>DOI 10.1007/s40262-016-0505-1</t>
  </si>
  <si>
    <t>HD</t>
  </si>
  <si>
    <t>patients</t>
  </si>
  <si>
    <t>for men. Woman: CL 0.207; V 2.66)</t>
  </si>
  <si>
    <t>Vd 2-3 L/m^2; CL 0.02 L/h/m^2</t>
  </si>
  <si>
    <t>in children</t>
  </si>
  <si>
    <t>Vss from doi:10.1111/cts.12567</t>
  </si>
  <si>
    <t>(CL calculated for 80 kg)</t>
  </si>
  <si>
    <t>t_1/2 22-31; Vd 7.1-8.6; CL 0.14 - 0.22 L/d</t>
  </si>
  <si>
    <t>GCA</t>
  </si>
  <si>
    <t>RA; t_1/2 for highest dose</t>
  </si>
  <si>
    <t>Phase II; 20 mg dose IV; evaluation Phase III data: model has tendency to underpredict concentrations!</t>
  </si>
  <si>
    <t>children</t>
  </si>
  <si>
    <t>adolescents</t>
  </si>
  <si>
    <t xml:space="preserve">DOI: 10.1097/00007890-200210150-00011 </t>
  </si>
  <si>
    <t>Target</t>
  </si>
  <si>
    <t>TNF</t>
  </si>
  <si>
    <t>IL-2R</t>
  </si>
  <si>
    <t>PD-L1</t>
  </si>
  <si>
    <t>CD52</t>
  </si>
  <si>
    <t>VEGF</t>
  </si>
  <si>
    <t xml:space="preserve">Time-dependent CL!!. Value listed is NOT baseline CL, but late-stage CL. Pronounced effect of disease (tumor load?) on CL. Half-life average of 5.7 and 6.8 days for SCCHN and mMCC, resp. </t>
  </si>
  <si>
    <t xml:space="preserve">DOI: 10.1002/cpt.587 </t>
  </si>
  <si>
    <t>doi.org/10.1002/cpt.1198</t>
  </si>
  <si>
    <t xml:space="preserve">DOI: 10.1186/s40425-019-0791-x </t>
  </si>
  <si>
    <t>children/young adults</t>
  </si>
  <si>
    <t>NON-LINEAR CLEARANCE, see doi:10.1158/1078-0432.CCR-06-0705</t>
  </si>
  <si>
    <t>CHECK: 2 methionines net buiten VH CDR1 - is half-life gerelateerd aan oxidatie (dus minder target binding/elisa detectie)???</t>
  </si>
  <si>
    <t>doi: 10.1158/1078-0432.CCR-11-1081</t>
  </si>
  <si>
    <t>model with both linear and non-linear clearance. (Ternant)</t>
  </si>
  <si>
    <t xml:space="preserve">DOI: 10.1111/bcp.13907 </t>
  </si>
  <si>
    <t>in HNSCC</t>
  </si>
  <si>
    <t xml:space="preserve">DOI: 10.1177/0091270008316886 </t>
  </si>
  <si>
    <t xml:space="preserve">DOI: 10.1097/FTD.0b013e318180e300 </t>
  </si>
  <si>
    <t>CD38</t>
  </si>
  <si>
    <t>IL-4R</t>
  </si>
  <si>
    <t>CTLA4</t>
  </si>
  <si>
    <t>VLA4</t>
  </si>
  <si>
    <t>IL-12/23</t>
  </si>
  <si>
    <t>IL-6R</t>
  </si>
  <si>
    <t>IL-17</t>
  </si>
  <si>
    <t>CD20</t>
  </si>
  <si>
    <t>IgE</t>
  </si>
  <si>
    <t>k_el</t>
  </si>
  <si>
    <t>k12</t>
  </si>
  <si>
    <t>k21</t>
  </si>
  <si>
    <t>(alpha+beta)</t>
  </si>
  <si>
    <t>(alphaxbeta)</t>
  </si>
  <si>
    <t>alpha</t>
  </si>
  <si>
    <t>beta</t>
  </si>
  <si>
    <t>V1 for men; for women V1 = 1.1. No idea why halflife in paper is 19.7....</t>
  </si>
  <si>
    <t>1/d</t>
  </si>
  <si>
    <t xml:space="preserve">DOI: 10.1007/s00228-009-0718-4 </t>
  </si>
  <si>
    <t xml:space="preserve">DOI: 10.1097/MIB.0000000000000212 </t>
  </si>
  <si>
    <t>doi: 10.1007/s40262-017-0616-3</t>
  </si>
  <si>
    <t>doi: 10.1002/cpdd.805</t>
  </si>
  <si>
    <t>doi: 10.1007/s40262-020-00904-z</t>
  </si>
  <si>
    <t>see DOI: 10.3816/CCC.2009.n.005: dose-dependent half-life!</t>
  </si>
  <si>
    <t xml:space="preserve">DOI: 10.1177/0091270009344989 </t>
  </si>
  <si>
    <t>t(beta;lin)</t>
  </si>
  <si>
    <t>doi: 10.1007/s40262-019-00765-1</t>
  </si>
  <si>
    <t>target-mediated clearance represented a large portion of total clearance</t>
  </si>
  <si>
    <t>Humira</t>
  </si>
  <si>
    <t>rheumatoid arthritis, Crohn's disease, plaque psoriasis, psoriatic arthritis, ankylosing spondylitis, juvenile idiopathic arthritis, hemolytic disease of the newborn</t>
  </si>
  <si>
    <t>Lemtrada, Campath</t>
  </si>
  <si>
    <t>multiple sclerosis</t>
  </si>
  <si>
    <t>Praluent</t>
  </si>
  <si>
    <t>PCSK9</t>
  </si>
  <si>
    <t>hypercholesterolemia</t>
  </si>
  <si>
    <t>ansuvimab</t>
  </si>
  <si>
    <t>Ebanga</t>
  </si>
  <si>
    <t>Ebola virus glycoprotein</t>
  </si>
  <si>
    <t>treatment of Zaire ebolavirus (Ebola virus)</t>
  </si>
  <si>
    <t>atezolizumab</t>
  </si>
  <si>
    <t>Tecentriq</t>
  </si>
  <si>
    <t>cancer</t>
  </si>
  <si>
    <t>Bavencio</t>
  </si>
  <si>
    <t>basiliximab</t>
  </si>
  <si>
    <t>Simulect</t>
  </si>
  <si>
    <t>prevention of organ transplant rejections</t>
  </si>
  <si>
    <t>Benlysta</t>
  </si>
  <si>
    <t>systemic lupus erythematosus without renal or CNS involvement</t>
  </si>
  <si>
    <t>benralizumab</t>
  </si>
  <si>
    <t>Fasenra</t>
  </si>
  <si>
    <t>CD125</t>
  </si>
  <si>
    <t>asthma</t>
  </si>
  <si>
    <t>bevacizumab</t>
  </si>
  <si>
    <t>Avastin</t>
  </si>
  <si>
    <t>metastatic cancer, retinopathy of prematurity</t>
  </si>
  <si>
    <t>Zinplava</t>
  </si>
  <si>
    <t>Clostridium difficile</t>
  </si>
  <si>
    <t>Clostridium difficile colitis</t>
  </si>
  <si>
    <t>Siliq</t>
  </si>
  <si>
    <t>Plaque psoriasis</t>
  </si>
  <si>
    <t>burosumab</t>
  </si>
  <si>
    <t>Crysvita</t>
  </si>
  <si>
    <t>FGF 23</t>
  </si>
  <si>
    <t>X-linked hypophosphatemia</t>
  </si>
  <si>
    <t>canakinumab</t>
  </si>
  <si>
    <t>Ilaris</t>
  </si>
  <si>
    <t>IL-1</t>
  </si>
  <si>
    <t>cryopyrin-associated periodic syndrome</t>
  </si>
  <si>
    <t>cemiplimab</t>
  </si>
  <si>
    <t>Libtayo</t>
  </si>
  <si>
    <t>PDCD1</t>
  </si>
  <si>
    <t>cutaneous squamous cell carcinoma</t>
  </si>
  <si>
    <t>Erbitux</t>
  </si>
  <si>
    <t>metastatic colorectal cancer and head and neck cancer</t>
  </si>
  <si>
    <t>crizanlizumab</t>
  </si>
  <si>
    <t>Adakveo</t>
  </si>
  <si>
    <t>selectin P</t>
  </si>
  <si>
    <t>sickle-cell disease</t>
  </si>
  <si>
    <t>daclizumab</t>
  </si>
  <si>
    <t>Zenapax</t>
  </si>
  <si>
    <t>prevention of organ transplant rejections, multiple sclerosis</t>
  </si>
  <si>
    <t>Darzalex</t>
  </si>
  <si>
    <t>multiple myeloma</t>
  </si>
  <si>
    <t>Prolia</t>
  </si>
  <si>
    <t>RANKL</t>
  </si>
  <si>
    <t>osteoporosis, bone metastases etc.</t>
  </si>
  <si>
    <t>Dupixent</t>
  </si>
  <si>
    <t>atopic dermatitis, asthma, nasal polyps</t>
  </si>
  <si>
    <t>Imfinzi</t>
  </si>
  <si>
    <t>eculizumab</t>
  </si>
  <si>
    <t>Soliris</t>
  </si>
  <si>
    <t>C5</t>
  </si>
  <si>
    <t>elotuzumab</t>
  </si>
  <si>
    <t>Empliciti</t>
  </si>
  <si>
    <t>SLAMF7</t>
  </si>
  <si>
    <t>emapalumab</t>
  </si>
  <si>
    <t>Gamifant</t>
  </si>
  <si>
    <t>emicizumab</t>
  </si>
  <si>
    <t>Hemlibra</t>
  </si>
  <si>
    <t>haemophilia A</t>
  </si>
  <si>
    <t>eptinezumab</t>
  </si>
  <si>
    <t>Vyepti</t>
  </si>
  <si>
    <t>calcitonin gene-related peptide</t>
  </si>
  <si>
    <t>migraine</t>
  </si>
  <si>
    <t>erenumab</t>
  </si>
  <si>
    <t>Aimovig</t>
  </si>
  <si>
    <t>calcitonin gene-related peptide receptor (CGRP)</t>
  </si>
  <si>
    <t>Repatha</t>
  </si>
  <si>
    <t>fremanezumab</t>
  </si>
  <si>
    <t>Ajovy</t>
  </si>
  <si>
    <t>calcitonin gene-related peptide alpha</t>
  </si>
  <si>
    <t>migraine and cluster headache</t>
  </si>
  <si>
    <t>galcanezumab</t>
  </si>
  <si>
    <t>Emgality</t>
  </si>
  <si>
    <t>calcitonin</t>
  </si>
  <si>
    <t>Simponi</t>
  </si>
  <si>
    <t>rheumatoid arthritis, psoriatic arthritis, ankylosing spondylitis</t>
  </si>
  <si>
    <t>Tremfya</t>
  </si>
  <si>
    <t>IL23</t>
  </si>
  <si>
    <t>psoriasis</t>
  </si>
  <si>
    <t>ibalizumab</t>
  </si>
  <si>
    <t>Trogarzo</t>
  </si>
  <si>
    <t>CD4</t>
  </si>
  <si>
    <t>HIV infection</t>
  </si>
  <si>
    <t>inebilizumab</t>
  </si>
  <si>
    <t>Uplizna</t>
  </si>
  <si>
    <t>CD19</t>
  </si>
  <si>
    <t>cancer, systemic sclerosis, multiple sclerosis</t>
  </si>
  <si>
    <t>Remicade</t>
  </si>
  <si>
    <t>rheumatoid arthritis, ankylosing spondylitis, psoriatic arthritis, psoriasis, Crohn's disease, ulcerative colitis</t>
  </si>
  <si>
    <t>Yervoy</t>
  </si>
  <si>
    <t>melanoma</t>
  </si>
  <si>
    <t>isatuximab</t>
  </si>
  <si>
    <t>Sarclisa</t>
  </si>
  <si>
    <t>Taltz</t>
  </si>
  <si>
    <t>autoimmune diseases</t>
  </si>
  <si>
    <t>lanadelumab</t>
  </si>
  <si>
    <t>Takhzyro</t>
  </si>
  <si>
    <t>kallikrein</t>
  </si>
  <si>
    <t>angioedema</t>
  </si>
  <si>
    <t>margetuximab</t>
  </si>
  <si>
    <t>Margenza[58]</t>
  </si>
  <si>
    <t>HER2</t>
  </si>
  <si>
    <t>breast cancer</t>
  </si>
  <si>
    <t>Bosatria</t>
  </si>
  <si>
    <t>IL-5</t>
  </si>
  <si>
    <t>asthma and white blood cell diseases</t>
  </si>
  <si>
    <t>mogamulizumab</t>
  </si>
  <si>
    <t>Poteligeo</t>
  </si>
  <si>
    <t>CCR4</t>
  </si>
  <si>
    <t>adult T-cell leukemia/lymphoma</t>
  </si>
  <si>
    <t>Tysabri</t>
  </si>
  <si>
    <t>multiple sclerosis, Crohn's disease</t>
  </si>
  <si>
    <t>Portrazza</t>
  </si>
  <si>
    <t>non-small cell lung carcinoma</t>
  </si>
  <si>
    <t>Opdivo</t>
  </si>
  <si>
    <t>PD-1</t>
  </si>
  <si>
    <t>Gazyva</t>
  </si>
  <si>
    <t>chronic lymphatic leukemia</t>
  </si>
  <si>
    <t>Ocrevus</t>
  </si>
  <si>
    <t>ofatumumab</t>
  </si>
  <si>
    <t>Arzerra, Kesimpta[64]</t>
  </si>
  <si>
    <t>chronic lymphocytic leukemia</t>
  </si>
  <si>
    <t>Lartruvo</t>
  </si>
  <si>
    <t>Xolair</t>
  </si>
  <si>
    <t>allergic asthma</t>
  </si>
  <si>
    <t>Synagis, Abbosynagis</t>
  </si>
  <si>
    <t>respiratory syncytial virus (prevention)</t>
  </si>
  <si>
    <t>Vectibix</t>
  </si>
  <si>
    <t>colorectal cancer</t>
  </si>
  <si>
    <t>Keytruda</t>
  </si>
  <si>
    <t>melanoma and other cancers</t>
  </si>
  <si>
    <t>Perjeta</t>
  </si>
  <si>
    <t>HER2/neu</t>
  </si>
  <si>
    <t>ramucirumab</t>
  </si>
  <si>
    <t>Cyramza</t>
  </si>
  <si>
    <t>VEGFR2</t>
  </si>
  <si>
    <t>solid tumors</t>
  </si>
  <si>
    <t>Cinqair</t>
  </si>
  <si>
    <t>inflammations of the airways, skin and gastrointestinal tract</t>
  </si>
  <si>
    <t>risankizumab</t>
  </si>
  <si>
    <t>Skyrizi</t>
  </si>
  <si>
    <t>Crohn's disease, psoriasis, psoriatic arthritis, and asthma</t>
  </si>
  <si>
    <t>MabThera, Rituxan</t>
  </si>
  <si>
    <t>lymphomas, leukemias, some autoimmune disorders</t>
  </si>
  <si>
    <t>romosozumab</t>
  </si>
  <si>
    <t>Evenity</t>
  </si>
  <si>
    <t>sclerostin</t>
  </si>
  <si>
    <t>osteoporosis</t>
  </si>
  <si>
    <t>Kevzara</t>
  </si>
  <si>
    <t>rheumatoid arthritis, ankylosing spondylitis</t>
  </si>
  <si>
    <t>Cosentyx</t>
  </si>
  <si>
    <t>uveitis, rheumatoid arthritis psoriasis</t>
  </si>
  <si>
    <t>Sylvant</t>
  </si>
  <si>
    <t>IL-6</t>
  </si>
  <si>
    <t>tafasitamab</t>
  </si>
  <si>
    <t>Monjuvi</t>
  </si>
  <si>
    <t>relapsed or refractory diffuse large B-cell lymphoma</t>
  </si>
  <si>
    <t>teprotumumab</t>
  </si>
  <si>
    <t>Tepezza</t>
  </si>
  <si>
    <t>thyroid eye disease</t>
  </si>
  <si>
    <t>tildrakizumab</t>
  </si>
  <si>
    <t>Ilumya</t>
  </si>
  <si>
    <t>immunologically mediated inflammatory disorders</t>
  </si>
  <si>
    <t>Actemra, RoActemra</t>
  </si>
  <si>
    <t>rheumatoid arthritis</t>
  </si>
  <si>
    <t>Herceptin</t>
  </si>
  <si>
    <t>Stelara</t>
  </si>
  <si>
    <t>multiple sclerosis, psoriasis, psoriatic arthritis</t>
  </si>
  <si>
    <t>Entyvio</t>
  </si>
  <si>
    <t>Crohn's disease, ulcerative colitis</t>
  </si>
  <si>
    <t>CD221</t>
  </si>
  <si>
    <t>IL-23A</t>
  </si>
  <si>
    <t>RSV</t>
  </si>
  <si>
    <t>EGFR</t>
  </si>
  <si>
    <t>IL-17A</t>
  </si>
  <si>
    <t>FIX,FX</t>
  </si>
  <si>
    <r>
      <t>IFN-</t>
    </r>
    <r>
      <rPr>
        <sz val="11"/>
        <color theme="1"/>
        <rFont val="Calibri"/>
        <family val="2"/>
      </rPr>
      <t>γ</t>
    </r>
  </si>
  <si>
    <t>CD25</t>
  </si>
  <si>
    <t>efalizumab</t>
  </si>
  <si>
    <t>Brand</t>
  </si>
  <si>
    <t>Disease</t>
  </si>
  <si>
    <t>CD11a</t>
  </si>
  <si>
    <t>GD2</t>
  </si>
  <si>
    <t>IgG2/4</t>
  </si>
  <si>
    <t>Year</t>
  </si>
  <si>
    <t>BAFF</t>
  </si>
  <si>
    <t>PDGRFα</t>
  </si>
  <si>
    <t>α4β7</t>
  </si>
  <si>
    <t>https://www.antibodysociety.org/resources/approved-antibodies/</t>
  </si>
  <si>
    <t>t_1/2 = 22.9 - 25.7 d</t>
  </si>
  <si>
    <t>Unituxin</t>
  </si>
  <si>
    <t>neuroblastoma</t>
  </si>
  <si>
    <t>Paroxysmal nocturnal hemoglobinuria</t>
  </si>
  <si>
    <t>Raptiva</t>
  </si>
  <si>
    <t>Primary hemophagocytic lymphohistiocytosi</t>
  </si>
  <si>
    <t>non-linear clearance, TMDD</t>
  </si>
  <si>
    <r>
      <t>IgG2</t>
    </r>
    <r>
      <rPr>
        <sz val="11"/>
        <color theme="1"/>
        <rFont val="Calibri"/>
        <family val="2"/>
      </rPr>
      <t>Δ</t>
    </r>
    <r>
      <rPr>
        <sz val="8.8000000000000007"/>
        <color theme="1"/>
        <rFont val="Calibri"/>
        <family val="2"/>
      </rPr>
      <t xml:space="preserve">a - CHECK which mutations, does this impact PK? </t>
    </r>
  </si>
  <si>
    <t xml:space="preserve">non-linear clearance; </t>
  </si>
  <si>
    <t>for highest dose</t>
  </si>
  <si>
    <t>non-linear clearance</t>
  </si>
  <si>
    <t>ka</t>
  </si>
  <si>
    <t>NOTE: CL for ADA-; typical value listed in table paper is for ADA 1:16</t>
  </si>
  <si>
    <t xml:space="preserve">DOI: 10.1177/0091270009339192 </t>
  </si>
  <si>
    <t xml:space="preserve">DOI: 10.1177/0091270010372520 </t>
  </si>
  <si>
    <t xml:space="preserve">DOI: 10.1002/jcph.1353 </t>
  </si>
  <si>
    <t xml:space="preserve">DOI: 10.1080/00365521.2019.1619828 </t>
  </si>
  <si>
    <t>Psoriatic arthritis</t>
  </si>
  <si>
    <t>Rheumatoid arthritis</t>
  </si>
  <si>
    <t>UC</t>
  </si>
  <si>
    <t xml:space="preserve">DOI: 10.1093/ibd/izz144 </t>
  </si>
  <si>
    <t xml:space="preserve">DOI: 10.1016/j.clinthera.2019.11.010 </t>
  </si>
  <si>
    <t xml:space="preserve">DOI: 10.1111/apt.13243 </t>
  </si>
  <si>
    <t xml:space="preserve">DOI: 10.5217/ir.2019.09167 </t>
  </si>
  <si>
    <t xml:space="preserve">DOI: 10.1007/s00280-005-1026-z </t>
  </si>
  <si>
    <t xml:space="preserve">DOI: 10.1007/s00280-014-2400-5 </t>
  </si>
  <si>
    <t xml:space="preserve">DOI: 10.1007/s00280-015-2922-5 </t>
  </si>
  <si>
    <t>total CL ca 0.2 (including non-linear clearance)</t>
  </si>
  <si>
    <t xml:space="preserve">DOI: 10.1007/s00280-018-3728-z </t>
  </si>
  <si>
    <t xml:space="preserve">DOI: 10.1007/s00280-019-03850-1 </t>
  </si>
  <si>
    <t xml:space="preserve">DOI: 10.1177/0091270009350623 </t>
  </si>
  <si>
    <t xml:space="preserve">DOI: 10.1002/jcph.826 </t>
  </si>
  <si>
    <t>IV/SC</t>
  </si>
  <si>
    <t xml:space="preserve">DOI: 10.1111/bcp.13500 </t>
  </si>
  <si>
    <t xml:space="preserve">DOI: 10.1007/s40262-019-00743-7 </t>
  </si>
  <si>
    <t>FDA</t>
  </si>
  <si>
    <t>PopPK</t>
  </si>
  <si>
    <t>0: no PopPK; 1: PopPK available in peer-reviewed articles; 2: PopPK available from FDA label</t>
  </si>
  <si>
    <t xml:space="preserve">DOI: 10.1158/1078-0432.CCR-09-2581 </t>
  </si>
  <si>
    <t>recalculated for 70 kg</t>
  </si>
  <si>
    <t xml:space="preserve">DOI: 10.1007/s00280-019-03939-7 </t>
  </si>
  <si>
    <t xml:space="preserve">DOI: 10.1002/jcph.876 </t>
  </si>
  <si>
    <t xml:space="preserve">DOI: 10.1016/j.bone.2020.115223 </t>
  </si>
  <si>
    <t xml:space="preserve">DOI: 10.1177/0091270005277075 </t>
  </si>
  <si>
    <t xml:space="preserve">DOI: 10.1177/0091270011430506 </t>
  </si>
  <si>
    <t>CLL</t>
  </si>
  <si>
    <t xml:space="preserve">DOI: 10.1111/bcp.12098 </t>
  </si>
  <si>
    <t>study also looked at impact plasmapheresis</t>
  </si>
  <si>
    <t xml:space="preserve">DOI: 10.1111/bcp.13270 </t>
  </si>
  <si>
    <t xml:space="preserve">DOI: 10.1007/s40262-018-0704-z </t>
  </si>
  <si>
    <t xml:space="preserve">DOI: 10.1007/s40262-019-00759-z </t>
  </si>
  <si>
    <t xml:space="preserve">DOI: 10.1002/jcph.1609 </t>
  </si>
  <si>
    <t xml:space="preserve">DOI: 10.1111/bcp.13403 </t>
  </si>
  <si>
    <t xml:space="preserve">DOI: 10.1007/s11095-006-0205-x </t>
  </si>
  <si>
    <t xml:space="preserve">DOI: 10.1007/s00280-014-2560-3 </t>
  </si>
  <si>
    <t xml:space="preserve">DOI: 10.1128/AAC.06446-11 </t>
  </si>
  <si>
    <t>in adults, 70 kg</t>
  </si>
  <si>
    <t xml:space="preserve">DOI: 10.1111/j.1365-2125.2006.02803.x </t>
  </si>
  <si>
    <t>IgE-mediated clearance; model with V(free) and V(complex)</t>
  </si>
  <si>
    <t xml:space="preserve">DOI: 10.1111/j.1365-2125.2009.03401.x </t>
  </si>
  <si>
    <t xml:space="preserve">DOI: 10.1016/j.dmpk.2015.12.003 </t>
  </si>
  <si>
    <t>V1alt</t>
  </si>
  <si>
    <t>Clalt</t>
  </si>
  <si>
    <t>k10</t>
  </si>
  <si>
    <t>Mcount</t>
  </si>
  <si>
    <t xml:space="preserve">DOI: 10.1007/s40262-017-0562-0 </t>
  </si>
  <si>
    <t>0=no; 1= yes (e.g. MM); 2= yes, via covariate model</t>
  </si>
  <si>
    <t>CL influenced by tumor size; CL = CL*(1+0.00158*(DeltaTumorSize)); CL listed is CL calculated for zero tumor load. CL in model is 0.559</t>
  </si>
  <si>
    <t xml:space="preserve">DOI: 10.1002/jcph.268 </t>
  </si>
  <si>
    <t xml:space="preserve">DOI: 10.1111/bcp.14658 </t>
  </si>
  <si>
    <t xml:space="preserve">DOI: 10.1038/psp.2014.42 </t>
  </si>
  <si>
    <t xml:space="preserve">nog doen: uitsplitsen: Michaelis-Menten vs Time-dependent model. </t>
  </si>
  <si>
    <t xml:space="preserve">DOI: 10.1002/psp4.12143 </t>
  </si>
  <si>
    <t xml:space="preserve">DOI: 10.1002/jcph.1324 </t>
  </si>
  <si>
    <t xml:space="preserve">DOI: 10.1007/s00280-019-03771-z </t>
  </si>
  <si>
    <t xml:space="preserve">DOI: 10.1186/s40425-019-0669-y </t>
  </si>
  <si>
    <t xml:space="preserve">DOI: 10.5414/CP202446 </t>
  </si>
  <si>
    <t>no weight covariate, median 75 kg</t>
  </si>
  <si>
    <t xml:space="preserve">DOI: 10.1007/s40262-016-0452-x </t>
  </si>
  <si>
    <t xml:space="preserve">DOI: 10.1002/jcph.894 </t>
  </si>
  <si>
    <t xml:space="preserve">DOI: 10.1002/jcph.1564 </t>
  </si>
  <si>
    <t>median 73 kg. No weight, but body surface area as covariate</t>
  </si>
  <si>
    <t xml:space="preserve">DOI: 10.1111/cts.12806 </t>
  </si>
  <si>
    <t>median of three substudies</t>
  </si>
  <si>
    <t xml:space="preserve">DOI: 10.1002/psp4.12561 </t>
  </si>
  <si>
    <t xml:space="preserve">DOI: 10.1111/bcp.12323 </t>
  </si>
  <si>
    <t xml:space="preserve">DOI: 10.1007/s10928-017-9528-y  / DOI: 10.1002/psp4.12139 </t>
  </si>
  <si>
    <t xml:space="preserve">DOI: 10.1002/jcph.1063 </t>
  </si>
  <si>
    <t xml:space="preserve">DOI: 10.1002/jcph.1511 </t>
  </si>
  <si>
    <t>DOI: 10.1111/bcp.14096</t>
  </si>
  <si>
    <t xml:space="preserve">DOI: 10.1007/s10928-018-9592-y </t>
  </si>
  <si>
    <t xml:space="preserve">DOI: 10.1111/bcp.13767 </t>
  </si>
  <si>
    <t xml:space="preserve">DOI: 10.1007/s11095-017-2183-6 </t>
  </si>
  <si>
    <t xml:space="preserve">DOI: 10.1002/prp2.567 </t>
  </si>
  <si>
    <t xml:space="preserve">DOI: 10.1007/s10928-016-9469-x </t>
  </si>
  <si>
    <t xml:space="preserve">DOI: 10.1002/jcph.1698 </t>
  </si>
  <si>
    <t xml:space="preserve">DOI: 10.1177/0091270004272731 </t>
  </si>
  <si>
    <t xml:space="preserve">DOI: 10.1002/cpt.982 </t>
  </si>
  <si>
    <t xml:space="preserve">DOI: 10.1007/s40262-019-00804-x </t>
  </si>
  <si>
    <t xml:space="preserve">DOI: 10.1002/psp4.12136 </t>
  </si>
  <si>
    <t>DOI: 10.1002/cpdd.780</t>
  </si>
  <si>
    <t>DOI 10.1007/s00280-015-2955-9</t>
  </si>
  <si>
    <t xml:space="preserve">DOI: 10.2165/11594240-000000000-00000 </t>
  </si>
  <si>
    <t xml:space="preserve">DOI: 10.2165/11598090-000000000-00000 </t>
  </si>
  <si>
    <t>Dep</t>
  </si>
  <si>
    <t>Dependent models (same group/overlapping data)</t>
  </si>
  <si>
    <t>doi.org/10.1007/s12325-018-0815-9</t>
  </si>
  <si>
    <t xml:space="preserve">DOI: 10.1002/jcph.1771 </t>
  </si>
  <si>
    <t xml:space="preserve">DOI: 10.1007/s40262-014-0159-9 </t>
  </si>
  <si>
    <t xml:space="preserve">DOI: 10.1007/s10928-021-09739-y </t>
  </si>
  <si>
    <t>for 65 kg (?). IgG as covariate on CL.</t>
  </si>
  <si>
    <t xml:space="preserve">DOI: 10.1002/jcph.611 </t>
  </si>
  <si>
    <t xml:space="preserve">DOI: 10.1002/jcph.334 </t>
  </si>
  <si>
    <t xml:space="preserve">DOI: 10.1111/bcpt.13202 </t>
  </si>
  <si>
    <t xml:space="preserve">DOI: 10.1128/AAC.01971-18 </t>
  </si>
  <si>
    <t xml:space="preserve">DOI: 10.1007/s00280-012-2031-7 </t>
  </si>
  <si>
    <t>for 80 kg?</t>
  </si>
  <si>
    <t xml:space="preserve">DOI: 10.1158/1078-0432.CCR-13-2364 </t>
  </si>
  <si>
    <t xml:space="preserve">DOI: 10.1007/s00280-015-2701-3 </t>
  </si>
  <si>
    <t xml:space="preserve">DOI: 10.1111/bcp.12778 </t>
  </si>
  <si>
    <t xml:space="preserve">DOI: 10.1007/s00280-016-3079-6 </t>
  </si>
  <si>
    <t xml:space="preserve">DOI: 10.1007/s00280-019-03946-8 </t>
  </si>
  <si>
    <t xml:space="preserve">DOI: 10.1002/psp4.12160 </t>
  </si>
  <si>
    <t xml:space="preserve">DOI: 10.1007/s40262-019-00738-4 </t>
  </si>
  <si>
    <t xml:space="preserve">DOI: 10.1002/jcph.104 </t>
  </si>
  <si>
    <t xml:space="preserve">DOI: 10.1007/s40262-017-0586-5 </t>
  </si>
  <si>
    <t>WT</t>
  </si>
  <si>
    <t>N</t>
  </si>
  <si>
    <t>for 77 kg?</t>
  </si>
  <si>
    <t xml:space="preserve">Michaelis-Menten non-linear clearance </t>
  </si>
  <si>
    <t>Michaelis-Menten non-linear clearance.</t>
  </si>
  <si>
    <t>Michaelis-Menten non-linear clearance + additional clearance via peripheral compartment</t>
  </si>
  <si>
    <t>TDMM model.</t>
  </si>
  <si>
    <t>non-linear clearance.</t>
  </si>
  <si>
    <t xml:space="preserve">Michaelis-Menten non-linear clearance. </t>
  </si>
  <si>
    <t xml:space="preserve">time-dependent non-linear clearance. CL=CL_inf. </t>
  </si>
  <si>
    <t>Michaelis-Menten non-linear clearance</t>
  </si>
  <si>
    <t>Time-dependent CL; value is CL estimated at infinity (20% less compared to baseline).</t>
  </si>
  <si>
    <t>NHL; Time-dependent CL; value is CL estimated at infinity (0.723 compared to baseline).</t>
  </si>
  <si>
    <t>Time-dependent CL; value is CL estimated at infinity (24% less compared to baseline).</t>
  </si>
  <si>
    <t>Time-dependent CL; value is CL at infinity.</t>
  </si>
  <si>
    <t xml:space="preserve">Time-dependent CL; value is CL at infinity. </t>
  </si>
  <si>
    <t>NOTE: also time-dependent model; impact on CL up to 25%</t>
  </si>
  <si>
    <t>nader2017.pdf</t>
  </si>
  <si>
    <t>CL_WT</t>
  </si>
  <si>
    <t>V1_WT</t>
  </si>
  <si>
    <t>BCP-86-2274.pdf</t>
  </si>
  <si>
    <t>Q_WT</t>
  </si>
  <si>
    <t>V2_WT</t>
  </si>
  <si>
    <t>bcp.12509.pdf</t>
  </si>
  <si>
    <t>admiraal2019.pdf</t>
  </si>
  <si>
    <t>40262_2016_Article_505.pdf</t>
  </si>
  <si>
    <t>40262_2018_Article_669.pdf</t>
  </si>
  <si>
    <t>314.full.pdf</t>
  </si>
  <si>
    <t>CPT-105-486.pdf</t>
  </si>
  <si>
    <t>stroh2016.pdf</t>
  </si>
  <si>
    <t>doi:10.1002/psp4.12406</t>
  </si>
  <si>
    <t>psp4.12406.pdf</t>
  </si>
  <si>
    <t>10.1023@a@1020658023774.pdf</t>
  </si>
  <si>
    <t>kovarik2002.pdf</t>
  </si>
  <si>
    <t>struemper2013.pdf</t>
  </si>
  <si>
    <t>struemper2017.pdf</t>
  </si>
  <si>
    <t>wang2017.pdf</t>
  </si>
  <si>
    <t>10.1007@s00280-019-03946-8.pdf</t>
  </si>
  <si>
    <t>han2016.pdf</t>
  </si>
  <si>
    <t>han2015.pdf</t>
  </si>
  <si>
    <t>panoilia2015.pdf</t>
  </si>
  <si>
    <t>in children. BMI as covariate</t>
  </si>
  <si>
    <t>li2012(1).pdf</t>
  </si>
  <si>
    <t>turner2014.pdf</t>
  </si>
  <si>
    <t>fda1377a94392835e43c162e682158d1.pdf</t>
  </si>
  <si>
    <t>timmermann2019.pdf</t>
  </si>
  <si>
    <t>endres2014.pdf</t>
  </si>
  <si>
    <t>zhang2015.pdf</t>
  </si>
  <si>
    <t>Yang2021_Article_PopulationPharmacokineticChara.pdf</t>
  </si>
  <si>
    <t>bcp.13907.pdf</t>
  </si>
  <si>
    <t>6329.full.pdf</t>
  </si>
  <si>
    <t>othman2014.pdf</t>
  </si>
  <si>
    <t>10.1002@jcph.1771.pdf</t>
  </si>
  <si>
    <t>4e7f4c4862ca33e95179e328d60befed.pdf</t>
  </si>
  <si>
    <t>sutjandra2011.pdf</t>
  </si>
  <si>
    <t>gibiansky2012.pdf</t>
  </si>
  <si>
    <t>TDMM model. Values for allometric scaling unclear.</t>
  </si>
  <si>
    <t>marachelian2016.pdf</t>
  </si>
  <si>
    <t>kovalenko2016.pdf</t>
  </si>
  <si>
    <t>kovalenko2020.pdf</t>
  </si>
  <si>
    <t>ogasawara2019.pdf</t>
  </si>
  <si>
    <t>baverel2017.pdf</t>
  </si>
  <si>
    <t>sun2005.pdf</t>
  </si>
  <si>
    <t>10.1002@jcph.1698.pdf</t>
  </si>
  <si>
    <t>gibiansky2016.pdf</t>
  </si>
  <si>
    <t>40262_2020_Article_904.pdf</t>
  </si>
  <si>
    <t>CPDD-10-30.pdf</t>
  </si>
  <si>
    <t>40262_2017_Article_616.pdf</t>
  </si>
  <si>
    <t>10.1002@prp2.567.pdf</t>
  </si>
  <si>
    <t>model partially described. Allometric scaling for CL, but value unclear.</t>
  </si>
  <si>
    <t>vu2017.pdf</t>
  </si>
  <si>
    <t>bcp.13767.pdf</t>
  </si>
  <si>
    <t>kuchimanchi2018.pdf</t>
  </si>
  <si>
    <t>10.1111@bcp.14096.pdf</t>
  </si>
  <si>
    <t>kielbasa2019.pdf</t>
  </si>
  <si>
    <t>10.1016@j.clinthera.2019.11.010.pdf</t>
  </si>
  <si>
    <t>dreesen2019.pdf</t>
  </si>
  <si>
    <t>berends2019(1).pdf</t>
  </si>
  <si>
    <t>869a133e228c61adc08224939ac159cf.pdf</t>
  </si>
  <si>
    <t>hu2011.pdf</t>
  </si>
  <si>
    <t>xu2009.pdf</t>
  </si>
  <si>
    <t>yao2018.pdf</t>
  </si>
  <si>
    <t>dotan2014.pdf</t>
  </si>
  <si>
    <t>fasanmade2009.pdf</t>
  </si>
  <si>
    <t>ternant2008.pdf</t>
  </si>
  <si>
    <t>xu2008.pdf</t>
  </si>
  <si>
    <t>feng2014.pdf</t>
  </si>
  <si>
    <t>psp4.12561.pdf</t>
  </si>
  <si>
    <t>10.1111@cts.12806.pdf</t>
  </si>
  <si>
    <t>intjclinpharmacol-53-1015.pdf</t>
  </si>
  <si>
    <t>10.1002@jcph.1564.pdf</t>
  </si>
  <si>
    <t>muralidharan2017.pdf</t>
  </si>
  <si>
    <t>long2016.pdf</t>
  </si>
  <si>
    <t>hurkmans2019.pdf</t>
  </si>
  <si>
    <t>osawa2019.pdf</t>
  </si>
  <si>
    <t>f8661e7054e5da2637c028da90bd5e7f.pdf</t>
  </si>
  <si>
    <t>bajaj2016.pdf</t>
  </si>
  <si>
    <t>gibiansky2014.pdf</t>
  </si>
  <si>
    <t>10.1111@bcp.14658.pdf</t>
  </si>
  <si>
    <t>struemper2014.pdf</t>
  </si>
  <si>
    <t xml:space="preserve">Also Effect of IgG on CL. No WT but BSA. </t>
  </si>
  <si>
    <t>mo2017.pdf</t>
  </si>
  <si>
    <t>lowe2009.pdf</t>
  </si>
  <si>
    <t>honma2015.pdf</t>
  </si>
  <si>
    <t>hayashi2007.pdf</t>
  </si>
  <si>
    <t>robbie2012.pdf</t>
  </si>
  <si>
    <t>ma2009.pdf</t>
  </si>
  <si>
    <t>ahamadi2016.pdf</t>
  </si>
  <si>
    <t>garg2014.pdf</t>
  </si>
  <si>
    <t>ng2006.pdf</t>
  </si>
  <si>
    <t>10.1111@bcp.13403.pdf</t>
  </si>
  <si>
    <t>10.1002@jcph.1609.pdf</t>
  </si>
  <si>
    <t>suleiman2019.pdf</t>
  </si>
  <si>
    <t>10.1007@s40262-018-0704-z.pdf</t>
  </si>
  <si>
    <t>lioger2017.pdf</t>
  </si>
  <si>
    <t>puisset2013.pdf</t>
  </si>
  <si>
    <t>li2012.pdf</t>
  </si>
  <si>
    <t>ng2005.pdf</t>
  </si>
  <si>
    <t>Total IgG as covariate. No WT but BSA.</t>
  </si>
  <si>
    <t>no WT but BSA on CL/Vc</t>
  </si>
  <si>
    <t>martin2020.pdf</t>
  </si>
  <si>
    <t>40262_2019_Article_765.pdf</t>
  </si>
  <si>
    <t>bruin2017.pdf</t>
  </si>
  <si>
    <t>nikanjam2019.pdf</t>
  </si>
  <si>
    <t>puchalski2010.pdf</t>
  </si>
  <si>
    <t>jauslin2019.pdf</t>
  </si>
  <si>
    <t>bastida2018.pdf</t>
  </si>
  <si>
    <t>abdallah2016.pdf</t>
  </si>
  <si>
    <t>frey2010.pdf</t>
  </si>
  <si>
    <t>no WT, BSA.</t>
  </si>
  <si>
    <t>chen2019.pdf</t>
  </si>
  <si>
    <t>35d11ca72d3b571c792eb414e89d29dc.pdf</t>
  </si>
  <si>
    <t>cosson2014.pdf</t>
  </si>
  <si>
    <t>bruno2005.pdf</t>
  </si>
  <si>
    <t>quartino2015.pdf</t>
  </si>
  <si>
    <t>cts.12725(1).pdf</t>
  </si>
  <si>
    <t>10.1002@jcph.1582.pdf</t>
  </si>
  <si>
    <t>ir-2019-09167.pdf</t>
  </si>
  <si>
    <t>rosario2015.pdf</t>
  </si>
  <si>
    <t>Pdf</t>
  </si>
  <si>
    <t>V1n</t>
  </si>
  <si>
    <t>CLn</t>
  </si>
  <si>
    <t>Qn</t>
  </si>
  <si>
    <t>V2n</t>
  </si>
  <si>
    <t>coeff WT</t>
  </si>
  <si>
    <t>reference WT, kg</t>
  </si>
  <si>
    <t>number of subjects</t>
  </si>
  <si>
    <t>normalized V1</t>
  </si>
  <si>
    <t>normalized CL</t>
  </si>
  <si>
    <t>normalized Q</t>
  </si>
  <si>
    <t>normalized V2</t>
  </si>
  <si>
    <t>covariate: CL = TVCL + COV1*(WT - 82.9); COV1 = 0.000292</t>
  </si>
  <si>
    <t xml:space="preserve">in children. Complex covariate model for CL. Recalculated for 70 kg. </t>
  </si>
  <si>
    <t>Exclude</t>
  </si>
  <si>
    <t>k10n</t>
  </si>
  <si>
    <t>k12n</t>
  </si>
  <si>
    <t>k21n</t>
  </si>
  <si>
    <t>(alpha+beta)n</t>
  </si>
  <si>
    <t>(alphaxbeta)n</t>
  </si>
  <si>
    <t>alphan</t>
  </si>
  <si>
    <t>betan</t>
  </si>
  <si>
    <t>t(beta;lin)n</t>
  </si>
  <si>
    <t>V1_Sx</t>
  </si>
  <si>
    <t>CL_Sx</t>
  </si>
  <si>
    <t>CL_ADA</t>
  </si>
  <si>
    <t>V2_Sx</t>
  </si>
  <si>
    <t>V1_Alb</t>
  </si>
  <si>
    <t>CL_Alb</t>
  </si>
  <si>
    <t>V2_Alb</t>
  </si>
  <si>
    <t>ALB</t>
  </si>
  <si>
    <t>IgG</t>
  </si>
  <si>
    <t>SEX</t>
  </si>
  <si>
    <t>F</t>
  </si>
  <si>
    <t>M</t>
  </si>
  <si>
    <t>covariates:</t>
  </si>
  <si>
    <t>disease: parameters such as disease status, CRP, Tumor load, etc.</t>
  </si>
  <si>
    <t>V1_Alb linear</t>
  </si>
  <si>
    <t>SEX:</t>
  </si>
  <si>
    <t>Param x (1 + coeff). If reference is male, coeff will be neg. (smaller value for female); if reference is female, coeff will be pos. (larger value for male)</t>
  </si>
  <si>
    <t>Alb linear</t>
  </si>
  <si>
    <t>Alb_remark</t>
  </si>
  <si>
    <t>Age: rarely included, rarely substantial influence</t>
  </si>
  <si>
    <t>Comedication: occasionally included, e.g. MTX</t>
  </si>
  <si>
    <t>ALB: often evaluated, not always retained. Probably depends on disease/population</t>
  </si>
  <si>
    <t>l</t>
  </si>
  <si>
    <t>V_total</t>
  </si>
  <si>
    <t>IG type</t>
  </si>
  <si>
    <t>/F</t>
  </si>
  <si>
    <t>V1_BSV %</t>
  </si>
  <si>
    <t>V2_BSV %</t>
  </si>
  <si>
    <t>Q_BSV %</t>
  </si>
  <si>
    <t>CL_BSV %</t>
  </si>
  <si>
    <t>KM_BSV %</t>
  </si>
  <si>
    <t>Ka_BSV %</t>
  </si>
  <si>
    <t>F_BSV %</t>
  </si>
  <si>
    <t>Prop_res %</t>
  </si>
  <si>
    <t>CL/F_BSV %</t>
  </si>
  <si>
    <t>V1/F_BSV %</t>
  </si>
  <si>
    <t>Q/F_BSV %</t>
  </si>
  <si>
    <t>V2/F_BSV %</t>
  </si>
  <si>
    <t>yan2019.pdf Waarom niet final model parameters genomen?</t>
  </si>
  <si>
    <t>VM_BSV %</t>
  </si>
  <si>
    <t>0.319 (fixed)</t>
  </si>
  <si>
    <t>Rheumatoid Arthritis</t>
  </si>
  <si>
    <t>Hidradenitis suppurativa</t>
  </si>
  <si>
    <t>Patients</t>
  </si>
  <si>
    <t>Hematopoietic Cell Transplantation</t>
  </si>
  <si>
    <t>Metastatic Urothelial Carcinoma</t>
  </si>
  <si>
    <t>Cancer</t>
  </si>
  <si>
    <t>Non-small cell Lung Cancer</t>
  </si>
  <si>
    <t>Merkel Cell Carcinoma, Urothelial Carcinoma</t>
  </si>
  <si>
    <t>Renal Transplantation</t>
  </si>
  <si>
    <t>Healthy, Patients</t>
  </si>
  <si>
    <t>Hypercholesterolemia, Healthy</t>
  </si>
  <si>
    <t>Special patient group</t>
  </si>
  <si>
    <t>Systemic Lupus Erythematosus, Healthy</t>
  </si>
  <si>
    <t>Systemic Lupus Erythematosus</t>
  </si>
  <si>
    <t>Asthma</t>
  </si>
  <si>
    <t>Asthma, healthy</t>
  </si>
  <si>
    <t>Paediatric Cancer</t>
  </si>
  <si>
    <t>Colorectal Cancer</t>
  </si>
  <si>
    <t>Oesteocarcoma (Cancer)</t>
  </si>
  <si>
    <t>Children</t>
  </si>
  <si>
    <t>Colon Cancer</t>
  </si>
  <si>
    <t>Plaque Psoriasis</t>
  </si>
  <si>
    <t>Psoriasis, Healthy</t>
  </si>
  <si>
    <t>X-linked Hypophosphatemia</t>
  </si>
  <si>
    <t>Advanced Malignancies</t>
  </si>
  <si>
    <t>Illness Classification</t>
  </si>
  <si>
    <t>Oncology</t>
  </si>
  <si>
    <t>Psoriasis</t>
  </si>
  <si>
    <t>Metastatic Colorectal Cancer</t>
  </si>
  <si>
    <t>Advanced Head and Neck Carcinoma</t>
  </si>
  <si>
    <t>Healthy</t>
  </si>
  <si>
    <t>Multiple Myeloma</t>
  </si>
  <si>
    <t>Bone Metastases from Solid Tumours</t>
  </si>
  <si>
    <t>Osteopepenia/Osteoperosis, Healthy</t>
  </si>
  <si>
    <t>High-risk Neuroblastoma in myeloablative terapy</t>
  </si>
  <si>
    <t>Atopic Dermatitis, Healthy</t>
  </si>
  <si>
    <t>Hematologic Malignancies</t>
  </si>
  <si>
    <t>Hemophilia A</t>
  </si>
  <si>
    <t>Adult &amp; Pediatric</t>
  </si>
  <si>
    <t>Chinese</t>
  </si>
  <si>
    <t>Episodic and Chronic Migraine</t>
  </si>
  <si>
    <t>Migraine, Healthy</t>
  </si>
  <si>
    <t>Healthy, Hypercholesterolaemic</t>
  </si>
  <si>
    <t>Asian &amp; Caucasian</t>
  </si>
  <si>
    <t>Psoriatic Arthritis</t>
  </si>
  <si>
    <t>Moderately to Severely Active Ulcerative Colitis</t>
  </si>
  <si>
    <t>Moderate to Severe Ulcerative Colitus</t>
  </si>
  <si>
    <t>Ulcerative Colitus</t>
  </si>
  <si>
    <t>Postmenopausal women</t>
  </si>
  <si>
    <t>Moderate to Severe Plaque Psoriasis</t>
  </si>
  <si>
    <t>Inflammatory Bowel Disease</t>
  </si>
  <si>
    <t>Ankylosing Spondylitis</t>
  </si>
  <si>
    <t>Advanced Melanoma</t>
  </si>
  <si>
    <t>Hereditary Angioedema</t>
  </si>
  <si>
    <t>Asthma (and stable ICS)</t>
  </si>
  <si>
    <t>T-Cell Lymphoma</t>
  </si>
  <si>
    <t>Multiple Sclerosis</t>
  </si>
  <si>
    <t>Metastatic non-small cell lung cancer, melanoma and renal cell cancer</t>
  </si>
  <si>
    <t>Gastic and Gastro-esophageal junction cancers</t>
  </si>
  <si>
    <t>Classical Hodgkin Lymphoma</t>
  </si>
  <si>
    <t>Solid Tumours</t>
  </si>
  <si>
    <t>CLL and Non-Hodgkin's Lymphoma</t>
  </si>
  <si>
    <t>Relapsing Multiple Sclerosis</t>
  </si>
  <si>
    <t>CLL, Follicular Lymphoma and Rheumatoid Arthritis</t>
  </si>
  <si>
    <t>Advanced or Metastatic Cancer</t>
  </si>
  <si>
    <t>Allergic Asthma</t>
  </si>
  <si>
    <t>Atopic Asthma</t>
  </si>
  <si>
    <t>High risk Respiratory Syncytial Virus (RSV)</t>
  </si>
  <si>
    <t>Adults &amp; Children</t>
  </si>
  <si>
    <t>Advanced Solid Tumors</t>
  </si>
  <si>
    <t>Asthma, nasal polyposis</t>
  </si>
  <si>
    <t>&gt;= 12 year</t>
  </si>
  <si>
    <t>Plaque Psoriasis, Healthy</t>
  </si>
  <si>
    <t>Psoriasis, Chron's disease</t>
  </si>
  <si>
    <t>Kidney</t>
  </si>
  <si>
    <t>Chronic Lymphocytic Leukemia</t>
  </si>
  <si>
    <t>Postmenopausal Osteoperosis</t>
  </si>
  <si>
    <t>Metastatic Renal Carcinoma</t>
  </si>
  <si>
    <t>Rheumatid Arthritis</t>
  </si>
  <si>
    <t>Her2+ metastatic breast cancer</t>
  </si>
  <si>
    <t>Her2+ early breast cancer</t>
  </si>
  <si>
    <t>Gastric cancer</t>
  </si>
  <si>
    <t>Moderate and Severe Active Ulcerative Colitis</t>
  </si>
  <si>
    <t>Ulcerative Colitis &amp; Chron's Disease</t>
  </si>
  <si>
    <t>Autoimmune Disorder</t>
  </si>
  <si>
    <t>Rheumatology</t>
  </si>
  <si>
    <t>Transplantation</t>
  </si>
  <si>
    <t>Other</t>
  </si>
  <si>
    <t>Healthy patients included</t>
  </si>
  <si>
    <t>Respiratory</t>
  </si>
  <si>
    <t>Dermatology</t>
  </si>
  <si>
    <t>Cardiovascular</t>
  </si>
  <si>
    <t>Gastroenterology</t>
  </si>
  <si>
    <t>Neurology</t>
  </si>
  <si>
    <t>Fixed</t>
  </si>
  <si>
    <t>group</t>
  </si>
  <si>
    <t>Cov_other</t>
  </si>
  <si>
    <t>doi: 10.1023@a@1020658023774</t>
  </si>
  <si>
    <t>Number of model compartments</t>
  </si>
  <si>
    <t>https://doi.org/10.1007/s40262-018-0669-y</t>
  </si>
  <si>
    <t>Reference</t>
  </si>
  <si>
    <t>Oncology, Gastroenerology</t>
  </si>
  <si>
    <t>Rheumatology, Oncology</t>
  </si>
  <si>
    <t>Dermatology, Gastroenterology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</si>
</sst>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5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sz val="8.8000000000000007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5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632523"/>
      <name val="Calibri"/>
      <family val="2"/>
      <scheme val="minor"/>
    </font>
    <font>
      <i/>
      <sz val="11"/>
      <color rgb="FF000000"/>
      <name val="Calibri"/>
      <family val="2"/>
      <scheme val="minor"/>
    </font>
    <font>
      <u/>
      <sz val="8.8000000000000007"/>
      <color rgb="FF0000FF"/>
      <name val="Calibri"/>
      <family val="2"/>
      <scheme val="minor"/>
    </font>
    <font>
      <i/>
      <sz val="11"/>
      <name val="Calibri"/>
      <family val="2"/>
      <scheme val="minor"/>
    </font>
    <font>
      <u/>
      <sz val="8.8000000000000007"/>
      <name val="Calibri"/>
      <family val="2"/>
    </font>
    <font>
      <u/>
      <sz val="8.8000000000000007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2" tint="-9.9978637043366805E-2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92">
    <xf numFmtId="0" fontId="0" fillId="0" borderId="0" xfId="0"/>
    <xf numFmtId="0" fontId="2" fillId="0" borderId="0" xfId="1" applyAlignment="1" applyProtection="1"/>
    <xf numFmtId="0" fontId="1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2" borderId="0" xfId="0" applyFont="1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164" fontId="0" fillId="3" borderId="0" xfId="0" applyNumberFormat="1" applyFill="1"/>
    <xf numFmtId="165" fontId="0" fillId="3" borderId="0" xfId="0" applyNumberFormat="1" applyFill="1"/>
    <xf numFmtId="165" fontId="1" fillId="3" borderId="0" xfId="0" applyNumberFormat="1" applyFont="1" applyFill="1"/>
    <xf numFmtId="0" fontId="1" fillId="3" borderId="0" xfId="0" applyFont="1" applyFill="1"/>
    <xf numFmtId="164" fontId="0" fillId="2" borderId="0" xfId="0" applyNumberFormat="1" applyFill="1"/>
    <xf numFmtId="165" fontId="0" fillId="2" borderId="0" xfId="0" applyNumberFormat="1" applyFill="1"/>
    <xf numFmtId="165" fontId="1" fillId="2" borderId="0" xfId="0" applyNumberFormat="1" applyFont="1" applyFill="1"/>
    <xf numFmtId="0" fontId="1" fillId="2" borderId="0" xfId="0" applyFont="1" applyFill="1"/>
    <xf numFmtId="0" fontId="13" fillId="0" borderId="0" xfId="1" applyFont="1" applyAlignment="1" applyProtection="1"/>
    <xf numFmtId="0" fontId="3" fillId="4" borderId="0" xfId="0" applyFont="1" applyFill="1"/>
    <xf numFmtId="0" fontId="6" fillId="4" borderId="0" xfId="0" applyFont="1" applyFill="1"/>
    <xf numFmtId="0" fontId="0" fillId="4" borderId="0" xfId="0" applyFill="1"/>
    <xf numFmtId="0" fontId="3" fillId="5" borderId="0" xfId="0" applyFont="1" applyFill="1"/>
    <xf numFmtId="0" fontId="0" fillId="5" borderId="0" xfId="0" applyFill="1"/>
    <xf numFmtId="0" fontId="6" fillId="5" borderId="0" xfId="0" applyFont="1" applyFill="1"/>
    <xf numFmtId="0" fontId="1" fillId="5" borderId="0" xfId="0" applyFont="1" applyFill="1"/>
    <xf numFmtId="0" fontId="0" fillId="6" borderId="0" xfId="0" applyFill="1"/>
    <xf numFmtId="0" fontId="0" fillId="7" borderId="0" xfId="0" applyFill="1"/>
    <xf numFmtId="0" fontId="13" fillId="8" borderId="0" xfId="0" applyFont="1" applyFill="1"/>
    <xf numFmtId="9" fontId="0" fillId="0" borderId="0" xfId="0" applyNumberFormat="1"/>
    <xf numFmtId="10" fontId="0" fillId="0" borderId="0" xfId="0" applyNumberFormat="1"/>
    <xf numFmtId="0" fontId="0" fillId="9" borderId="0" xfId="0" applyFill="1"/>
    <xf numFmtId="0" fontId="13" fillId="7" borderId="0" xfId="1" applyFont="1" applyFill="1" applyAlignment="1" applyProtection="1"/>
    <xf numFmtId="0" fontId="6" fillId="10" borderId="0" xfId="0" applyFont="1" applyFill="1"/>
    <xf numFmtId="0" fontId="13" fillId="0" borderId="0" xfId="1" applyFont="1" applyFill="1" applyAlignment="1" applyProtection="1"/>
    <xf numFmtId="0" fontId="16" fillId="0" borderId="0" xfId="0" applyFont="1"/>
    <xf numFmtId="0" fontId="17" fillId="0" borderId="0" xfId="0" applyFont="1"/>
    <xf numFmtId="0" fontId="18" fillId="11" borderId="0" xfId="0" applyFont="1" applyFill="1"/>
    <xf numFmtId="0" fontId="16" fillId="12" borderId="0" xfId="0" applyFont="1" applyFill="1"/>
    <xf numFmtId="0" fontId="16" fillId="13" borderId="0" xfId="0" applyFont="1" applyFill="1"/>
    <xf numFmtId="0" fontId="20" fillId="0" borderId="0" xfId="0" applyFont="1"/>
    <xf numFmtId="0" fontId="21" fillId="0" borderId="0" xfId="1" applyFont="1" applyFill="1" applyAlignment="1" applyProtection="1"/>
    <xf numFmtId="0" fontId="22" fillId="0" borderId="0" xfId="0" applyFont="1"/>
    <xf numFmtId="0" fontId="12" fillId="0" borderId="0" xfId="0" applyFont="1" applyAlignment="1">
      <alignment textRotation="90"/>
    </xf>
    <xf numFmtId="0" fontId="3" fillId="0" borderId="0" xfId="0" applyFont="1" applyAlignment="1">
      <alignment textRotation="90"/>
    </xf>
    <xf numFmtId="0" fontId="13" fillId="0" borderId="0" xfId="0" applyFont="1" applyAlignment="1">
      <alignment textRotation="90"/>
    </xf>
    <xf numFmtId="0" fontId="21" fillId="0" borderId="0" xfId="1" applyFont="1" applyFill="1" applyAlignment="1" applyProtection="1">
      <alignment textRotation="90"/>
    </xf>
    <xf numFmtId="0" fontId="22" fillId="0" borderId="0" xfId="0" applyFont="1" applyAlignment="1">
      <alignment textRotation="90"/>
    </xf>
    <xf numFmtId="0" fontId="20" fillId="0" borderId="0" xfId="0" applyFont="1" applyAlignment="1">
      <alignment textRotation="90"/>
    </xf>
    <xf numFmtId="0" fontId="13" fillId="4" borderId="0" xfId="0" applyFont="1" applyFill="1"/>
    <xf numFmtId="0" fontId="13" fillId="5" borderId="0" xfId="0" applyFont="1" applyFill="1"/>
    <xf numFmtId="0" fontId="13" fillId="2" borderId="0" xfId="0" applyFont="1" applyFill="1"/>
    <xf numFmtId="164" fontId="13" fillId="2" borderId="0" xfId="0" applyNumberFormat="1" applyFont="1" applyFill="1"/>
    <xf numFmtId="165" fontId="13" fillId="2" borderId="0" xfId="0" applyNumberFormat="1" applyFont="1" applyFill="1"/>
    <xf numFmtId="164" fontId="13" fillId="3" borderId="0" xfId="0" applyNumberFormat="1" applyFont="1" applyFill="1"/>
    <xf numFmtId="165" fontId="13" fillId="3" borderId="0" xfId="0" applyNumberFormat="1" applyFont="1" applyFill="1"/>
    <xf numFmtId="10" fontId="13" fillId="0" borderId="0" xfId="0" applyNumberFormat="1" applyFont="1"/>
    <xf numFmtId="9" fontId="13" fillId="0" borderId="0" xfId="0" applyNumberFormat="1" applyFont="1"/>
    <xf numFmtId="0" fontId="16" fillId="0" borderId="0" xfId="0" applyFont="1"/>
    <xf numFmtId="0" fontId="16" fillId="12" borderId="0" xfId="0" applyFont="1" applyFill="1"/>
    <xf numFmtId="0" fontId="16" fillId="13" borderId="0" xfId="0" applyFont="1" applyFill="1"/>
    <xf numFmtId="0" fontId="0" fillId="0" borderId="0" xfId="0" applyFill="1"/>
    <xf numFmtId="0" fontId="6" fillId="0" borderId="0" xfId="0" applyFont="1" applyFill="1"/>
    <xf numFmtId="0" fontId="13" fillId="0" borderId="0" xfId="0" applyFont="1" applyFill="1"/>
    <xf numFmtId="10" fontId="0" fillId="0" borderId="0" xfId="0" applyNumberFormat="1" applyFill="1"/>
    <xf numFmtId="0" fontId="2" fillId="0" borderId="0" xfId="1" applyFill="1" applyAlignment="1" applyProtection="1"/>
    <xf numFmtId="0" fontId="1" fillId="0" borderId="0" xfId="0" applyFont="1" applyFill="1"/>
    <xf numFmtId="0" fontId="20" fillId="5" borderId="0" xfId="0" applyFont="1" applyFill="1"/>
    <xf numFmtId="0" fontId="13" fillId="9" borderId="0" xfId="0" applyFont="1" applyFill="1"/>
    <xf numFmtId="0" fontId="3" fillId="14" borderId="0" xfId="0" applyFont="1" applyFill="1"/>
    <xf numFmtId="0" fontId="6" fillId="14" borderId="0" xfId="0" applyFont="1" applyFill="1"/>
    <xf numFmtId="0" fontId="0" fillId="14" borderId="0" xfId="0" applyFill="1"/>
    <xf numFmtId="0" fontId="16" fillId="15" borderId="0" xfId="0" applyFont="1" applyFill="1"/>
    <xf numFmtId="0" fontId="13" fillId="14" borderId="0" xfId="0" applyFont="1" applyFill="1"/>
    <xf numFmtId="0" fontId="3" fillId="16" borderId="0" xfId="0" applyFont="1" applyFill="1"/>
    <xf numFmtId="0" fontId="0" fillId="16" borderId="0" xfId="0" applyFill="1"/>
    <xf numFmtId="0" fontId="6" fillId="16" borderId="0" xfId="0" applyFont="1" applyFill="1"/>
    <xf numFmtId="0" fontId="16" fillId="17" borderId="0" xfId="0" applyFont="1" applyFill="1"/>
    <xf numFmtId="0" fontId="13" fillId="16" borderId="0" xfId="0" applyFont="1" applyFill="1"/>
    <xf numFmtId="0" fontId="16" fillId="18" borderId="0" xfId="0" applyFont="1" applyFill="1"/>
    <xf numFmtId="0" fontId="0" fillId="19" borderId="0" xfId="0" applyFill="1"/>
    <xf numFmtId="0" fontId="16" fillId="20" borderId="0" xfId="0" applyFont="1" applyFill="1"/>
    <xf numFmtId="0" fontId="13" fillId="19" borderId="0" xfId="0" applyFont="1" applyFill="1"/>
    <xf numFmtId="0" fontId="16" fillId="21" borderId="0" xfId="0" applyFont="1" applyFill="1"/>
    <xf numFmtId="0" fontId="3" fillId="0" borderId="0" xfId="0" applyFont="1" applyFill="1"/>
    <xf numFmtId="0" fontId="19" fillId="0" borderId="0" xfId="0" applyFont="1" applyFill="1"/>
  </cellXfs>
  <cellStyles count="3">
    <cellStyle name="Hyperlink" xfId="1" builtinId="8"/>
    <cellStyle name="Hyperlink 2" xfId="2" xr:uid="{00000000-0005-0000-0000-000001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erg, Stefan van den" id="{8F1267C1-3C10-482D-96E3-2C75E4F62810}" userId="S::s.vandenberg@sanquin.nl::bf4d1cf5-dc64-4969-bb67-6ea609f9bd07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3-03-24T14:21:00.41" personId="{8F1267C1-3C10-482D-96E3-2C75E4F62810}" id="{522D9A1F-DD80-41E5-86F7-2549F76F80DE}">
    <text>Are these typical value for a 70 kg? Or??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3-03-24T14:21:00.41" personId="{8F1267C1-3C10-482D-96E3-2C75E4F62810}" id="{72657FD5-28EE-4034-A4EA-8841F80B1874}">
    <text>Are these typical value for a 70 kg? Or??</text>
  </threadedComment>
  <threadedComment ref="O111" dT="2023-03-24T14:21:00.41" personId="{8F1267C1-3C10-482D-96E3-2C75E4F62810}" id="{A2E849F1-7FB2-4C80-AA43-177B843039A4}">
    <text>Are these typical value for a 70 kg? Or??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11/apt.13243" TargetMode="External"/><Relationship Id="rId21" Type="http://schemas.openxmlformats.org/officeDocument/2006/relationships/hyperlink" Target="https://doi.org/10.1177/0091270010372520" TargetMode="External"/><Relationship Id="rId42" Type="http://schemas.openxmlformats.org/officeDocument/2006/relationships/hyperlink" Target="https://doi.org/10.1111/bcp.13270" TargetMode="External"/><Relationship Id="rId47" Type="http://schemas.openxmlformats.org/officeDocument/2006/relationships/hyperlink" Target="https://doi.org/10.1007/s00280-014-2560-3" TargetMode="External"/><Relationship Id="rId63" Type="http://schemas.openxmlformats.org/officeDocument/2006/relationships/hyperlink" Target="https://doi.org/10.1002/jcph.1564" TargetMode="External"/><Relationship Id="rId68" Type="http://schemas.openxmlformats.org/officeDocument/2006/relationships/hyperlink" Target="https://doi.org/10.1002/jcph.1511" TargetMode="External"/><Relationship Id="rId84" Type="http://schemas.openxmlformats.org/officeDocument/2006/relationships/hyperlink" Target="https://doi.org/10.1007/s10928-021-09739-y" TargetMode="External"/><Relationship Id="rId89" Type="http://schemas.openxmlformats.org/officeDocument/2006/relationships/hyperlink" Target="https://doi.org/10.1007/s00280-012-2031-7" TargetMode="External"/><Relationship Id="rId2" Type="http://schemas.openxmlformats.org/officeDocument/2006/relationships/hyperlink" Target="https://dx.doi.org/10.1111%2Fbcp.14330" TargetMode="External"/><Relationship Id="rId16" Type="http://schemas.openxmlformats.org/officeDocument/2006/relationships/hyperlink" Target="https://dx.doi.org/10.1002%2Fcpdd.805" TargetMode="External"/><Relationship Id="rId29" Type="http://schemas.openxmlformats.org/officeDocument/2006/relationships/hyperlink" Target="https://doi.org/10.1007/s00280-018-3728-z" TargetMode="External"/><Relationship Id="rId107" Type="http://schemas.openxmlformats.org/officeDocument/2006/relationships/vmlDrawing" Target="../drawings/vmlDrawing1.vml"/><Relationship Id="rId11" Type="http://schemas.openxmlformats.org/officeDocument/2006/relationships/hyperlink" Target="https://doi.org/10.1177/0091270008316886" TargetMode="External"/><Relationship Id="rId24" Type="http://schemas.openxmlformats.org/officeDocument/2006/relationships/hyperlink" Target="https://doi.org/10.1093/ibd/izz144" TargetMode="External"/><Relationship Id="rId32" Type="http://schemas.openxmlformats.org/officeDocument/2006/relationships/hyperlink" Target="https://doi.org/10.1002/jcph.826" TargetMode="External"/><Relationship Id="rId37" Type="http://schemas.openxmlformats.org/officeDocument/2006/relationships/hyperlink" Target="https://doi.org/10.1002/jcph.876" TargetMode="External"/><Relationship Id="rId40" Type="http://schemas.openxmlformats.org/officeDocument/2006/relationships/hyperlink" Target="https://doi.org/10.1177/0091270011430506" TargetMode="External"/><Relationship Id="rId45" Type="http://schemas.openxmlformats.org/officeDocument/2006/relationships/hyperlink" Target="https://doi.org/10.1111/bcp.13403" TargetMode="External"/><Relationship Id="rId53" Type="http://schemas.openxmlformats.org/officeDocument/2006/relationships/hyperlink" Target="https://doi.org/10.1007/s40262-017-0562-0" TargetMode="External"/><Relationship Id="rId58" Type="http://schemas.openxmlformats.org/officeDocument/2006/relationships/hyperlink" Target="https://doi.org/10.1186/s40425-019-0669-y" TargetMode="External"/><Relationship Id="rId66" Type="http://schemas.openxmlformats.org/officeDocument/2006/relationships/hyperlink" Target="https://doi.org/10.1111/bcp.12323" TargetMode="External"/><Relationship Id="rId74" Type="http://schemas.openxmlformats.org/officeDocument/2006/relationships/hyperlink" Target="https://doi.org/10.1007/s10928-016-9469-x" TargetMode="External"/><Relationship Id="rId79" Type="http://schemas.openxmlformats.org/officeDocument/2006/relationships/hyperlink" Target="https://doi.org/10.1002/psp4.12136" TargetMode="External"/><Relationship Id="rId87" Type="http://schemas.openxmlformats.org/officeDocument/2006/relationships/hyperlink" Target="https://doi.org/10.1111/bcpt.13202" TargetMode="External"/><Relationship Id="rId102" Type="http://schemas.openxmlformats.org/officeDocument/2006/relationships/hyperlink" Target="https://doi.org/10.1002/jcph.268" TargetMode="External"/><Relationship Id="rId5" Type="http://schemas.openxmlformats.org/officeDocument/2006/relationships/hyperlink" Target="https://dx.doi.org/10.1111%2Fcts.12725" TargetMode="External"/><Relationship Id="rId61" Type="http://schemas.openxmlformats.org/officeDocument/2006/relationships/hyperlink" Target="https://doi.org/10.1007/s40262-016-0452-x" TargetMode="External"/><Relationship Id="rId82" Type="http://schemas.openxmlformats.org/officeDocument/2006/relationships/hyperlink" Target="https://doi.org/10.1002/jcph.1771" TargetMode="External"/><Relationship Id="rId90" Type="http://schemas.openxmlformats.org/officeDocument/2006/relationships/hyperlink" Target="https://doi.org/10.1158/1078-0432.ccr-13-2364" TargetMode="External"/><Relationship Id="rId95" Type="http://schemas.openxmlformats.org/officeDocument/2006/relationships/hyperlink" Target="https://doi.org/10.1002/psp4.12160" TargetMode="External"/><Relationship Id="rId19" Type="http://schemas.openxmlformats.org/officeDocument/2006/relationships/hyperlink" Target="https://dx.doi.org/10.1007%2Fs40262-019-00765-1" TargetMode="External"/><Relationship Id="rId14" Type="http://schemas.openxmlformats.org/officeDocument/2006/relationships/hyperlink" Target="https://doi.org/10.1097/mib.0000000000000212" TargetMode="External"/><Relationship Id="rId22" Type="http://schemas.openxmlformats.org/officeDocument/2006/relationships/hyperlink" Target="https://doi.org/10.1002/jcph.1353" TargetMode="External"/><Relationship Id="rId27" Type="http://schemas.openxmlformats.org/officeDocument/2006/relationships/hyperlink" Target="https://doi.org/10.5217/ir.2019.09167" TargetMode="External"/><Relationship Id="rId30" Type="http://schemas.openxmlformats.org/officeDocument/2006/relationships/hyperlink" Target="https://doi.org/10.1007/s00280-019-03850-1" TargetMode="External"/><Relationship Id="rId35" Type="http://schemas.openxmlformats.org/officeDocument/2006/relationships/hyperlink" Target="https://doi.org/10.1158/1078-0432.ccr-09-2581" TargetMode="External"/><Relationship Id="rId43" Type="http://schemas.openxmlformats.org/officeDocument/2006/relationships/hyperlink" Target="https://doi.org/10.1007/s40262-019-00759-z" TargetMode="External"/><Relationship Id="rId48" Type="http://schemas.openxmlformats.org/officeDocument/2006/relationships/hyperlink" Target="https://doi.org/10.1007/s10928-017-9528-y" TargetMode="External"/><Relationship Id="rId56" Type="http://schemas.openxmlformats.org/officeDocument/2006/relationships/hyperlink" Target="https://doi.org/10.1002/psp4.12143" TargetMode="External"/><Relationship Id="rId64" Type="http://schemas.openxmlformats.org/officeDocument/2006/relationships/hyperlink" Target="https://doi.org/10.1111/cts.12806" TargetMode="External"/><Relationship Id="rId69" Type="http://schemas.openxmlformats.org/officeDocument/2006/relationships/hyperlink" Target="https://doi.org/10.1111/bcp.14096" TargetMode="External"/><Relationship Id="rId77" Type="http://schemas.openxmlformats.org/officeDocument/2006/relationships/hyperlink" Target="https://doi.org/10.1002/cpt.982" TargetMode="External"/><Relationship Id="rId100" Type="http://schemas.openxmlformats.org/officeDocument/2006/relationships/hyperlink" Target="https://doi.org/10.1007/s00280-005-1026-z" TargetMode="External"/><Relationship Id="rId105" Type="http://schemas.openxmlformats.org/officeDocument/2006/relationships/hyperlink" Target="mailto:10.1007@s40262-018-0704-z.pdf" TargetMode="External"/><Relationship Id="rId8" Type="http://schemas.openxmlformats.org/officeDocument/2006/relationships/hyperlink" Target="https://doi.org/10.1002/cpt.1198" TargetMode="External"/><Relationship Id="rId51" Type="http://schemas.openxmlformats.org/officeDocument/2006/relationships/hyperlink" Target="https://doi.org/10.1111/j.1365-2125.2009.03401.x" TargetMode="External"/><Relationship Id="rId72" Type="http://schemas.openxmlformats.org/officeDocument/2006/relationships/hyperlink" Target="https://doi.org/10.1007/s11095-017-2183-6" TargetMode="External"/><Relationship Id="rId80" Type="http://schemas.openxmlformats.org/officeDocument/2006/relationships/hyperlink" Target="https://doi.org/10.2165/11594240-000000000-00000" TargetMode="External"/><Relationship Id="rId85" Type="http://schemas.openxmlformats.org/officeDocument/2006/relationships/hyperlink" Target="https://doi.org/10.1002/jcph.611" TargetMode="External"/><Relationship Id="rId93" Type="http://schemas.openxmlformats.org/officeDocument/2006/relationships/hyperlink" Target="https://doi.org/10.1007/s00280-016-3079-6" TargetMode="External"/><Relationship Id="rId98" Type="http://schemas.openxmlformats.org/officeDocument/2006/relationships/hyperlink" Target="https://doi.org/10.1007/s40262-017-0586-5" TargetMode="External"/><Relationship Id="rId3" Type="http://schemas.openxmlformats.org/officeDocument/2006/relationships/hyperlink" Target="https://doi.org/10.1007/s40262-016-0502-4" TargetMode="External"/><Relationship Id="rId12" Type="http://schemas.openxmlformats.org/officeDocument/2006/relationships/hyperlink" Target="https://doi.org/10.1097/ftd.0b013e318180e300" TargetMode="External"/><Relationship Id="rId17" Type="http://schemas.openxmlformats.org/officeDocument/2006/relationships/hyperlink" Target="https://dx.doi.org/10.1007%2Fs40262-020-00904-z" TargetMode="External"/><Relationship Id="rId25" Type="http://schemas.openxmlformats.org/officeDocument/2006/relationships/hyperlink" Target="https://doi.org/10.1016/j.clinthera.2019.11.010" TargetMode="External"/><Relationship Id="rId33" Type="http://schemas.openxmlformats.org/officeDocument/2006/relationships/hyperlink" Target="https://doi.org/10.1111/bcp.13500" TargetMode="External"/><Relationship Id="rId38" Type="http://schemas.openxmlformats.org/officeDocument/2006/relationships/hyperlink" Target="https://doi.org/10.1016/j.bone.2020.115223" TargetMode="External"/><Relationship Id="rId46" Type="http://schemas.openxmlformats.org/officeDocument/2006/relationships/hyperlink" Target="https://doi.org/10.1007/s11095-006-0205-x" TargetMode="External"/><Relationship Id="rId59" Type="http://schemas.openxmlformats.org/officeDocument/2006/relationships/hyperlink" Target="https://doi.org/10.5414/cp202446" TargetMode="External"/><Relationship Id="rId67" Type="http://schemas.openxmlformats.org/officeDocument/2006/relationships/hyperlink" Target="https://doi.org/10.1002/jcph.1063" TargetMode="External"/><Relationship Id="rId103" Type="http://schemas.openxmlformats.org/officeDocument/2006/relationships/hyperlink" Target="https://doi.org/10.1007/s00280-014-2400-5" TargetMode="External"/><Relationship Id="rId108" Type="http://schemas.openxmlformats.org/officeDocument/2006/relationships/comments" Target="../comments1.xml"/><Relationship Id="rId20" Type="http://schemas.openxmlformats.org/officeDocument/2006/relationships/hyperlink" Target="https://doi.org/10.1177/0091270009339192" TargetMode="External"/><Relationship Id="rId41" Type="http://schemas.openxmlformats.org/officeDocument/2006/relationships/hyperlink" Target="https://doi.org/10.1111/bcp.12098" TargetMode="External"/><Relationship Id="rId54" Type="http://schemas.openxmlformats.org/officeDocument/2006/relationships/hyperlink" Target="https://doi.org/10.1111/bcp.14658" TargetMode="External"/><Relationship Id="rId62" Type="http://schemas.openxmlformats.org/officeDocument/2006/relationships/hyperlink" Target="https://doi.org/10.1002/jcph.894" TargetMode="External"/><Relationship Id="rId70" Type="http://schemas.openxmlformats.org/officeDocument/2006/relationships/hyperlink" Target="https://doi.org/10.1007/s10928-018-9592-y" TargetMode="External"/><Relationship Id="rId75" Type="http://schemas.openxmlformats.org/officeDocument/2006/relationships/hyperlink" Target="https://doi.org/10.1002/jcph.1698" TargetMode="External"/><Relationship Id="rId83" Type="http://schemas.openxmlformats.org/officeDocument/2006/relationships/hyperlink" Target="https://doi.org/10.1007/s40262-014-0159-9" TargetMode="External"/><Relationship Id="rId88" Type="http://schemas.openxmlformats.org/officeDocument/2006/relationships/hyperlink" Target="https://doi.org/10.1128/aac.01971-18" TargetMode="External"/><Relationship Id="rId91" Type="http://schemas.openxmlformats.org/officeDocument/2006/relationships/hyperlink" Target="https://doi.org/10.1007/s00280-015-2701-3" TargetMode="External"/><Relationship Id="rId96" Type="http://schemas.openxmlformats.org/officeDocument/2006/relationships/hyperlink" Target="https://doi.org/10.1007/s40262-019-00738-4" TargetMode="External"/><Relationship Id="rId1" Type="http://schemas.openxmlformats.org/officeDocument/2006/relationships/hyperlink" Target="https://doi.org/10.1002/jcph.1582" TargetMode="External"/><Relationship Id="rId6" Type="http://schemas.openxmlformats.org/officeDocument/2006/relationships/hyperlink" Target="https://doi.org/10.1097/00007890-200210150-00011" TargetMode="External"/><Relationship Id="rId15" Type="http://schemas.openxmlformats.org/officeDocument/2006/relationships/hyperlink" Target="https://dx.doi.org/10.1007%2Fs40262-017-0616-3" TargetMode="External"/><Relationship Id="rId23" Type="http://schemas.openxmlformats.org/officeDocument/2006/relationships/hyperlink" Target="https://doi.org/10.1080/00365521.2019.1619828" TargetMode="External"/><Relationship Id="rId28" Type="http://schemas.openxmlformats.org/officeDocument/2006/relationships/hyperlink" Target="https://doi.org/10.1007/s00280-015-2922-5" TargetMode="External"/><Relationship Id="rId36" Type="http://schemas.openxmlformats.org/officeDocument/2006/relationships/hyperlink" Target="https://doi.org/10.1007/s00280-019-03939-7" TargetMode="External"/><Relationship Id="rId49" Type="http://schemas.openxmlformats.org/officeDocument/2006/relationships/hyperlink" Target="https://doi.org/10.1128/aac.06446-11" TargetMode="External"/><Relationship Id="rId57" Type="http://schemas.openxmlformats.org/officeDocument/2006/relationships/hyperlink" Target="https://doi.org/10.1002/jcph.1324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https://doi.org/10.1111/bcp.13907" TargetMode="External"/><Relationship Id="rId31" Type="http://schemas.openxmlformats.org/officeDocument/2006/relationships/hyperlink" Target="https://doi.org/10.1177/0091270009350623" TargetMode="External"/><Relationship Id="rId44" Type="http://schemas.openxmlformats.org/officeDocument/2006/relationships/hyperlink" Target="https://doi.org/10.1002/jcph.1609" TargetMode="External"/><Relationship Id="rId52" Type="http://schemas.openxmlformats.org/officeDocument/2006/relationships/hyperlink" Target="https://doi.org/10.1016/j.dmpk.2015.12.003" TargetMode="External"/><Relationship Id="rId60" Type="http://schemas.openxmlformats.org/officeDocument/2006/relationships/hyperlink" Target="https://doi.org/10.5414/cp202446" TargetMode="External"/><Relationship Id="rId65" Type="http://schemas.openxmlformats.org/officeDocument/2006/relationships/hyperlink" Target="https://doi.org/10.1002/psp4.12561" TargetMode="External"/><Relationship Id="rId73" Type="http://schemas.openxmlformats.org/officeDocument/2006/relationships/hyperlink" Target="https://doi.org/10.1002/prp2.567" TargetMode="External"/><Relationship Id="rId78" Type="http://schemas.openxmlformats.org/officeDocument/2006/relationships/hyperlink" Target="https://doi.org/10.1007/s40262-019-00804-x" TargetMode="External"/><Relationship Id="rId81" Type="http://schemas.openxmlformats.org/officeDocument/2006/relationships/hyperlink" Target="https://doi.org/10.2165/11598090-000000000-00000" TargetMode="External"/><Relationship Id="rId86" Type="http://schemas.openxmlformats.org/officeDocument/2006/relationships/hyperlink" Target="https://doi.org/10.1002/jcph.334" TargetMode="External"/><Relationship Id="rId94" Type="http://schemas.openxmlformats.org/officeDocument/2006/relationships/hyperlink" Target="https://doi.org/10.1007/s00280-019-03946-8" TargetMode="External"/><Relationship Id="rId99" Type="http://schemas.openxmlformats.org/officeDocument/2006/relationships/hyperlink" Target="https://doi.org/10.1097/00007890-200210150-00011" TargetMode="External"/><Relationship Id="rId101" Type="http://schemas.openxmlformats.org/officeDocument/2006/relationships/hyperlink" Target="https://doi.org/10.1007/s00280-019-03771-z" TargetMode="External"/><Relationship Id="rId4" Type="http://schemas.openxmlformats.org/officeDocument/2006/relationships/hyperlink" Target="https://doi.org/10.1007/s40262-019-00782-0" TargetMode="External"/><Relationship Id="rId9" Type="http://schemas.openxmlformats.org/officeDocument/2006/relationships/hyperlink" Target="https://doi.org/10.1186/s40425-019-0791-x" TargetMode="External"/><Relationship Id="rId13" Type="http://schemas.openxmlformats.org/officeDocument/2006/relationships/hyperlink" Target="https://doi.org/10.1007/s00228-009-0718-4" TargetMode="External"/><Relationship Id="rId18" Type="http://schemas.openxmlformats.org/officeDocument/2006/relationships/hyperlink" Target="https://doi.org/10.1177/0091270009344989" TargetMode="External"/><Relationship Id="rId39" Type="http://schemas.openxmlformats.org/officeDocument/2006/relationships/hyperlink" Target="https://doi.org/10.1177/0091270005277075" TargetMode="External"/><Relationship Id="rId109" Type="http://schemas.microsoft.com/office/2017/10/relationships/threadedComment" Target="../threadedComments/threadedComment1.xml"/><Relationship Id="rId34" Type="http://schemas.openxmlformats.org/officeDocument/2006/relationships/hyperlink" Target="https://doi.org/10.1007/s40262-019-00743-7" TargetMode="External"/><Relationship Id="rId50" Type="http://schemas.openxmlformats.org/officeDocument/2006/relationships/hyperlink" Target="https://doi.org/10.1111/j.1365-2125.2006.02803.x" TargetMode="External"/><Relationship Id="rId55" Type="http://schemas.openxmlformats.org/officeDocument/2006/relationships/hyperlink" Target="https://doi.org/10.1038/psp.2014.42" TargetMode="External"/><Relationship Id="rId76" Type="http://schemas.openxmlformats.org/officeDocument/2006/relationships/hyperlink" Target="https://doi.org/10.1177/0091270004272731" TargetMode="External"/><Relationship Id="rId97" Type="http://schemas.openxmlformats.org/officeDocument/2006/relationships/hyperlink" Target="https://doi.org/10.1002/jcph.104" TargetMode="External"/><Relationship Id="rId104" Type="http://schemas.openxmlformats.org/officeDocument/2006/relationships/hyperlink" Target="https://doi.org/10.1007/s40262-018-0704-z" TargetMode="External"/><Relationship Id="rId7" Type="http://schemas.openxmlformats.org/officeDocument/2006/relationships/hyperlink" Target="https://doi.org/10.1002/cpt.587" TargetMode="External"/><Relationship Id="rId71" Type="http://schemas.openxmlformats.org/officeDocument/2006/relationships/hyperlink" Target="https://doi.org/10.1111/bcp.13767" TargetMode="External"/><Relationship Id="rId92" Type="http://schemas.openxmlformats.org/officeDocument/2006/relationships/hyperlink" Target="https://doi.org/10.1111/bcp.12778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1111/apt.13243" TargetMode="External"/><Relationship Id="rId21" Type="http://schemas.openxmlformats.org/officeDocument/2006/relationships/hyperlink" Target="https://doi.org/10.1177/0091270010372520" TargetMode="External"/><Relationship Id="rId42" Type="http://schemas.openxmlformats.org/officeDocument/2006/relationships/hyperlink" Target="https://doi.org/10.1111/bcp.12098" TargetMode="External"/><Relationship Id="rId47" Type="http://schemas.openxmlformats.org/officeDocument/2006/relationships/hyperlink" Target="https://doi.org/10.1111/bcp.13403" TargetMode="External"/><Relationship Id="rId63" Type="http://schemas.openxmlformats.org/officeDocument/2006/relationships/hyperlink" Target="https://doi.org/10.5414/cp202446" TargetMode="External"/><Relationship Id="rId68" Type="http://schemas.openxmlformats.org/officeDocument/2006/relationships/hyperlink" Target="https://doi.org/10.1111/cts.12806" TargetMode="External"/><Relationship Id="rId84" Type="http://schemas.openxmlformats.org/officeDocument/2006/relationships/hyperlink" Target="https://doi.org/10.2165/11594240-000000000-00000" TargetMode="External"/><Relationship Id="rId89" Type="http://schemas.openxmlformats.org/officeDocument/2006/relationships/hyperlink" Target="https://doi.org/10.1002/jcph.611" TargetMode="External"/><Relationship Id="rId7" Type="http://schemas.openxmlformats.org/officeDocument/2006/relationships/hyperlink" Target="https://doi.org/10.1002/cpt.587" TargetMode="External"/><Relationship Id="rId71" Type="http://schemas.openxmlformats.org/officeDocument/2006/relationships/hyperlink" Target="https://doi.org/10.1002/jcph.1063" TargetMode="External"/><Relationship Id="rId92" Type="http://schemas.openxmlformats.org/officeDocument/2006/relationships/hyperlink" Target="https://doi.org/10.1128/aac.01971-18" TargetMode="External"/><Relationship Id="rId2" Type="http://schemas.openxmlformats.org/officeDocument/2006/relationships/hyperlink" Target="https://dx.doi.org/10.1111%2Fbcp.14330" TargetMode="External"/><Relationship Id="rId16" Type="http://schemas.openxmlformats.org/officeDocument/2006/relationships/hyperlink" Target="https://dx.doi.org/10.1002%2Fcpdd.805" TargetMode="External"/><Relationship Id="rId29" Type="http://schemas.openxmlformats.org/officeDocument/2006/relationships/hyperlink" Target="https://doi.org/10.1007/s00280-015-2922-5" TargetMode="External"/><Relationship Id="rId107" Type="http://schemas.microsoft.com/office/2017/10/relationships/threadedComment" Target="../threadedComments/threadedComment2.xml"/><Relationship Id="rId11" Type="http://schemas.openxmlformats.org/officeDocument/2006/relationships/hyperlink" Target="https://doi.org/10.1177/0091270008316886" TargetMode="External"/><Relationship Id="rId24" Type="http://schemas.openxmlformats.org/officeDocument/2006/relationships/hyperlink" Target="https://doi.org/10.1093/ibd/izz144" TargetMode="External"/><Relationship Id="rId32" Type="http://schemas.openxmlformats.org/officeDocument/2006/relationships/hyperlink" Target="https://doi.org/10.1177/0091270009350623" TargetMode="External"/><Relationship Id="rId37" Type="http://schemas.openxmlformats.org/officeDocument/2006/relationships/hyperlink" Target="https://doi.org/10.1007/s00280-019-03939-7" TargetMode="External"/><Relationship Id="rId40" Type="http://schemas.openxmlformats.org/officeDocument/2006/relationships/hyperlink" Target="https://doi.org/10.1177/0091270005277075" TargetMode="External"/><Relationship Id="rId45" Type="http://schemas.openxmlformats.org/officeDocument/2006/relationships/hyperlink" Target="https://doi.org/10.1007/s40262-019-00759-z" TargetMode="External"/><Relationship Id="rId53" Type="http://schemas.openxmlformats.org/officeDocument/2006/relationships/hyperlink" Target="https://doi.org/10.1111/j.1365-2125.2009.03401.x" TargetMode="External"/><Relationship Id="rId58" Type="http://schemas.openxmlformats.org/officeDocument/2006/relationships/hyperlink" Target="https://doi.org/10.1038/psp.2014.42" TargetMode="External"/><Relationship Id="rId66" Type="http://schemas.openxmlformats.org/officeDocument/2006/relationships/hyperlink" Target="https://doi.org/10.1002/jcph.894" TargetMode="External"/><Relationship Id="rId74" Type="http://schemas.openxmlformats.org/officeDocument/2006/relationships/hyperlink" Target="https://doi.org/10.1007/s10928-018-9592-y" TargetMode="External"/><Relationship Id="rId79" Type="http://schemas.openxmlformats.org/officeDocument/2006/relationships/hyperlink" Target="https://doi.org/10.1002/jcph.1698" TargetMode="External"/><Relationship Id="rId87" Type="http://schemas.openxmlformats.org/officeDocument/2006/relationships/hyperlink" Target="https://doi.org/10.1007/s40262-014-0159-9" TargetMode="External"/><Relationship Id="rId102" Type="http://schemas.openxmlformats.org/officeDocument/2006/relationships/hyperlink" Target="https://doi.org/10.1007/s40262-017-0586-5" TargetMode="External"/><Relationship Id="rId5" Type="http://schemas.openxmlformats.org/officeDocument/2006/relationships/hyperlink" Target="https://dx.doi.org/10.1111%2Fcts.12725" TargetMode="External"/><Relationship Id="rId61" Type="http://schemas.openxmlformats.org/officeDocument/2006/relationships/hyperlink" Target="https://doi.org/10.1007/s00280-019-03771-z" TargetMode="External"/><Relationship Id="rId82" Type="http://schemas.openxmlformats.org/officeDocument/2006/relationships/hyperlink" Target="https://doi.org/10.1007/s40262-019-00804-x" TargetMode="External"/><Relationship Id="rId90" Type="http://schemas.openxmlformats.org/officeDocument/2006/relationships/hyperlink" Target="https://doi.org/10.1002/jcph.334" TargetMode="External"/><Relationship Id="rId95" Type="http://schemas.openxmlformats.org/officeDocument/2006/relationships/hyperlink" Target="https://doi.org/10.1007/s00280-015-2701-3" TargetMode="External"/><Relationship Id="rId19" Type="http://schemas.openxmlformats.org/officeDocument/2006/relationships/hyperlink" Target="https://dx.doi.org/10.1007%2Fs40262-019-00765-1" TargetMode="External"/><Relationship Id="rId14" Type="http://schemas.openxmlformats.org/officeDocument/2006/relationships/hyperlink" Target="https://doi.org/10.1097/mib.0000000000000212" TargetMode="External"/><Relationship Id="rId22" Type="http://schemas.openxmlformats.org/officeDocument/2006/relationships/hyperlink" Target="https://doi.org/10.1002/jcph.1353" TargetMode="External"/><Relationship Id="rId27" Type="http://schemas.openxmlformats.org/officeDocument/2006/relationships/hyperlink" Target="https://doi.org/10.5217/ir.2019.09167" TargetMode="External"/><Relationship Id="rId30" Type="http://schemas.openxmlformats.org/officeDocument/2006/relationships/hyperlink" Target="https://doi.org/10.1007/s00280-018-3728-z" TargetMode="External"/><Relationship Id="rId35" Type="http://schemas.openxmlformats.org/officeDocument/2006/relationships/hyperlink" Target="https://doi.org/10.1007/s40262-019-00743-7" TargetMode="External"/><Relationship Id="rId43" Type="http://schemas.openxmlformats.org/officeDocument/2006/relationships/hyperlink" Target="https://doi.org/10.1111/bcp.13270" TargetMode="External"/><Relationship Id="rId48" Type="http://schemas.openxmlformats.org/officeDocument/2006/relationships/hyperlink" Target="https://doi.org/10.1007/s11095-006-0205-x" TargetMode="External"/><Relationship Id="rId56" Type="http://schemas.openxmlformats.org/officeDocument/2006/relationships/hyperlink" Target="https://doi.org/10.1002/jcph.268" TargetMode="External"/><Relationship Id="rId64" Type="http://schemas.openxmlformats.org/officeDocument/2006/relationships/hyperlink" Target="https://doi.org/10.5414/cp202446" TargetMode="External"/><Relationship Id="rId69" Type="http://schemas.openxmlformats.org/officeDocument/2006/relationships/hyperlink" Target="https://doi.org/10.1002/psp4.12561" TargetMode="External"/><Relationship Id="rId77" Type="http://schemas.openxmlformats.org/officeDocument/2006/relationships/hyperlink" Target="https://doi.org/10.1002/prp2.567" TargetMode="External"/><Relationship Id="rId100" Type="http://schemas.openxmlformats.org/officeDocument/2006/relationships/hyperlink" Target="https://doi.org/10.1007/s40262-019-00738-4" TargetMode="External"/><Relationship Id="rId105" Type="http://schemas.openxmlformats.org/officeDocument/2006/relationships/vmlDrawing" Target="../drawings/vmlDrawing2.vml"/><Relationship Id="rId8" Type="http://schemas.openxmlformats.org/officeDocument/2006/relationships/hyperlink" Target="https://doi.org/10.1002/cpt.1198" TargetMode="External"/><Relationship Id="rId51" Type="http://schemas.openxmlformats.org/officeDocument/2006/relationships/hyperlink" Target="https://doi.org/10.1128/aac.06446-11" TargetMode="External"/><Relationship Id="rId72" Type="http://schemas.openxmlformats.org/officeDocument/2006/relationships/hyperlink" Target="https://doi.org/10.1002/jcph.1511" TargetMode="External"/><Relationship Id="rId80" Type="http://schemas.openxmlformats.org/officeDocument/2006/relationships/hyperlink" Target="https://doi.org/10.1177/0091270004272731" TargetMode="External"/><Relationship Id="rId85" Type="http://schemas.openxmlformats.org/officeDocument/2006/relationships/hyperlink" Target="https://doi.org/10.2165/11598090-000000000-00000" TargetMode="External"/><Relationship Id="rId93" Type="http://schemas.openxmlformats.org/officeDocument/2006/relationships/hyperlink" Target="https://doi.org/10.1007/s00280-012-2031-7" TargetMode="External"/><Relationship Id="rId98" Type="http://schemas.openxmlformats.org/officeDocument/2006/relationships/hyperlink" Target="https://doi.org/10.1007/s00280-019-03946-8" TargetMode="External"/><Relationship Id="rId3" Type="http://schemas.openxmlformats.org/officeDocument/2006/relationships/hyperlink" Target="https://doi.org/10.1007/s40262-016-0502-4" TargetMode="External"/><Relationship Id="rId12" Type="http://schemas.openxmlformats.org/officeDocument/2006/relationships/hyperlink" Target="https://doi.org/10.1097/ftd.0b013e318180e300" TargetMode="External"/><Relationship Id="rId17" Type="http://schemas.openxmlformats.org/officeDocument/2006/relationships/hyperlink" Target="https://dx.doi.org/10.1007%2Fs40262-020-00904-z" TargetMode="External"/><Relationship Id="rId25" Type="http://schemas.openxmlformats.org/officeDocument/2006/relationships/hyperlink" Target="https://doi.org/10.1016/j.clinthera.2019.11.010" TargetMode="External"/><Relationship Id="rId33" Type="http://schemas.openxmlformats.org/officeDocument/2006/relationships/hyperlink" Target="https://doi.org/10.1002/jcph.826" TargetMode="External"/><Relationship Id="rId38" Type="http://schemas.openxmlformats.org/officeDocument/2006/relationships/hyperlink" Target="https://doi.org/10.1002/jcph.876" TargetMode="External"/><Relationship Id="rId46" Type="http://schemas.openxmlformats.org/officeDocument/2006/relationships/hyperlink" Target="https://doi.org/10.1002/jcph.1609" TargetMode="External"/><Relationship Id="rId59" Type="http://schemas.openxmlformats.org/officeDocument/2006/relationships/hyperlink" Target="https://doi.org/10.1002/psp4.12143" TargetMode="External"/><Relationship Id="rId67" Type="http://schemas.openxmlformats.org/officeDocument/2006/relationships/hyperlink" Target="https://doi.org/10.1002/jcph.1564" TargetMode="External"/><Relationship Id="rId103" Type="http://schemas.openxmlformats.org/officeDocument/2006/relationships/hyperlink" Target="https://doi.org/10.1097/00007890-200210150-00011" TargetMode="External"/><Relationship Id="rId20" Type="http://schemas.openxmlformats.org/officeDocument/2006/relationships/hyperlink" Target="https://doi.org/10.1177/0091270009339192" TargetMode="External"/><Relationship Id="rId41" Type="http://schemas.openxmlformats.org/officeDocument/2006/relationships/hyperlink" Target="https://doi.org/10.1177/0091270011430506" TargetMode="External"/><Relationship Id="rId54" Type="http://schemas.openxmlformats.org/officeDocument/2006/relationships/hyperlink" Target="https://doi.org/10.1016/j.dmpk.2015.12.003" TargetMode="External"/><Relationship Id="rId62" Type="http://schemas.openxmlformats.org/officeDocument/2006/relationships/hyperlink" Target="https://doi.org/10.1186/s40425-019-0669-y" TargetMode="External"/><Relationship Id="rId70" Type="http://schemas.openxmlformats.org/officeDocument/2006/relationships/hyperlink" Target="https://doi.org/10.1111/bcp.12323" TargetMode="External"/><Relationship Id="rId75" Type="http://schemas.openxmlformats.org/officeDocument/2006/relationships/hyperlink" Target="https://doi.org/10.1111/bcp.13767" TargetMode="External"/><Relationship Id="rId83" Type="http://schemas.openxmlformats.org/officeDocument/2006/relationships/hyperlink" Target="https://doi.org/10.1002/psp4.12136" TargetMode="External"/><Relationship Id="rId88" Type="http://schemas.openxmlformats.org/officeDocument/2006/relationships/hyperlink" Target="https://doi.org/10.1007/s10928-021-09739-y" TargetMode="External"/><Relationship Id="rId91" Type="http://schemas.openxmlformats.org/officeDocument/2006/relationships/hyperlink" Target="https://doi.org/10.1111/bcpt.13202" TargetMode="External"/><Relationship Id="rId96" Type="http://schemas.openxmlformats.org/officeDocument/2006/relationships/hyperlink" Target="https://doi.org/10.1111/bcp.12778" TargetMode="External"/><Relationship Id="rId1" Type="http://schemas.openxmlformats.org/officeDocument/2006/relationships/hyperlink" Target="https://doi.org/10.1002/jcph.1582" TargetMode="External"/><Relationship Id="rId6" Type="http://schemas.openxmlformats.org/officeDocument/2006/relationships/hyperlink" Target="https://doi.org/10.1097/00007890-200210150-00011" TargetMode="External"/><Relationship Id="rId15" Type="http://schemas.openxmlformats.org/officeDocument/2006/relationships/hyperlink" Target="https://dx.doi.org/10.1007%2Fs40262-017-0616-3" TargetMode="External"/><Relationship Id="rId23" Type="http://schemas.openxmlformats.org/officeDocument/2006/relationships/hyperlink" Target="https://doi.org/10.1080/00365521.2019.1619828" TargetMode="External"/><Relationship Id="rId28" Type="http://schemas.openxmlformats.org/officeDocument/2006/relationships/hyperlink" Target="https://doi.org/10.1007/s00280-014-2400-5" TargetMode="External"/><Relationship Id="rId36" Type="http://schemas.openxmlformats.org/officeDocument/2006/relationships/hyperlink" Target="https://doi.org/10.1158/1078-0432.ccr-09-2581" TargetMode="External"/><Relationship Id="rId49" Type="http://schemas.openxmlformats.org/officeDocument/2006/relationships/hyperlink" Target="https://doi.org/10.1007/s00280-014-2560-3" TargetMode="External"/><Relationship Id="rId57" Type="http://schemas.openxmlformats.org/officeDocument/2006/relationships/hyperlink" Target="https://doi.org/10.1111/bcp.14658" TargetMode="External"/><Relationship Id="rId106" Type="http://schemas.openxmlformats.org/officeDocument/2006/relationships/comments" Target="../comments2.xml"/><Relationship Id="rId10" Type="http://schemas.openxmlformats.org/officeDocument/2006/relationships/hyperlink" Target="https://doi.org/10.1111/bcp.13907" TargetMode="External"/><Relationship Id="rId31" Type="http://schemas.openxmlformats.org/officeDocument/2006/relationships/hyperlink" Target="https://doi.org/10.1007/s00280-019-03850-1" TargetMode="External"/><Relationship Id="rId44" Type="http://schemas.openxmlformats.org/officeDocument/2006/relationships/hyperlink" Target="https://doi.org/10.1007/s40262-018-0704-z" TargetMode="External"/><Relationship Id="rId52" Type="http://schemas.openxmlformats.org/officeDocument/2006/relationships/hyperlink" Target="https://doi.org/10.1111/j.1365-2125.2006.02803.x" TargetMode="External"/><Relationship Id="rId60" Type="http://schemas.openxmlformats.org/officeDocument/2006/relationships/hyperlink" Target="https://doi.org/10.1002/jcph.1324" TargetMode="External"/><Relationship Id="rId65" Type="http://schemas.openxmlformats.org/officeDocument/2006/relationships/hyperlink" Target="https://doi.org/10.1007/s40262-016-0452-x" TargetMode="External"/><Relationship Id="rId73" Type="http://schemas.openxmlformats.org/officeDocument/2006/relationships/hyperlink" Target="https://doi.org/10.1111/bcp.14096" TargetMode="External"/><Relationship Id="rId78" Type="http://schemas.openxmlformats.org/officeDocument/2006/relationships/hyperlink" Target="https://doi.org/10.1007/s10928-016-9469-x" TargetMode="External"/><Relationship Id="rId81" Type="http://schemas.openxmlformats.org/officeDocument/2006/relationships/hyperlink" Target="https://doi.org/10.1002/cpt.982" TargetMode="External"/><Relationship Id="rId86" Type="http://schemas.openxmlformats.org/officeDocument/2006/relationships/hyperlink" Target="https://doi.org/10.1002/jcph.1771" TargetMode="External"/><Relationship Id="rId94" Type="http://schemas.openxmlformats.org/officeDocument/2006/relationships/hyperlink" Target="https://doi.org/10.1158/1078-0432.ccr-13-2364" TargetMode="External"/><Relationship Id="rId99" Type="http://schemas.openxmlformats.org/officeDocument/2006/relationships/hyperlink" Target="https://doi.org/10.1002/psp4.12160" TargetMode="External"/><Relationship Id="rId101" Type="http://schemas.openxmlformats.org/officeDocument/2006/relationships/hyperlink" Target="https://doi.org/10.1002/jcph.104" TargetMode="External"/><Relationship Id="rId4" Type="http://schemas.openxmlformats.org/officeDocument/2006/relationships/hyperlink" Target="https://doi.org/10.1007/s40262-019-00782-0" TargetMode="External"/><Relationship Id="rId9" Type="http://schemas.openxmlformats.org/officeDocument/2006/relationships/hyperlink" Target="https://doi.org/10.1186/s40425-019-0791-x" TargetMode="External"/><Relationship Id="rId13" Type="http://schemas.openxmlformats.org/officeDocument/2006/relationships/hyperlink" Target="https://doi.org/10.1007/s00228-009-0718-4" TargetMode="External"/><Relationship Id="rId18" Type="http://schemas.openxmlformats.org/officeDocument/2006/relationships/hyperlink" Target="https://doi.org/10.1177/0091270009344989" TargetMode="External"/><Relationship Id="rId39" Type="http://schemas.openxmlformats.org/officeDocument/2006/relationships/hyperlink" Target="https://doi.org/10.1016/j.bone.2020.115223" TargetMode="External"/><Relationship Id="rId34" Type="http://schemas.openxmlformats.org/officeDocument/2006/relationships/hyperlink" Target="https://doi.org/10.1111/bcp.13500" TargetMode="External"/><Relationship Id="rId50" Type="http://schemas.openxmlformats.org/officeDocument/2006/relationships/hyperlink" Target="https://doi.org/10.1007/s10928-017-9528-y" TargetMode="External"/><Relationship Id="rId55" Type="http://schemas.openxmlformats.org/officeDocument/2006/relationships/hyperlink" Target="https://doi.org/10.1007/s40262-017-0562-0" TargetMode="External"/><Relationship Id="rId76" Type="http://schemas.openxmlformats.org/officeDocument/2006/relationships/hyperlink" Target="https://doi.org/10.1007/s11095-017-2183-6" TargetMode="External"/><Relationship Id="rId97" Type="http://schemas.openxmlformats.org/officeDocument/2006/relationships/hyperlink" Target="https://doi.org/10.1007/s00280-016-3079-6" TargetMode="External"/><Relationship Id="rId104" Type="http://schemas.openxmlformats.org/officeDocument/2006/relationships/hyperlink" Target="https://doi.org/10.1007/s00280-005-1026-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4"/>
  <sheetViews>
    <sheetView zoomScale="80" zoomScaleNormal="80" workbookViewId="0">
      <pane ySplit="1" topLeftCell="A2" activePane="bottomLeft" state="frozen"/>
      <selection pane="bottomLeft" activeCell="B7" sqref="B7"/>
    </sheetView>
  </sheetViews>
  <sheetFormatPr defaultRowHeight="14.4"/>
  <cols>
    <col min="2" max="2" width="21.33203125" customWidth="1"/>
    <col min="3" max="3" width="16.44140625" customWidth="1"/>
    <col min="4" max="4" width="15.6640625" style="5" customWidth="1"/>
    <col min="5" max="6" width="9" customWidth="1"/>
    <col min="7" max="7" width="10.33203125" customWidth="1"/>
    <col min="8" max="8" width="9.33203125"/>
    <col min="9" max="9" width="7.6640625" customWidth="1"/>
    <col min="10" max="10" width="9.6640625" customWidth="1"/>
    <col min="11" max="11" width="7.6640625" customWidth="1"/>
    <col min="13" max="13" width="9.33203125" customWidth="1"/>
    <col min="16" max="17" width="9.33203125" style="7"/>
  </cols>
  <sheetData>
    <row r="1" spans="1:19" s="3" customFormat="1">
      <c r="A1" s="3" t="s">
        <v>354</v>
      </c>
      <c r="B1" s="3" t="s">
        <v>350</v>
      </c>
      <c r="C1" s="3" t="s">
        <v>349</v>
      </c>
      <c r="D1" s="4" t="s">
        <v>57</v>
      </c>
      <c r="E1" s="3" t="s">
        <v>27</v>
      </c>
      <c r="F1" s="3" t="s">
        <v>28</v>
      </c>
      <c r="G1" s="3" t="s">
        <v>110</v>
      </c>
      <c r="H1" s="3" t="s">
        <v>86</v>
      </c>
      <c r="I1" s="3" t="s">
        <v>73</v>
      </c>
      <c r="J1" s="3" t="s">
        <v>72</v>
      </c>
      <c r="K1" s="3" t="s">
        <v>78</v>
      </c>
      <c r="L1" s="3" t="s">
        <v>77</v>
      </c>
      <c r="M1" s="3" t="s">
        <v>79</v>
      </c>
      <c r="N1" s="3" t="s">
        <v>76</v>
      </c>
      <c r="O1" s="3" t="s">
        <v>81</v>
      </c>
      <c r="P1" s="6" t="s">
        <v>420</v>
      </c>
      <c r="Q1" s="6" t="s">
        <v>421</v>
      </c>
      <c r="R1" s="3" t="s">
        <v>75</v>
      </c>
      <c r="S1" s="3" t="s">
        <v>88</v>
      </c>
    </row>
    <row r="2" spans="1:19">
      <c r="A2">
        <v>2002</v>
      </c>
      <c r="B2" t="s">
        <v>158</v>
      </c>
      <c r="C2" t="s">
        <v>157</v>
      </c>
      <c r="D2" s="5" t="s">
        <v>15</v>
      </c>
      <c r="E2" t="s">
        <v>29</v>
      </c>
      <c r="F2" t="s">
        <v>35</v>
      </c>
      <c r="G2" t="s">
        <v>111</v>
      </c>
      <c r="H2" t="s">
        <v>84</v>
      </c>
      <c r="I2" t="s">
        <v>58</v>
      </c>
      <c r="J2">
        <v>0.28799999999999998</v>
      </c>
      <c r="M2">
        <v>5.3</v>
      </c>
      <c r="N2">
        <v>14</v>
      </c>
      <c r="O2">
        <v>0</v>
      </c>
      <c r="Q2" s="7">
        <v>4.0999999999999996</v>
      </c>
      <c r="R2" t="s">
        <v>69</v>
      </c>
      <c r="S2" t="s">
        <v>58</v>
      </c>
    </row>
    <row r="3" spans="1:19">
      <c r="A3">
        <v>2001</v>
      </c>
      <c r="B3" t="s">
        <v>160</v>
      </c>
      <c r="C3" t="s">
        <v>159</v>
      </c>
      <c r="D3" s="5" t="s">
        <v>13</v>
      </c>
      <c r="E3" t="s">
        <v>29</v>
      </c>
      <c r="F3" t="s">
        <v>35</v>
      </c>
      <c r="G3" t="s">
        <v>114</v>
      </c>
      <c r="H3" t="s">
        <v>83</v>
      </c>
      <c r="M3">
        <v>14.1</v>
      </c>
      <c r="N3">
        <v>14</v>
      </c>
      <c r="O3">
        <v>0</v>
      </c>
      <c r="S3" t="s">
        <v>58</v>
      </c>
    </row>
    <row r="4" spans="1:19">
      <c r="A4">
        <v>2015</v>
      </c>
      <c r="B4" t="s">
        <v>163</v>
      </c>
      <c r="C4" t="s">
        <v>161</v>
      </c>
      <c r="D4" s="5" t="s">
        <v>41</v>
      </c>
      <c r="E4" t="s">
        <v>29</v>
      </c>
      <c r="F4" t="s">
        <v>35</v>
      </c>
      <c r="G4" t="s">
        <v>162</v>
      </c>
      <c r="H4" t="s">
        <v>87</v>
      </c>
      <c r="N4">
        <v>18.5</v>
      </c>
      <c r="O4">
        <v>0</v>
      </c>
      <c r="P4" s="7">
        <v>45</v>
      </c>
      <c r="Q4" s="8">
        <v>11.5</v>
      </c>
      <c r="R4" t="s">
        <v>62</v>
      </c>
      <c r="S4" t="s">
        <v>89</v>
      </c>
    </row>
    <row r="5" spans="1:19">
      <c r="A5">
        <v>2020</v>
      </c>
      <c r="B5" t="s">
        <v>167</v>
      </c>
      <c r="C5" t="s">
        <v>165</v>
      </c>
      <c r="D5" s="5" t="s">
        <v>164</v>
      </c>
      <c r="E5" t="s">
        <v>29</v>
      </c>
      <c r="F5" t="s">
        <v>35</v>
      </c>
      <c r="G5" t="s">
        <v>166</v>
      </c>
      <c r="H5" t="s">
        <v>83</v>
      </c>
      <c r="Q5" s="8"/>
    </row>
    <row r="6" spans="1:19">
      <c r="A6">
        <v>2016</v>
      </c>
      <c r="B6" t="s">
        <v>170</v>
      </c>
      <c r="C6" t="s">
        <v>169</v>
      </c>
      <c r="D6" s="5" t="s">
        <v>168</v>
      </c>
      <c r="E6" t="s">
        <v>29</v>
      </c>
      <c r="F6" t="s">
        <v>35</v>
      </c>
      <c r="G6" t="s">
        <v>113</v>
      </c>
      <c r="H6" t="s">
        <v>83</v>
      </c>
      <c r="J6">
        <v>0.2</v>
      </c>
      <c r="M6">
        <v>6.9</v>
      </c>
      <c r="N6">
        <v>27</v>
      </c>
      <c r="O6">
        <v>0</v>
      </c>
      <c r="Q6" s="7">
        <v>2.9</v>
      </c>
    </row>
    <row r="7" spans="1:19">
      <c r="A7">
        <v>2017</v>
      </c>
      <c r="B7" t="s">
        <v>170</v>
      </c>
      <c r="C7" t="s">
        <v>171</v>
      </c>
      <c r="D7" s="5" t="s">
        <v>42</v>
      </c>
      <c r="E7" t="s">
        <v>29</v>
      </c>
      <c r="F7" t="s">
        <v>33</v>
      </c>
      <c r="G7" t="s">
        <v>113</v>
      </c>
      <c r="H7" t="s">
        <v>83</v>
      </c>
      <c r="J7">
        <v>0.59</v>
      </c>
      <c r="M7">
        <v>4.72</v>
      </c>
      <c r="N7">
        <v>6.1</v>
      </c>
      <c r="O7">
        <v>0</v>
      </c>
      <c r="Q7" s="7">
        <v>8.4</v>
      </c>
      <c r="R7" t="s">
        <v>122</v>
      </c>
    </row>
    <row r="8" spans="1:19">
      <c r="A8">
        <v>1998</v>
      </c>
      <c r="B8" t="s">
        <v>174</v>
      </c>
      <c r="C8" t="s">
        <v>173</v>
      </c>
      <c r="D8" s="5" t="s">
        <v>172</v>
      </c>
      <c r="E8" t="s">
        <v>29</v>
      </c>
      <c r="F8" t="s">
        <v>35</v>
      </c>
      <c r="G8" t="s">
        <v>112</v>
      </c>
      <c r="H8" t="s">
        <v>83</v>
      </c>
      <c r="J8">
        <v>0.98</v>
      </c>
      <c r="M8">
        <v>8.6</v>
      </c>
      <c r="N8">
        <v>7.2</v>
      </c>
      <c r="O8">
        <v>0</v>
      </c>
      <c r="Q8" s="7">
        <v>14.1</v>
      </c>
    </row>
    <row r="9" spans="1:19">
      <c r="A9">
        <v>2011</v>
      </c>
      <c r="B9" t="s">
        <v>176</v>
      </c>
      <c r="C9" t="s">
        <v>175</v>
      </c>
      <c r="D9" s="5" t="s">
        <v>0</v>
      </c>
      <c r="E9" t="s">
        <v>29</v>
      </c>
      <c r="F9" t="s">
        <v>33</v>
      </c>
      <c r="G9" t="s">
        <v>355</v>
      </c>
      <c r="H9" t="s">
        <v>83</v>
      </c>
      <c r="J9">
        <v>0.215</v>
      </c>
      <c r="M9">
        <v>5.29</v>
      </c>
      <c r="N9">
        <v>19.399999999999999</v>
      </c>
      <c r="O9">
        <v>0</v>
      </c>
      <c r="S9" t="s">
        <v>58</v>
      </c>
    </row>
    <row r="10" spans="1:19">
      <c r="A10">
        <v>2017</v>
      </c>
      <c r="B10" t="s">
        <v>180</v>
      </c>
      <c r="C10" t="s">
        <v>178</v>
      </c>
      <c r="D10" s="5" t="s">
        <v>177</v>
      </c>
      <c r="E10" t="s">
        <v>29</v>
      </c>
      <c r="F10" t="s">
        <v>35</v>
      </c>
      <c r="G10" t="s">
        <v>179</v>
      </c>
      <c r="H10" t="s">
        <v>84</v>
      </c>
      <c r="I10">
        <v>3.2</v>
      </c>
      <c r="J10">
        <v>0.28999999999999998</v>
      </c>
      <c r="L10">
        <v>2.5</v>
      </c>
      <c r="N10">
        <v>15</v>
      </c>
      <c r="O10">
        <v>2</v>
      </c>
    </row>
    <row r="11" spans="1:19">
      <c r="A11">
        <v>2004</v>
      </c>
      <c r="B11" t="s">
        <v>183</v>
      </c>
      <c r="C11" t="s">
        <v>182</v>
      </c>
      <c r="D11" s="5" t="s">
        <v>181</v>
      </c>
      <c r="E11" t="s">
        <v>29</v>
      </c>
      <c r="F11" t="s">
        <v>35</v>
      </c>
      <c r="G11" t="s">
        <v>115</v>
      </c>
      <c r="H11" t="s">
        <v>83</v>
      </c>
      <c r="J11">
        <v>0.26</v>
      </c>
      <c r="M11">
        <v>3.25</v>
      </c>
      <c r="N11">
        <v>20</v>
      </c>
      <c r="O11">
        <v>0</v>
      </c>
      <c r="Q11" s="7">
        <v>3.1</v>
      </c>
      <c r="R11" t="s">
        <v>98</v>
      </c>
    </row>
    <row r="12" spans="1:19">
      <c r="A12">
        <v>2016</v>
      </c>
      <c r="B12" t="s">
        <v>186</v>
      </c>
      <c r="C12" t="s">
        <v>184</v>
      </c>
      <c r="D12" s="5" t="s">
        <v>45</v>
      </c>
      <c r="E12" t="s">
        <v>29</v>
      </c>
      <c r="F12" t="s">
        <v>35</v>
      </c>
      <c r="G12" t="s">
        <v>185</v>
      </c>
      <c r="H12" t="s">
        <v>83</v>
      </c>
      <c r="J12">
        <v>0.317</v>
      </c>
      <c r="M12">
        <v>7.33</v>
      </c>
      <c r="N12">
        <v>19</v>
      </c>
      <c r="O12">
        <v>0</v>
      </c>
      <c r="S12" t="s">
        <v>58</v>
      </c>
    </row>
    <row r="13" spans="1:19">
      <c r="A13">
        <v>2017</v>
      </c>
      <c r="B13" t="s">
        <v>188</v>
      </c>
      <c r="C13" t="s">
        <v>187</v>
      </c>
      <c r="D13" s="5" t="s">
        <v>25</v>
      </c>
      <c r="E13" t="s">
        <v>32</v>
      </c>
      <c r="F13" t="s">
        <v>35</v>
      </c>
      <c r="G13" t="s">
        <v>135</v>
      </c>
      <c r="H13" t="s">
        <v>84</v>
      </c>
      <c r="J13" s="2">
        <v>3</v>
      </c>
      <c r="M13" s="2">
        <v>8.9</v>
      </c>
      <c r="O13">
        <v>0</v>
      </c>
      <c r="S13" t="s">
        <v>58</v>
      </c>
    </row>
    <row r="14" spans="1:19">
      <c r="A14">
        <v>2018</v>
      </c>
      <c r="B14" t="s">
        <v>192</v>
      </c>
      <c r="C14" t="s">
        <v>190</v>
      </c>
      <c r="D14" s="5" t="s">
        <v>189</v>
      </c>
      <c r="E14" t="s">
        <v>29</v>
      </c>
      <c r="F14" t="s">
        <v>35</v>
      </c>
      <c r="G14" t="s">
        <v>191</v>
      </c>
      <c r="H14" t="s">
        <v>84</v>
      </c>
      <c r="J14">
        <v>0.28999999999999998</v>
      </c>
      <c r="M14">
        <v>8</v>
      </c>
      <c r="N14">
        <v>19</v>
      </c>
      <c r="O14">
        <v>0</v>
      </c>
    </row>
    <row r="15" spans="1:19">
      <c r="A15">
        <v>2009</v>
      </c>
      <c r="B15" t="s">
        <v>196</v>
      </c>
      <c r="C15" t="s">
        <v>194</v>
      </c>
      <c r="D15" s="5" t="s">
        <v>193</v>
      </c>
      <c r="E15" t="s">
        <v>29</v>
      </c>
      <c r="F15" t="s">
        <v>35</v>
      </c>
      <c r="G15" t="s">
        <v>195</v>
      </c>
      <c r="H15" t="s">
        <v>84</v>
      </c>
      <c r="J15">
        <v>0.17399999999999999</v>
      </c>
      <c r="M15">
        <v>6.01</v>
      </c>
      <c r="N15">
        <v>24.3</v>
      </c>
      <c r="O15">
        <v>0</v>
      </c>
      <c r="R15" t="s">
        <v>359</v>
      </c>
    </row>
    <row r="16" spans="1:19">
      <c r="A16">
        <v>2018</v>
      </c>
      <c r="B16" t="s">
        <v>200</v>
      </c>
      <c r="C16" t="s">
        <v>198</v>
      </c>
      <c r="D16" s="5" t="s">
        <v>197</v>
      </c>
      <c r="E16" t="s">
        <v>30</v>
      </c>
      <c r="F16" t="s">
        <v>35</v>
      </c>
      <c r="G16" t="s">
        <v>199</v>
      </c>
      <c r="H16" t="s">
        <v>83</v>
      </c>
      <c r="J16">
        <v>0.21</v>
      </c>
      <c r="M16">
        <v>5.3</v>
      </c>
      <c r="N16">
        <v>19</v>
      </c>
      <c r="O16">
        <v>0</v>
      </c>
    </row>
    <row r="17" spans="1:19">
      <c r="A17">
        <v>2004</v>
      </c>
      <c r="B17" t="s">
        <v>202</v>
      </c>
      <c r="C17" t="s">
        <v>201</v>
      </c>
      <c r="D17" s="5" t="s">
        <v>14</v>
      </c>
      <c r="E17" t="s">
        <v>29</v>
      </c>
      <c r="F17" t="s">
        <v>35</v>
      </c>
      <c r="G17" t="s">
        <v>343</v>
      </c>
      <c r="H17" t="s">
        <v>83</v>
      </c>
      <c r="N17" s="2">
        <v>4.5999999999999996</v>
      </c>
      <c r="O17">
        <v>0</v>
      </c>
      <c r="Q17" s="7">
        <v>8.1</v>
      </c>
      <c r="R17" t="s">
        <v>99</v>
      </c>
      <c r="S17" t="s">
        <v>121</v>
      </c>
    </row>
    <row r="18" spans="1:19">
      <c r="A18">
        <v>2019</v>
      </c>
      <c r="B18" t="s">
        <v>206</v>
      </c>
      <c r="C18" t="s">
        <v>204</v>
      </c>
      <c r="D18" s="5" t="s">
        <v>203</v>
      </c>
      <c r="E18" t="s">
        <v>32</v>
      </c>
      <c r="F18" t="s">
        <v>35</v>
      </c>
      <c r="G18" t="s">
        <v>205</v>
      </c>
      <c r="H18" t="s">
        <v>83</v>
      </c>
      <c r="J18">
        <v>0.28000000000000003</v>
      </c>
      <c r="M18">
        <v>4.26</v>
      </c>
      <c r="N18">
        <v>10.6</v>
      </c>
      <c r="O18">
        <v>0</v>
      </c>
    </row>
    <row r="19" spans="1:19">
      <c r="A19">
        <v>2016</v>
      </c>
      <c r="B19" t="s">
        <v>209</v>
      </c>
      <c r="C19" t="s">
        <v>208</v>
      </c>
      <c r="D19" s="5" t="s">
        <v>207</v>
      </c>
      <c r="E19" t="s">
        <v>32</v>
      </c>
      <c r="F19" t="s">
        <v>35</v>
      </c>
      <c r="G19" t="s">
        <v>347</v>
      </c>
      <c r="H19" t="s">
        <v>84</v>
      </c>
      <c r="J19">
        <v>0.21199999999999999</v>
      </c>
      <c r="M19">
        <v>6.34</v>
      </c>
      <c r="N19">
        <v>21</v>
      </c>
      <c r="O19">
        <v>0</v>
      </c>
    </row>
    <row r="20" spans="1:19">
      <c r="A20">
        <v>2015</v>
      </c>
      <c r="B20" t="s">
        <v>211</v>
      </c>
      <c r="C20" t="s">
        <v>210</v>
      </c>
      <c r="D20" s="5" t="s">
        <v>6</v>
      </c>
      <c r="E20" t="s">
        <v>29</v>
      </c>
      <c r="F20" t="s">
        <v>35</v>
      </c>
      <c r="G20" t="s">
        <v>129</v>
      </c>
      <c r="H20" t="s">
        <v>83</v>
      </c>
      <c r="J20">
        <v>0.17100000000000001</v>
      </c>
      <c r="M20">
        <v>4.7</v>
      </c>
      <c r="N20">
        <v>18</v>
      </c>
      <c r="O20">
        <v>0</v>
      </c>
      <c r="S20" t="s">
        <v>58</v>
      </c>
    </row>
    <row r="21" spans="1:19">
      <c r="A21">
        <v>2010</v>
      </c>
      <c r="B21" t="s">
        <v>214</v>
      </c>
      <c r="C21" t="s">
        <v>212</v>
      </c>
      <c r="D21" s="5" t="s">
        <v>26</v>
      </c>
      <c r="E21" t="s">
        <v>32</v>
      </c>
      <c r="F21" t="s">
        <v>35</v>
      </c>
      <c r="G21" t="s">
        <v>213</v>
      </c>
      <c r="H21" t="s">
        <v>84</v>
      </c>
      <c r="N21">
        <v>24.5</v>
      </c>
      <c r="O21">
        <v>0</v>
      </c>
      <c r="S21" t="s">
        <v>58</v>
      </c>
    </row>
    <row r="22" spans="1:19">
      <c r="A22">
        <v>2015</v>
      </c>
      <c r="B22" t="s">
        <v>361</v>
      </c>
      <c r="C22" t="s">
        <v>360</v>
      </c>
      <c r="D22" s="5" t="s">
        <v>50</v>
      </c>
      <c r="E22" t="s">
        <v>29</v>
      </c>
      <c r="F22" t="s">
        <v>35</v>
      </c>
      <c r="G22" t="s">
        <v>352</v>
      </c>
      <c r="H22" t="s">
        <v>83</v>
      </c>
      <c r="J22">
        <v>0.21</v>
      </c>
      <c r="M22">
        <v>5.4</v>
      </c>
      <c r="N22">
        <v>10</v>
      </c>
      <c r="O22">
        <v>0</v>
      </c>
      <c r="R22" t="s">
        <v>100</v>
      </c>
    </row>
    <row r="23" spans="1:19">
      <c r="A23">
        <v>2015</v>
      </c>
      <c r="B23" t="s">
        <v>216</v>
      </c>
      <c r="C23" t="s">
        <v>215</v>
      </c>
      <c r="D23" s="5" t="s">
        <v>10</v>
      </c>
      <c r="E23" t="s">
        <v>30</v>
      </c>
      <c r="F23" t="s">
        <v>35</v>
      </c>
      <c r="G23" t="s">
        <v>130</v>
      </c>
      <c r="H23" t="s">
        <v>84</v>
      </c>
      <c r="M23">
        <v>4.8</v>
      </c>
      <c r="O23">
        <v>0</v>
      </c>
      <c r="S23" t="s">
        <v>58</v>
      </c>
    </row>
    <row r="24" spans="1:19">
      <c r="A24">
        <v>2017</v>
      </c>
      <c r="B24" t="s">
        <v>170</v>
      </c>
      <c r="C24" t="s">
        <v>217</v>
      </c>
      <c r="D24" s="5" t="s">
        <v>49</v>
      </c>
      <c r="E24" t="s">
        <v>29</v>
      </c>
      <c r="F24" t="s">
        <v>35</v>
      </c>
      <c r="G24" t="s">
        <v>113</v>
      </c>
      <c r="H24" t="s">
        <v>83</v>
      </c>
      <c r="J24">
        <v>0.34200000000000003</v>
      </c>
      <c r="M24">
        <v>5.6</v>
      </c>
      <c r="N24">
        <v>17</v>
      </c>
      <c r="O24">
        <v>0</v>
      </c>
      <c r="Q24" s="7">
        <v>2.8</v>
      </c>
      <c r="S24" t="s">
        <v>58</v>
      </c>
    </row>
    <row r="25" spans="1:19">
      <c r="A25">
        <v>2007</v>
      </c>
      <c r="B25" t="s">
        <v>362</v>
      </c>
      <c r="C25" t="s">
        <v>219</v>
      </c>
      <c r="D25" s="5" t="s">
        <v>218</v>
      </c>
      <c r="E25" t="s">
        <v>353</v>
      </c>
      <c r="F25" t="s">
        <v>35</v>
      </c>
      <c r="G25" t="s">
        <v>220</v>
      </c>
      <c r="H25" t="s">
        <v>83</v>
      </c>
      <c r="I25">
        <v>6.14</v>
      </c>
      <c r="J25">
        <v>0.35</v>
      </c>
      <c r="N25">
        <v>12.1</v>
      </c>
      <c r="O25">
        <v>1</v>
      </c>
    </row>
    <row r="26" spans="1:19">
      <c r="A26">
        <v>2003</v>
      </c>
      <c r="B26" t="s">
        <v>248</v>
      </c>
      <c r="C26" t="s">
        <v>363</v>
      </c>
      <c r="D26" s="5" t="s">
        <v>348</v>
      </c>
      <c r="E26" t="s">
        <v>29</v>
      </c>
      <c r="F26" t="s">
        <v>35</v>
      </c>
      <c r="G26" t="s">
        <v>351</v>
      </c>
      <c r="H26" t="s">
        <v>84</v>
      </c>
      <c r="O26">
        <v>0</v>
      </c>
      <c r="Q26" s="7">
        <v>7.3</v>
      </c>
    </row>
    <row r="27" spans="1:19">
      <c r="A27">
        <v>2015</v>
      </c>
      <c r="B27" t="s">
        <v>211</v>
      </c>
      <c r="C27" t="s">
        <v>222</v>
      </c>
      <c r="D27" s="5" t="s">
        <v>221</v>
      </c>
      <c r="E27" t="s">
        <v>29</v>
      </c>
      <c r="F27" t="s">
        <v>35</v>
      </c>
      <c r="G27" t="s">
        <v>223</v>
      </c>
      <c r="H27" t="s">
        <v>83</v>
      </c>
      <c r="Q27" s="7">
        <v>5.8</v>
      </c>
      <c r="R27" t="s">
        <v>365</v>
      </c>
    </row>
    <row r="28" spans="1:19">
      <c r="A28">
        <v>2018</v>
      </c>
      <c r="B28" t="s">
        <v>364</v>
      </c>
      <c r="C28" t="s">
        <v>225</v>
      </c>
      <c r="D28" s="5" t="s">
        <v>224</v>
      </c>
      <c r="E28" t="s">
        <v>29</v>
      </c>
      <c r="F28" t="s">
        <v>33</v>
      </c>
      <c r="G28" t="s">
        <v>346</v>
      </c>
      <c r="H28" t="s">
        <v>83</v>
      </c>
      <c r="I28">
        <v>4.2</v>
      </c>
      <c r="J28">
        <v>0.16800000000000001</v>
      </c>
      <c r="L28">
        <v>5.6</v>
      </c>
      <c r="N28">
        <v>22</v>
      </c>
      <c r="O28">
        <v>2</v>
      </c>
    </row>
    <row r="29" spans="1:19">
      <c r="A29">
        <v>2017</v>
      </c>
      <c r="B29" t="s">
        <v>228</v>
      </c>
      <c r="C29" t="s">
        <v>227</v>
      </c>
      <c r="D29" s="5" t="s">
        <v>226</v>
      </c>
      <c r="E29" t="s">
        <v>29</v>
      </c>
      <c r="F29" t="s">
        <v>35</v>
      </c>
      <c r="G29" t="s">
        <v>345</v>
      </c>
      <c r="H29" t="s">
        <v>84</v>
      </c>
      <c r="J29">
        <v>0.27</v>
      </c>
      <c r="M29">
        <v>10.4</v>
      </c>
      <c r="N29">
        <v>26.9</v>
      </c>
      <c r="O29">
        <v>0</v>
      </c>
      <c r="Q29" s="7">
        <v>3.4</v>
      </c>
    </row>
    <row r="30" spans="1:19">
      <c r="A30">
        <v>2020</v>
      </c>
      <c r="B30" t="s">
        <v>232</v>
      </c>
      <c r="C30" t="s">
        <v>230</v>
      </c>
      <c r="D30" s="5" t="s">
        <v>229</v>
      </c>
      <c r="E30" t="s">
        <v>29</v>
      </c>
      <c r="F30" t="s">
        <v>35</v>
      </c>
      <c r="G30" t="s">
        <v>231</v>
      </c>
      <c r="H30" t="s">
        <v>83</v>
      </c>
      <c r="I30">
        <v>3.7</v>
      </c>
      <c r="J30">
        <v>0.14399999999999999</v>
      </c>
      <c r="N30">
        <v>27</v>
      </c>
      <c r="O30">
        <v>0</v>
      </c>
    </row>
    <row r="31" spans="1:19">
      <c r="A31">
        <v>2018</v>
      </c>
      <c r="B31" t="s">
        <v>232</v>
      </c>
      <c r="C31" t="s">
        <v>234</v>
      </c>
      <c r="D31" s="5" t="s">
        <v>233</v>
      </c>
      <c r="E31" t="s">
        <v>32</v>
      </c>
      <c r="F31" t="s">
        <v>33</v>
      </c>
      <c r="G31" t="s">
        <v>235</v>
      </c>
      <c r="H31" t="s">
        <v>84</v>
      </c>
      <c r="M31">
        <v>3.86</v>
      </c>
      <c r="N31">
        <v>28</v>
      </c>
      <c r="O31">
        <v>0</v>
      </c>
    </row>
    <row r="32" spans="1:19">
      <c r="A32">
        <v>2015</v>
      </c>
      <c r="B32" t="s">
        <v>163</v>
      </c>
      <c r="C32" t="s">
        <v>236</v>
      </c>
      <c r="D32" s="5" t="s">
        <v>24</v>
      </c>
      <c r="E32" t="s">
        <v>32</v>
      </c>
      <c r="F32" t="s">
        <v>35</v>
      </c>
      <c r="G32" t="s">
        <v>162</v>
      </c>
      <c r="H32" t="s">
        <v>84</v>
      </c>
      <c r="J32">
        <v>0.28799999999999998</v>
      </c>
      <c r="M32">
        <v>3.3</v>
      </c>
      <c r="N32">
        <v>14</v>
      </c>
      <c r="O32">
        <v>0</v>
      </c>
      <c r="Q32" s="7">
        <v>4.0999999999999996</v>
      </c>
      <c r="R32" t="s">
        <v>63</v>
      </c>
    </row>
    <row r="33" spans="1:19">
      <c r="A33">
        <v>2018</v>
      </c>
      <c r="B33" t="s">
        <v>240</v>
      </c>
      <c r="C33" t="s">
        <v>238</v>
      </c>
      <c r="D33" s="5" t="s">
        <v>237</v>
      </c>
      <c r="E33" t="s">
        <v>32</v>
      </c>
      <c r="F33" t="s">
        <v>35</v>
      </c>
      <c r="G33" t="s">
        <v>239</v>
      </c>
      <c r="H33" t="s">
        <v>84</v>
      </c>
      <c r="J33">
        <v>0.14099999999999999</v>
      </c>
      <c r="M33">
        <v>6</v>
      </c>
      <c r="N33">
        <v>31</v>
      </c>
      <c r="O33">
        <v>0</v>
      </c>
      <c r="R33" t="s">
        <v>366</v>
      </c>
    </row>
    <row r="34" spans="1:19">
      <c r="A34">
        <v>2018</v>
      </c>
      <c r="B34" t="s">
        <v>232</v>
      </c>
      <c r="C34" t="s">
        <v>242</v>
      </c>
      <c r="D34" s="5" t="s">
        <v>241</v>
      </c>
      <c r="E34" t="s">
        <v>30</v>
      </c>
      <c r="F34" t="s">
        <v>35</v>
      </c>
      <c r="G34" t="s">
        <v>243</v>
      </c>
      <c r="H34" t="s">
        <v>84</v>
      </c>
      <c r="J34">
        <v>0.192</v>
      </c>
      <c r="M34">
        <v>7.3</v>
      </c>
      <c r="N34">
        <v>27</v>
      </c>
      <c r="O34">
        <v>0</v>
      </c>
    </row>
    <row r="35" spans="1:19">
      <c r="A35">
        <v>2009</v>
      </c>
      <c r="B35" t="s">
        <v>245</v>
      </c>
      <c r="C35" t="s">
        <v>244</v>
      </c>
      <c r="D35" s="5" t="s">
        <v>17</v>
      </c>
      <c r="E35" t="s">
        <v>29</v>
      </c>
      <c r="F35" t="s">
        <v>35</v>
      </c>
      <c r="G35" t="s">
        <v>111</v>
      </c>
      <c r="H35" t="s">
        <v>84</v>
      </c>
      <c r="N35">
        <v>14</v>
      </c>
      <c r="O35">
        <v>0</v>
      </c>
      <c r="P35" s="7">
        <v>92</v>
      </c>
      <c r="Q35" s="7">
        <v>7.5</v>
      </c>
      <c r="R35" t="s">
        <v>71</v>
      </c>
    </row>
    <row r="36" spans="1:19">
      <c r="A36">
        <v>2017</v>
      </c>
      <c r="B36" t="s">
        <v>248</v>
      </c>
      <c r="C36" t="s">
        <v>246</v>
      </c>
      <c r="D36" s="5" t="s">
        <v>34</v>
      </c>
      <c r="E36" t="s">
        <v>29</v>
      </c>
      <c r="F36" t="s">
        <v>33</v>
      </c>
      <c r="G36" t="s">
        <v>341</v>
      </c>
      <c r="H36" t="s">
        <v>84</v>
      </c>
      <c r="J36">
        <v>0.51600000000000001</v>
      </c>
      <c r="M36">
        <v>13.5</v>
      </c>
      <c r="N36">
        <v>16.5</v>
      </c>
      <c r="O36">
        <v>0</v>
      </c>
      <c r="R36" t="s">
        <v>64</v>
      </c>
    </row>
    <row r="37" spans="1:19">
      <c r="A37">
        <v>2018</v>
      </c>
      <c r="B37" t="s">
        <v>252</v>
      </c>
      <c r="C37" t="s">
        <v>250</v>
      </c>
      <c r="D37" s="5" t="s">
        <v>249</v>
      </c>
      <c r="E37" t="s">
        <v>30</v>
      </c>
      <c r="F37" t="s">
        <v>35</v>
      </c>
      <c r="G37" t="s">
        <v>251</v>
      </c>
      <c r="H37" t="s">
        <v>83</v>
      </c>
      <c r="R37" t="s">
        <v>367</v>
      </c>
    </row>
    <row r="38" spans="1:19">
      <c r="A38">
        <v>2020</v>
      </c>
      <c r="B38" t="s">
        <v>256</v>
      </c>
      <c r="C38" t="s">
        <v>254</v>
      </c>
      <c r="D38" s="5" t="s">
        <v>253</v>
      </c>
      <c r="E38" t="s">
        <v>29</v>
      </c>
      <c r="F38" t="s">
        <v>35</v>
      </c>
      <c r="G38" t="s">
        <v>255</v>
      </c>
      <c r="H38" t="s">
        <v>83</v>
      </c>
      <c r="I38">
        <v>2.95</v>
      </c>
      <c r="J38">
        <v>0.19</v>
      </c>
      <c r="L38">
        <v>2.57</v>
      </c>
      <c r="N38">
        <v>18</v>
      </c>
      <c r="O38">
        <v>2</v>
      </c>
    </row>
    <row r="39" spans="1:19">
      <c r="A39">
        <v>1998</v>
      </c>
      <c r="B39" t="s">
        <v>258</v>
      </c>
      <c r="C39" t="s">
        <v>257</v>
      </c>
      <c r="D39" s="5" t="s">
        <v>16</v>
      </c>
      <c r="E39" t="s">
        <v>29</v>
      </c>
      <c r="F39" t="s">
        <v>35</v>
      </c>
      <c r="G39" t="s">
        <v>111</v>
      </c>
      <c r="H39" t="s">
        <v>83</v>
      </c>
      <c r="N39">
        <v>8.5</v>
      </c>
      <c r="O39">
        <v>0</v>
      </c>
      <c r="Q39" s="7">
        <v>4.5</v>
      </c>
      <c r="R39" t="s">
        <v>65</v>
      </c>
    </row>
    <row r="40" spans="1:19">
      <c r="A40">
        <v>2011</v>
      </c>
      <c r="B40" t="s">
        <v>260</v>
      </c>
      <c r="C40" t="s">
        <v>259</v>
      </c>
      <c r="D40" s="5" t="s">
        <v>51</v>
      </c>
      <c r="E40" t="s">
        <v>29</v>
      </c>
      <c r="F40" t="s">
        <v>35</v>
      </c>
      <c r="G40" t="s">
        <v>131</v>
      </c>
      <c r="H40" t="s">
        <v>83</v>
      </c>
      <c r="J40">
        <v>0.40300000000000002</v>
      </c>
      <c r="M40" s="2">
        <v>7.21</v>
      </c>
      <c r="N40">
        <v>15.4</v>
      </c>
      <c r="O40">
        <v>0</v>
      </c>
      <c r="R40" t="s">
        <v>101</v>
      </c>
    </row>
    <row r="41" spans="1:19">
      <c r="A41">
        <v>2020</v>
      </c>
      <c r="B41" t="s">
        <v>211</v>
      </c>
      <c r="C41" t="s">
        <v>262</v>
      </c>
      <c r="D41" s="5" t="s">
        <v>261</v>
      </c>
      <c r="E41" t="s">
        <v>29</v>
      </c>
      <c r="F41" t="s">
        <v>35</v>
      </c>
      <c r="G41" t="s">
        <v>129</v>
      </c>
      <c r="H41" t="s">
        <v>83</v>
      </c>
      <c r="M41">
        <v>8.1300000000000008</v>
      </c>
    </row>
    <row r="42" spans="1:19">
      <c r="A42">
        <v>2016</v>
      </c>
      <c r="B42" t="s">
        <v>264</v>
      </c>
      <c r="C42" t="s">
        <v>263</v>
      </c>
      <c r="D42" s="5" t="s">
        <v>8</v>
      </c>
      <c r="E42" t="s">
        <v>30</v>
      </c>
      <c r="F42" t="s">
        <v>35</v>
      </c>
      <c r="G42" t="s">
        <v>344</v>
      </c>
      <c r="H42" t="s">
        <v>84</v>
      </c>
      <c r="J42">
        <v>0.39</v>
      </c>
      <c r="M42">
        <v>7.1</v>
      </c>
      <c r="N42">
        <v>13</v>
      </c>
      <c r="O42">
        <v>0</v>
      </c>
      <c r="Q42" s="7">
        <v>5.0999999999999996</v>
      </c>
      <c r="S42" t="s">
        <v>58</v>
      </c>
    </row>
    <row r="43" spans="1:19">
      <c r="A43">
        <v>2018</v>
      </c>
      <c r="B43" t="s">
        <v>268</v>
      </c>
      <c r="C43" t="s">
        <v>266</v>
      </c>
      <c r="D43" s="5" t="s">
        <v>265</v>
      </c>
      <c r="E43" t="s">
        <v>29</v>
      </c>
      <c r="F43" t="s">
        <v>35</v>
      </c>
      <c r="G43" t="s">
        <v>267</v>
      </c>
      <c r="H43" t="s">
        <v>84</v>
      </c>
      <c r="J43">
        <v>0.80900000000000005</v>
      </c>
      <c r="M43">
        <v>16.600000000000001</v>
      </c>
      <c r="N43">
        <v>15</v>
      </c>
      <c r="O43">
        <v>0</v>
      </c>
      <c r="R43" t="s">
        <v>368</v>
      </c>
    </row>
    <row r="44" spans="1:19">
      <c r="A44">
        <v>2020</v>
      </c>
      <c r="B44" t="s">
        <v>272</v>
      </c>
      <c r="C44" t="s">
        <v>270</v>
      </c>
      <c r="D44" s="5" t="s">
        <v>269</v>
      </c>
      <c r="E44" t="s">
        <v>29</v>
      </c>
      <c r="F44" t="s">
        <v>35</v>
      </c>
      <c r="G44" t="s">
        <v>271</v>
      </c>
      <c r="H44" t="s">
        <v>83</v>
      </c>
      <c r="J44">
        <v>0.22</v>
      </c>
      <c r="M44">
        <v>5.47</v>
      </c>
      <c r="N44">
        <v>19.2</v>
      </c>
      <c r="O44">
        <v>0</v>
      </c>
    </row>
    <row r="45" spans="1:19">
      <c r="A45">
        <v>2015</v>
      </c>
      <c r="B45" t="s">
        <v>275</v>
      </c>
      <c r="C45" t="s">
        <v>273</v>
      </c>
      <c r="D45" s="5" t="s">
        <v>7</v>
      </c>
      <c r="E45" t="s">
        <v>29</v>
      </c>
      <c r="F45" t="s">
        <v>35</v>
      </c>
      <c r="G45" t="s">
        <v>274</v>
      </c>
      <c r="H45" t="s">
        <v>84</v>
      </c>
      <c r="J45">
        <v>0.28000000000000003</v>
      </c>
      <c r="M45">
        <v>3.6</v>
      </c>
      <c r="N45">
        <v>19</v>
      </c>
      <c r="O45">
        <v>0</v>
      </c>
      <c r="R45" t="s">
        <v>66</v>
      </c>
    </row>
    <row r="46" spans="1:19">
      <c r="A46">
        <v>2018</v>
      </c>
      <c r="B46" t="s">
        <v>279</v>
      </c>
      <c r="C46" t="s">
        <v>277</v>
      </c>
      <c r="D46" s="5" t="s">
        <v>276</v>
      </c>
      <c r="E46" t="s">
        <v>29</v>
      </c>
      <c r="F46" t="s">
        <v>35</v>
      </c>
      <c r="G46" t="s">
        <v>278</v>
      </c>
      <c r="H46" t="s">
        <v>83</v>
      </c>
      <c r="I46">
        <v>3.6</v>
      </c>
      <c r="J46">
        <v>0.28799999999999998</v>
      </c>
      <c r="N46">
        <v>17</v>
      </c>
      <c r="O46">
        <v>0</v>
      </c>
    </row>
    <row r="47" spans="1:19">
      <c r="A47">
        <v>2004</v>
      </c>
      <c r="B47" t="s">
        <v>281</v>
      </c>
      <c r="C47" t="s">
        <v>280</v>
      </c>
      <c r="D47" s="5" t="s">
        <v>2</v>
      </c>
      <c r="E47" t="s">
        <v>31</v>
      </c>
      <c r="F47" t="s">
        <v>35</v>
      </c>
      <c r="G47" t="s">
        <v>132</v>
      </c>
      <c r="H47" t="s">
        <v>83</v>
      </c>
      <c r="J47">
        <v>0.38400000000000001</v>
      </c>
      <c r="M47">
        <v>5.7</v>
      </c>
      <c r="N47">
        <v>11</v>
      </c>
      <c r="O47">
        <v>0</v>
      </c>
      <c r="Q47" s="7">
        <v>5.5</v>
      </c>
      <c r="S47" t="s">
        <v>58</v>
      </c>
    </row>
    <row r="48" spans="1:19">
      <c r="A48">
        <v>2015</v>
      </c>
      <c r="B48" t="s">
        <v>283</v>
      </c>
      <c r="C48" t="s">
        <v>282</v>
      </c>
      <c r="D48" s="5" t="s">
        <v>46</v>
      </c>
      <c r="E48" t="s">
        <v>29</v>
      </c>
      <c r="F48" t="s">
        <v>35</v>
      </c>
      <c r="G48" t="s">
        <v>343</v>
      </c>
      <c r="H48" t="s">
        <v>83</v>
      </c>
      <c r="J48">
        <v>0.33800000000000002</v>
      </c>
      <c r="M48">
        <v>7</v>
      </c>
      <c r="N48">
        <v>14</v>
      </c>
      <c r="O48">
        <v>0</v>
      </c>
      <c r="S48" t="s">
        <v>58</v>
      </c>
    </row>
    <row r="49" spans="1:19">
      <c r="A49">
        <v>2014</v>
      </c>
      <c r="B49" t="s">
        <v>170</v>
      </c>
      <c r="C49" t="s">
        <v>284</v>
      </c>
      <c r="D49" s="5" t="s">
        <v>4</v>
      </c>
      <c r="E49" t="s">
        <v>30</v>
      </c>
      <c r="F49" t="s">
        <v>35</v>
      </c>
      <c r="G49" t="s">
        <v>285</v>
      </c>
      <c r="H49" t="s">
        <v>83</v>
      </c>
      <c r="J49">
        <v>0.22800000000000001</v>
      </c>
      <c r="M49">
        <v>8</v>
      </c>
      <c r="N49">
        <v>26.7</v>
      </c>
      <c r="O49">
        <v>0</v>
      </c>
      <c r="Q49" s="7">
        <v>2.8</v>
      </c>
      <c r="S49" t="s">
        <v>58</v>
      </c>
    </row>
    <row r="50" spans="1:19">
      <c r="A50">
        <v>2013</v>
      </c>
      <c r="B50" t="s">
        <v>287</v>
      </c>
      <c r="C50" t="s">
        <v>286</v>
      </c>
      <c r="D50" s="5" t="s">
        <v>48</v>
      </c>
      <c r="E50" t="s">
        <v>29</v>
      </c>
      <c r="F50" t="s">
        <v>35</v>
      </c>
      <c r="G50" t="s">
        <v>136</v>
      </c>
      <c r="H50" t="s">
        <v>83</v>
      </c>
      <c r="J50">
        <v>0.09</v>
      </c>
      <c r="M50">
        <v>3.8</v>
      </c>
      <c r="N50">
        <v>28.4</v>
      </c>
      <c r="O50">
        <v>0</v>
      </c>
      <c r="Q50" s="7">
        <v>1.4</v>
      </c>
      <c r="S50" t="s">
        <v>58</v>
      </c>
    </row>
    <row r="51" spans="1:19">
      <c r="A51">
        <v>2017</v>
      </c>
      <c r="B51" t="s">
        <v>160</v>
      </c>
      <c r="C51" t="s">
        <v>288</v>
      </c>
      <c r="D51" s="5" t="s">
        <v>9</v>
      </c>
      <c r="E51" t="s">
        <v>29</v>
      </c>
      <c r="F51" t="s">
        <v>35</v>
      </c>
      <c r="G51" t="s">
        <v>136</v>
      </c>
      <c r="H51" t="s">
        <v>83</v>
      </c>
      <c r="J51">
        <v>0.17</v>
      </c>
      <c r="M51">
        <v>2.78</v>
      </c>
      <c r="N51">
        <v>26</v>
      </c>
      <c r="O51">
        <v>0</v>
      </c>
      <c r="Q51" s="7">
        <v>2.4</v>
      </c>
    </row>
    <row r="52" spans="1:19">
      <c r="A52">
        <v>2009</v>
      </c>
      <c r="B52" t="s">
        <v>291</v>
      </c>
      <c r="C52" t="s">
        <v>290</v>
      </c>
      <c r="D52" s="5" t="s">
        <v>289</v>
      </c>
      <c r="E52" t="s">
        <v>29</v>
      </c>
      <c r="F52" t="s">
        <v>35</v>
      </c>
      <c r="G52" t="s">
        <v>136</v>
      </c>
      <c r="H52" t="s">
        <v>83</v>
      </c>
      <c r="J52">
        <v>0.309</v>
      </c>
      <c r="M52">
        <v>5.7</v>
      </c>
      <c r="N52">
        <v>15.6</v>
      </c>
      <c r="O52">
        <v>0</v>
      </c>
      <c r="Q52" s="7">
        <v>3.2</v>
      </c>
    </row>
    <row r="53" spans="1:19">
      <c r="A53">
        <v>2016</v>
      </c>
      <c r="B53" t="s">
        <v>170</v>
      </c>
      <c r="C53" t="s">
        <v>292</v>
      </c>
      <c r="D53" s="5" t="s">
        <v>44</v>
      </c>
      <c r="E53" t="s">
        <v>29</v>
      </c>
      <c r="F53" t="s">
        <v>35</v>
      </c>
      <c r="G53" t="s">
        <v>356</v>
      </c>
      <c r="H53" t="s">
        <v>83</v>
      </c>
      <c r="J53">
        <v>0.56000000000000005</v>
      </c>
      <c r="M53">
        <v>7.7</v>
      </c>
      <c r="N53">
        <v>11</v>
      </c>
      <c r="O53">
        <v>0</v>
      </c>
      <c r="Q53" s="7">
        <v>8</v>
      </c>
    </row>
    <row r="54" spans="1:19">
      <c r="A54">
        <v>2003</v>
      </c>
      <c r="B54" t="s">
        <v>294</v>
      </c>
      <c r="C54" t="s">
        <v>293</v>
      </c>
      <c r="D54" s="5" t="s">
        <v>22</v>
      </c>
      <c r="E54" t="s">
        <v>29</v>
      </c>
      <c r="F54" t="s">
        <v>35</v>
      </c>
      <c r="G54" t="s">
        <v>137</v>
      </c>
      <c r="H54" t="s">
        <v>84</v>
      </c>
      <c r="J54">
        <v>0.24</v>
      </c>
      <c r="N54">
        <v>25</v>
      </c>
      <c r="O54">
        <v>0</v>
      </c>
      <c r="P54" s="7">
        <v>78</v>
      </c>
      <c r="Q54" s="7">
        <v>2.4</v>
      </c>
      <c r="R54" t="s">
        <v>67</v>
      </c>
    </row>
    <row r="55" spans="1:19">
      <c r="A55">
        <v>1998</v>
      </c>
      <c r="B55" t="s">
        <v>296</v>
      </c>
      <c r="C55" t="s">
        <v>295</v>
      </c>
      <c r="D55" s="5" t="s">
        <v>36</v>
      </c>
      <c r="E55" t="s">
        <v>29</v>
      </c>
      <c r="F55" t="s">
        <v>35</v>
      </c>
      <c r="G55" t="s">
        <v>342</v>
      </c>
      <c r="H55" t="s">
        <v>85</v>
      </c>
      <c r="N55">
        <v>24.5</v>
      </c>
      <c r="O55">
        <v>0</v>
      </c>
      <c r="Q55" s="7">
        <v>2.8</v>
      </c>
      <c r="R55" t="s">
        <v>53</v>
      </c>
    </row>
    <row r="56" spans="1:19">
      <c r="A56">
        <v>2006</v>
      </c>
      <c r="B56" t="s">
        <v>298</v>
      </c>
      <c r="C56" t="s">
        <v>297</v>
      </c>
      <c r="D56" s="5" t="s">
        <v>23</v>
      </c>
      <c r="E56" t="s">
        <v>32</v>
      </c>
      <c r="F56" t="s">
        <v>35</v>
      </c>
      <c r="G56" t="s">
        <v>343</v>
      </c>
      <c r="H56" t="s">
        <v>83</v>
      </c>
      <c r="J56">
        <v>0.39</v>
      </c>
      <c r="N56">
        <v>7.5</v>
      </c>
      <c r="O56">
        <v>0</v>
      </c>
      <c r="Q56" s="7">
        <v>4.9000000000000004</v>
      </c>
      <c r="R56" t="s">
        <v>102</v>
      </c>
      <c r="S56" t="s">
        <v>152</v>
      </c>
    </row>
    <row r="57" spans="1:19">
      <c r="A57">
        <v>2014</v>
      </c>
      <c r="B57" t="s">
        <v>300</v>
      </c>
      <c r="C57" t="s">
        <v>299</v>
      </c>
      <c r="D57" s="5" t="s">
        <v>3</v>
      </c>
      <c r="E57" t="s">
        <v>30</v>
      </c>
      <c r="F57" t="s">
        <v>35</v>
      </c>
      <c r="G57" t="s">
        <v>285</v>
      </c>
      <c r="H57" t="s">
        <v>83</v>
      </c>
      <c r="J57">
        <v>0.19500000000000001</v>
      </c>
      <c r="M57">
        <v>6</v>
      </c>
      <c r="N57">
        <v>22</v>
      </c>
      <c r="O57">
        <v>0</v>
      </c>
      <c r="Q57" s="7">
        <v>2.8</v>
      </c>
    </row>
    <row r="58" spans="1:19">
      <c r="A58">
        <v>2012</v>
      </c>
      <c r="B58" t="s">
        <v>170</v>
      </c>
      <c r="C58" t="s">
        <v>301</v>
      </c>
      <c r="D58" s="5" t="s">
        <v>11</v>
      </c>
      <c r="E58" t="s">
        <v>29</v>
      </c>
      <c r="F58" t="s">
        <v>35</v>
      </c>
      <c r="G58" t="s">
        <v>302</v>
      </c>
      <c r="H58" t="s">
        <v>83</v>
      </c>
      <c r="J58">
        <v>0.24</v>
      </c>
      <c r="N58">
        <v>18</v>
      </c>
      <c r="O58">
        <v>0</v>
      </c>
      <c r="Q58" s="7">
        <v>3.4</v>
      </c>
    </row>
    <row r="59" spans="1:19">
      <c r="A59">
        <v>2014</v>
      </c>
      <c r="B59" t="s">
        <v>306</v>
      </c>
      <c r="C59" t="s">
        <v>304</v>
      </c>
      <c r="D59" s="5" t="s">
        <v>303</v>
      </c>
      <c r="E59" t="s">
        <v>29</v>
      </c>
      <c r="F59" t="s">
        <v>35</v>
      </c>
      <c r="G59" t="s">
        <v>305</v>
      </c>
      <c r="H59" t="s">
        <v>83</v>
      </c>
      <c r="J59">
        <v>0.36</v>
      </c>
      <c r="M59">
        <v>5.4</v>
      </c>
      <c r="N59">
        <v>14</v>
      </c>
      <c r="O59">
        <v>0</v>
      </c>
    </row>
    <row r="60" spans="1:19">
      <c r="A60">
        <v>2016</v>
      </c>
      <c r="B60" t="s">
        <v>308</v>
      </c>
      <c r="C60" t="s">
        <v>307</v>
      </c>
      <c r="D60" s="5" t="s">
        <v>5</v>
      </c>
      <c r="E60" t="s">
        <v>31</v>
      </c>
      <c r="F60" t="s">
        <v>35</v>
      </c>
      <c r="G60" t="s">
        <v>274</v>
      </c>
      <c r="H60" t="s">
        <v>83</v>
      </c>
      <c r="J60">
        <v>0.16800000000000001</v>
      </c>
      <c r="M60">
        <v>5</v>
      </c>
      <c r="N60">
        <v>24</v>
      </c>
      <c r="O60">
        <v>0</v>
      </c>
      <c r="Q60" s="7">
        <v>2.4</v>
      </c>
    </row>
    <row r="61" spans="1:19">
      <c r="A61">
        <v>2019</v>
      </c>
      <c r="B61" t="s">
        <v>311</v>
      </c>
      <c r="C61" t="s">
        <v>310</v>
      </c>
      <c r="D61" s="5" t="s">
        <v>309</v>
      </c>
      <c r="E61" t="s">
        <v>29</v>
      </c>
      <c r="F61" t="s">
        <v>35</v>
      </c>
      <c r="G61" t="s">
        <v>341</v>
      </c>
      <c r="H61" t="s">
        <v>84</v>
      </c>
      <c r="J61">
        <v>0.31</v>
      </c>
      <c r="M61">
        <v>11.2</v>
      </c>
      <c r="N61">
        <v>28</v>
      </c>
      <c r="O61">
        <v>0</v>
      </c>
    </row>
    <row r="62" spans="1:19">
      <c r="A62">
        <v>1997</v>
      </c>
      <c r="B62" t="s">
        <v>313</v>
      </c>
      <c r="C62" t="s">
        <v>312</v>
      </c>
      <c r="D62" s="5" t="s">
        <v>21</v>
      </c>
      <c r="E62" t="s">
        <v>29</v>
      </c>
      <c r="F62" t="s">
        <v>35</v>
      </c>
      <c r="G62" t="s">
        <v>136</v>
      </c>
      <c r="H62" t="s">
        <v>83</v>
      </c>
      <c r="J62">
        <v>0.33500000000000002</v>
      </c>
      <c r="M62">
        <v>3.1</v>
      </c>
      <c r="N62">
        <v>18</v>
      </c>
      <c r="O62">
        <v>0</v>
      </c>
      <c r="Q62" s="7">
        <v>4.8</v>
      </c>
      <c r="R62" t="s">
        <v>54</v>
      </c>
    </row>
    <row r="63" spans="1:19">
      <c r="A63">
        <v>2019</v>
      </c>
      <c r="B63" t="s">
        <v>317</v>
      </c>
      <c r="C63" t="s">
        <v>315</v>
      </c>
      <c r="D63" s="5" t="s">
        <v>314</v>
      </c>
      <c r="E63" t="s">
        <v>32</v>
      </c>
      <c r="F63" t="s">
        <v>35</v>
      </c>
      <c r="G63" t="s">
        <v>316</v>
      </c>
      <c r="H63" t="s">
        <v>84</v>
      </c>
      <c r="M63">
        <v>3.92</v>
      </c>
      <c r="N63">
        <v>12.8</v>
      </c>
      <c r="O63">
        <v>0</v>
      </c>
      <c r="Q63" s="7">
        <v>0.38</v>
      </c>
      <c r="R63" t="s">
        <v>369</v>
      </c>
    </row>
    <row r="64" spans="1:19">
      <c r="A64">
        <v>2017</v>
      </c>
      <c r="B64" t="s">
        <v>319</v>
      </c>
      <c r="C64" t="s">
        <v>318</v>
      </c>
      <c r="D64" s="5" t="s">
        <v>43</v>
      </c>
      <c r="E64" t="s">
        <v>29</v>
      </c>
      <c r="F64" t="s">
        <v>35</v>
      </c>
      <c r="G64" t="s">
        <v>134</v>
      </c>
      <c r="H64" t="s">
        <v>84</v>
      </c>
      <c r="M64">
        <v>7.3</v>
      </c>
      <c r="N64">
        <v>9</v>
      </c>
      <c r="O64">
        <v>0</v>
      </c>
      <c r="R64" t="s">
        <v>68</v>
      </c>
    </row>
    <row r="65" spans="1:19">
      <c r="A65">
        <v>2015</v>
      </c>
      <c r="B65" t="s">
        <v>321</v>
      </c>
      <c r="C65" t="s">
        <v>320</v>
      </c>
      <c r="D65" s="5" t="s">
        <v>20</v>
      </c>
      <c r="E65" t="s">
        <v>29</v>
      </c>
      <c r="F65" t="s">
        <v>35</v>
      </c>
      <c r="G65" t="s">
        <v>135</v>
      </c>
      <c r="H65" t="s">
        <v>84</v>
      </c>
      <c r="J65">
        <v>0.18</v>
      </c>
      <c r="M65">
        <v>7.9</v>
      </c>
      <c r="N65">
        <v>26.5</v>
      </c>
      <c r="O65">
        <v>0</v>
      </c>
      <c r="R65" t="s">
        <v>103</v>
      </c>
    </row>
    <row r="66" spans="1:19">
      <c r="A66">
        <v>2014</v>
      </c>
      <c r="B66" t="s">
        <v>170</v>
      </c>
      <c r="C66" t="s">
        <v>322</v>
      </c>
      <c r="D66" s="5" t="s">
        <v>47</v>
      </c>
      <c r="E66" t="s">
        <v>29</v>
      </c>
      <c r="F66" t="s">
        <v>35</v>
      </c>
      <c r="G66" t="s">
        <v>323</v>
      </c>
      <c r="H66" t="s">
        <v>83</v>
      </c>
      <c r="J66">
        <v>0.23</v>
      </c>
      <c r="M66">
        <v>4.5</v>
      </c>
      <c r="N66">
        <v>20.6</v>
      </c>
      <c r="O66">
        <v>0</v>
      </c>
    </row>
    <row r="67" spans="1:19">
      <c r="A67">
        <v>2020</v>
      </c>
      <c r="B67" t="s">
        <v>326</v>
      </c>
      <c r="C67" t="s">
        <v>325</v>
      </c>
      <c r="D67" s="5" t="s">
        <v>324</v>
      </c>
      <c r="E67" t="s">
        <v>29</v>
      </c>
      <c r="F67" t="s">
        <v>35</v>
      </c>
      <c r="G67" t="s">
        <v>255</v>
      </c>
      <c r="H67" t="s">
        <v>83</v>
      </c>
      <c r="J67">
        <v>0.41</v>
      </c>
      <c r="M67">
        <v>9.3000000000000007</v>
      </c>
      <c r="N67">
        <v>17</v>
      </c>
      <c r="O67">
        <v>0</v>
      </c>
    </row>
    <row r="68" spans="1:19">
      <c r="A68">
        <v>2020</v>
      </c>
      <c r="B68" t="s">
        <v>329</v>
      </c>
      <c r="C68" t="s">
        <v>328</v>
      </c>
      <c r="D68" s="5" t="s">
        <v>327</v>
      </c>
      <c r="E68" t="s">
        <v>29</v>
      </c>
      <c r="F68" t="s">
        <v>35</v>
      </c>
      <c r="G68" t="s">
        <v>340</v>
      </c>
      <c r="H68" t="s">
        <v>83</v>
      </c>
      <c r="I68">
        <v>3.26</v>
      </c>
      <c r="J68">
        <v>0.27</v>
      </c>
      <c r="K68">
        <v>0.74</v>
      </c>
      <c r="L68">
        <v>4.32</v>
      </c>
      <c r="N68">
        <v>20</v>
      </c>
      <c r="O68">
        <v>2</v>
      </c>
    </row>
    <row r="69" spans="1:19">
      <c r="A69">
        <v>2018</v>
      </c>
      <c r="B69" t="s">
        <v>332</v>
      </c>
      <c r="C69" t="s">
        <v>331</v>
      </c>
      <c r="D69" s="5" t="s">
        <v>330</v>
      </c>
      <c r="E69" t="s">
        <v>29</v>
      </c>
      <c r="F69" t="s">
        <v>35</v>
      </c>
      <c r="G69" t="s">
        <v>247</v>
      </c>
      <c r="H69" t="s">
        <v>84</v>
      </c>
      <c r="J69">
        <v>0.32</v>
      </c>
      <c r="M69">
        <v>10.8</v>
      </c>
      <c r="N69">
        <v>23</v>
      </c>
      <c r="O69">
        <v>0</v>
      </c>
    </row>
    <row r="70" spans="1:19">
      <c r="A70">
        <v>2010</v>
      </c>
      <c r="B70" t="s">
        <v>334</v>
      </c>
      <c r="C70" t="s">
        <v>333</v>
      </c>
      <c r="D70" s="5" t="s">
        <v>18</v>
      </c>
      <c r="E70" t="s">
        <v>29</v>
      </c>
      <c r="F70" t="s">
        <v>35</v>
      </c>
      <c r="G70" t="s">
        <v>134</v>
      </c>
      <c r="H70" t="s">
        <v>84</v>
      </c>
      <c r="I70">
        <v>3.5</v>
      </c>
      <c r="J70">
        <v>0.3</v>
      </c>
      <c r="L70">
        <v>2.9</v>
      </c>
      <c r="M70">
        <v>6.4</v>
      </c>
      <c r="N70">
        <v>13</v>
      </c>
      <c r="O70">
        <v>2</v>
      </c>
      <c r="Q70" s="7">
        <v>4.3</v>
      </c>
      <c r="R70" t="s">
        <v>105</v>
      </c>
      <c r="S70" t="s">
        <v>58</v>
      </c>
    </row>
    <row r="71" spans="1:19">
      <c r="A71">
        <v>2010</v>
      </c>
      <c r="B71" t="s">
        <v>334</v>
      </c>
      <c r="C71" t="s">
        <v>333</v>
      </c>
      <c r="D71" s="5" t="s">
        <v>18</v>
      </c>
      <c r="E71" t="s">
        <v>29</v>
      </c>
      <c r="F71" t="s">
        <v>35</v>
      </c>
      <c r="G71" t="s">
        <v>134</v>
      </c>
      <c r="H71" t="s">
        <v>84</v>
      </c>
      <c r="I71">
        <v>4.09</v>
      </c>
      <c r="J71">
        <v>0.16</v>
      </c>
      <c r="L71">
        <v>3.37</v>
      </c>
      <c r="M71">
        <v>7.46</v>
      </c>
      <c r="N71">
        <v>18.600000000000001</v>
      </c>
      <c r="O71">
        <v>2</v>
      </c>
      <c r="Q71" s="7">
        <v>4.3</v>
      </c>
      <c r="R71" t="s">
        <v>104</v>
      </c>
    </row>
    <row r="72" spans="1:19">
      <c r="A72">
        <v>1998</v>
      </c>
      <c r="B72" t="s">
        <v>272</v>
      </c>
      <c r="C72" t="s">
        <v>335</v>
      </c>
      <c r="D72" s="5" t="s">
        <v>12</v>
      </c>
      <c r="E72" t="s">
        <v>29</v>
      </c>
      <c r="F72" t="s">
        <v>35</v>
      </c>
      <c r="G72" t="s">
        <v>302</v>
      </c>
      <c r="H72" t="s">
        <v>83</v>
      </c>
      <c r="N72">
        <v>16</v>
      </c>
      <c r="O72">
        <v>0</v>
      </c>
      <c r="Q72" s="7">
        <v>2.9</v>
      </c>
      <c r="R72" t="s">
        <v>55</v>
      </c>
    </row>
    <row r="73" spans="1:19">
      <c r="A73">
        <v>2009</v>
      </c>
      <c r="B73" t="s">
        <v>337</v>
      </c>
      <c r="C73" t="s">
        <v>336</v>
      </c>
      <c r="D73" s="5" t="s">
        <v>19</v>
      </c>
      <c r="E73" t="s">
        <v>29</v>
      </c>
      <c r="F73" t="s">
        <v>35</v>
      </c>
      <c r="G73" t="s">
        <v>133</v>
      </c>
      <c r="H73" t="s">
        <v>84</v>
      </c>
      <c r="I73">
        <v>2.74</v>
      </c>
      <c r="J73">
        <v>0.19</v>
      </c>
      <c r="M73">
        <v>4.62</v>
      </c>
      <c r="N73">
        <v>19</v>
      </c>
      <c r="O73">
        <v>0</v>
      </c>
      <c r="R73" t="s">
        <v>56</v>
      </c>
    </row>
    <row r="74" spans="1:19">
      <c r="A74">
        <v>2014</v>
      </c>
      <c r="B74" t="s">
        <v>339</v>
      </c>
      <c r="C74" t="s">
        <v>338</v>
      </c>
      <c r="D74" s="5" t="s">
        <v>1</v>
      </c>
      <c r="E74" t="s">
        <v>29</v>
      </c>
      <c r="F74" t="s">
        <v>35</v>
      </c>
      <c r="G74" t="s">
        <v>357</v>
      </c>
      <c r="H74" t="s">
        <v>83</v>
      </c>
      <c r="J74">
        <v>0.157</v>
      </c>
      <c r="M74">
        <v>5</v>
      </c>
      <c r="N74">
        <v>25</v>
      </c>
      <c r="O74">
        <v>0</v>
      </c>
      <c r="Q74" s="7">
        <v>2.2000000000000002</v>
      </c>
      <c r="S7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46"/>
  <sheetViews>
    <sheetView tabSelected="1" zoomScale="64" zoomScaleNormal="80" workbookViewId="0">
      <pane ySplit="1" topLeftCell="A2" activePane="bottomLeft" state="frozen"/>
      <selection pane="bottomLeft" activeCell="BI23" sqref="BI23"/>
    </sheetView>
  </sheetViews>
  <sheetFormatPr defaultRowHeight="14.4"/>
  <cols>
    <col min="1" max="1" width="6.44140625" customWidth="1"/>
    <col min="2" max="2" width="5.33203125" customWidth="1"/>
    <col min="3" max="3" width="7.6640625" bestFit="1" customWidth="1"/>
    <col min="4" max="4" width="32.33203125" style="10" customWidth="1"/>
    <col min="5" max="5" width="17.6640625" style="5" customWidth="1"/>
    <col min="6" max="6" width="9.33203125" style="10"/>
    <col min="7" max="7" width="10.6640625" customWidth="1"/>
    <col min="8" max="8" width="6.6640625" customWidth="1"/>
    <col min="9" max="12" width="5.6640625" customWidth="1"/>
    <col min="13" max="13" width="12.6640625" customWidth="1"/>
    <col min="14" max="15" width="9.44140625" bestFit="1" customWidth="1"/>
    <col min="16" max="16" width="9.6640625" customWidth="1"/>
    <col min="17" max="17" width="9.33203125" bestFit="1" customWidth="1"/>
    <col min="18" max="18" width="9.33203125" customWidth="1"/>
    <col min="19" max="19" width="10.109375" bestFit="1" customWidth="1"/>
    <col min="20" max="20" width="10.6640625" bestFit="1" customWidth="1"/>
    <col min="21" max="21" width="8.33203125" bestFit="1" customWidth="1"/>
    <col min="22" max="22" width="10.5546875" bestFit="1" customWidth="1"/>
    <col min="23" max="23" width="11" bestFit="1" customWidth="1"/>
    <col min="24" max="24" width="11.33203125" bestFit="1" customWidth="1"/>
    <col min="25" max="25" width="10.44140625" bestFit="1" customWidth="1"/>
    <col min="26" max="26" width="11.33203125" bestFit="1" customWidth="1"/>
    <col min="27" max="27" width="9" customWidth="1"/>
    <col min="28" max="28" width="48" customWidth="1"/>
    <col min="29" max="29" width="26.5546875" customWidth="1"/>
    <col min="30" max="30" width="24.109375" customWidth="1"/>
    <col min="31" max="31" width="7.44140625" customWidth="1"/>
    <col min="32" max="32" width="8.5546875" customWidth="1"/>
    <col min="33" max="33" width="7.6640625" customWidth="1"/>
    <col min="34" max="34" width="7" customWidth="1"/>
    <col min="35" max="35" width="9.33203125" customWidth="1"/>
    <col min="36" max="36" width="7.33203125" style="5" customWidth="1"/>
    <col min="37" max="37" width="7" style="5" customWidth="1"/>
    <col min="38" max="38" width="6.6640625" style="5" customWidth="1"/>
    <col min="39" max="39" width="7.33203125" style="5" customWidth="1"/>
    <col min="40" max="40" width="5" customWidth="1"/>
    <col min="41" max="41" width="6.6640625" customWidth="1"/>
    <col min="42" max="43" width="6.33203125" style="27" customWidth="1"/>
    <col min="44" max="44" width="5.6640625" style="27" customWidth="1"/>
    <col min="45" max="45" width="4.33203125" style="27" customWidth="1"/>
    <col min="46" max="49" width="5.6640625" style="29" customWidth="1"/>
    <col min="50" max="50" width="5.6640625" style="77" customWidth="1"/>
    <col min="51" max="51" width="7.5546875" style="81" customWidth="1"/>
    <col min="52" max="52" width="6.6640625" customWidth="1"/>
    <col min="53" max="53" width="12.6640625" customWidth="1"/>
    <col min="54" max="54" width="7.33203125" style="13" customWidth="1"/>
    <col min="55" max="55" width="6.33203125" style="13" customWidth="1"/>
    <col min="56" max="56" width="5.5546875" style="13" customWidth="1"/>
    <col min="57" max="57" width="7" style="13" customWidth="1"/>
    <col min="58" max="58" width="9.33203125" style="86"/>
    <col min="60" max="60" width="32.33203125" style="67" customWidth="1"/>
    <col min="61" max="61" width="64.6640625" customWidth="1"/>
    <col min="62" max="63" width="7.5546875" style="13" customWidth="1"/>
    <col min="64" max="64" width="7.44140625" style="13" customWidth="1"/>
    <col min="65" max="65" width="14.88671875" style="13" bestFit="1" customWidth="1"/>
    <col min="66" max="66" width="14.6640625" style="13" bestFit="1" customWidth="1"/>
    <col min="67" max="68" width="9.44140625" style="13" bestFit="1" customWidth="1"/>
    <col min="69" max="69" width="11.33203125" style="13" customWidth="1"/>
    <col min="70" max="71" width="7.5546875" style="14" customWidth="1"/>
    <col min="72" max="72" width="7.44140625" style="14" customWidth="1"/>
    <col min="73" max="77" width="9.44140625" style="14" customWidth="1"/>
  </cols>
  <sheetData>
    <row r="1" spans="1:77">
      <c r="A1" s="3" t="s">
        <v>395</v>
      </c>
      <c r="B1" s="3" t="s">
        <v>463</v>
      </c>
      <c r="C1" s="3" t="s">
        <v>638</v>
      </c>
      <c r="D1" s="9" t="s">
        <v>624</v>
      </c>
      <c r="E1" s="4" t="s">
        <v>57</v>
      </c>
      <c r="F1" s="9" t="s">
        <v>86</v>
      </c>
      <c r="G1" s="3" t="s">
        <v>370</v>
      </c>
      <c r="H1" s="3" t="s">
        <v>73</v>
      </c>
      <c r="I1" s="3" t="s">
        <v>72</v>
      </c>
      <c r="J1" s="3" t="s">
        <v>78</v>
      </c>
      <c r="K1" s="3" t="s">
        <v>77</v>
      </c>
      <c r="L1" s="3" t="s">
        <v>670</v>
      </c>
      <c r="M1" s="3" t="s">
        <v>657</v>
      </c>
      <c r="N1" s="3" t="s">
        <v>673</v>
      </c>
      <c r="O1" s="3" t="s">
        <v>674</v>
      </c>
      <c r="P1" s="3" t="s">
        <v>675</v>
      </c>
      <c r="Q1" s="3" t="s">
        <v>676</v>
      </c>
      <c r="R1" s="3" t="s">
        <v>686</v>
      </c>
      <c r="S1" s="3" t="s">
        <v>677</v>
      </c>
      <c r="T1" s="3" t="s">
        <v>678</v>
      </c>
      <c r="U1" s="3" t="s">
        <v>679</v>
      </c>
      <c r="V1" s="3" t="s">
        <v>680</v>
      </c>
      <c r="W1" s="3" t="s">
        <v>681</v>
      </c>
      <c r="X1" s="3" t="s">
        <v>682</v>
      </c>
      <c r="Y1" s="3" t="s">
        <v>683</v>
      </c>
      <c r="Z1" s="3" t="s">
        <v>684</v>
      </c>
      <c r="AA1" s="3" t="s">
        <v>671</v>
      </c>
      <c r="AB1" s="3" t="s">
        <v>690</v>
      </c>
      <c r="AC1" s="3" t="s">
        <v>699</v>
      </c>
      <c r="AD1" s="3" t="s">
        <v>713</v>
      </c>
      <c r="AE1" s="3" t="s">
        <v>772</v>
      </c>
      <c r="AF1" s="3" t="s">
        <v>776</v>
      </c>
      <c r="AG1" s="3" t="s">
        <v>76</v>
      </c>
      <c r="AH1" s="3" t="s">
        <v>81</v>
      </c>
      <c r="AI1" s="3" t="s">
        <v>94</v>
      </c>
      <c r="AJ1" s="4" t="s">
        <v>504</v>
      </c>
      <c r="AK1" s="4" t="s">
        <v>503</v>
      </c>
      <c r="AL1" s="4" t="s">
        <v>506</v>
      </c>
      <c r="AM1" s="4" t="s">
        <v>507</v>
      </c>
      <c r="AN1" s="3" t="s">
        <v>485</v>
      </c>
      <c r="AO1" s="3" t="s">
        <v>486</v>
      </c>
      <c r="AP1" s="25" t="s">
        <v>647</v>
      </c>
      <c r="AQ1" s="25" t="s">
        <v>648</v>
      </c>
      <c r="AR1" s="25" t="s">
        <v>650</v>
      </c>
      <c r="AS1" s="25" t="s">
        <v>656</v>
      </c>
      <c r="AT1" s="28" t="s">
        <v>651</v>
      </c>
      <c r="AU1" s="28" t="s">
        <v>652</v>
      </c>
      <c r="AV1" s="28" t="s">
        <v>653</v>
      </c>
      <c r="AW1" s="28" t="s">
        <v>654</v>
      </c>
      <c r="AX1" s="75" t="s">
        <v>649</v>
      </c>
      <c r="AY1" s="80" t="s">
        <v>783</v>
      </c>
      <c r="AZ1" s="3" t="s">
        <v>784</v>
      </c>
      <c r="BA1" t="s">
        <v>665</v>
      </c>
      <c r="BB1" s="12" t="s">
        <v>625</v>
      </c>
      <c r="BC1" s="12" t="s">
        <v>626</v>
      </c>
      <c r="BD1" s="12" t="s">
        <v>627</v>
      </c>
      <c r="BE1" s="12" t="s">
        <v>628</v>
      </c>
      <c r="BF1" s="86" t="s">
        <v>423</v>
      </c>
      <c r="BH1" s="90" t="s">
        <v>90</v>
      </c>
      <c r="BI1" s="3" t="s">
        <v>75</v>
      </c>
      <c r="BJ1" s="13" t="s">
        <v>639</v>
      </c>
      <c r="BK1" s="13" t="s">
        <v>640</v>
      </c>
      <c r="BL1" s="13" t="s">
        <v>641</v>
      </c>
      <c r="BM1" s="13" t="s">
        <v>642</v>
      </c>
      <c r="BN1" s="13" t="s">
        <v>643</v>
      </c>
      <c r="BO1" s="13" t="s">
        <v>644</v>
      </c>
      <c r="BP1" s="13" t="s">
        <v>645</v>
      </c>
      <c r="BQ1" s="12" t="s">
        <v>646</v>
      </c>
      <c r="BR1" s="14" t="s">
        <v>422</v>
      </c>
      <c r="BS1" s="14" t="s">
        <v>139</v>
      </c>
      <c r="BT1" s="14" t="s">
        <v>140</v>
      </c>
      <c r="BU1" s="14" t="s">
        <v>141</v>
      </c>
      <c r="BV1" s="14" t="s">
        <v>142</v>
      </c>
      <c r="BW1" s="14" t="s">
        <v>143</v>
      </c>
      <c r="BX1" s="14" t="s">
        <v>144</v>
      </c>
      <c r="BY1" s="15" t="s">
        <v>154</v>
      </c>
    </row>
    <row r="2" spans="1:77">
      <c r="A2">
        <v>1</v>
      </c>
      <c r="B2">
        <v>0</v>
      </c>
      <c r="D2" s="40" t="s">
        <v>505</v>
      </c>
      <c r="E2" s="5" t="s">
        <v>15</v>
      </c>
      <c r="F2" s="10" t="s">
        <v>84</v>
      </c>
      <c r="G2">
        <v>0.25900000000000001</v>
      </c>
      <c r="H2" s="37">
        <v>2.4900000000000002</v>
      </c>
      <c r="I2" s="37">
        <v>0.28000000000000003</v>
      </c>
      <c r="J2" s="37">
        <v>1.7</v>
      </c>
      <c r="K2" s="37">
        <v>3.74</v>
      </c>
      <c r="L2">
        <f>H2+K2</f>
        <v>6.23</v>
      </c>
      <c r="T2">
        <v>64.2</v>
      </c>
      <c r="W2">
        <v>38.4</v>
      </c>
      <c r="X2">
        <v>83.9</v>
      </c>
      <c r="Y2">
        <v>130</v>
      </c>
      <c r="Z2">
        <v>36.299999999999997</v>
      </c>
      <c r="AA2" t="s">
        <v>29</v>
      </c>
      <c r="AB2" t="s">
        <v>688</v>
      </c>
      <c r="AD2" t="s">
        <v>773</v>
      </c>
      <c r="AE2">
        <v>1</v>
      </c>
      <c r="AF2">
        <v>0</v>
      </c>
      <c r="AH2">
        <v>2</v>
      </c>
      <c r="AI2">
        <v>0</v>
      </c>
      <c r="AJ2" s="5">
        <v>1</v>
      </c>
      <c r="AK2" s="5">
        <v>0.75</v>
      </c>
      <c r="AL2" s="5">
        <v>0.75</v>
      </c>
      <c r="AM2" s="5">
        <v>1</v>
      </c>
      <c r="AN2">
        <v>70</v>
      </c>
      <c r="AO2" s="5">
        <v>1398</v>
      </c>
      <c r="AP2" s="26">
        <v>0</v>
      </c>
      <c r="AQ2" s="26">
        <v>0</v>
      </c>
      <c r="AU2" s="30">
        <v>0</v>
      </c>
      <c r="AX2" s="76">
        <v>1</v>
      </c>
      <c r="AZ2" s="5"/>
      <c r="BB2" s="13">
        <f>H2*(70/$AN2)^AJ2</f>
        <v>2.4900000000000002</v>
      </c>
      <c r="BC2" s="13">
        <f>I2*(70/$AN2)^AK2</f>
        <v>0.28000000000000003</v>
      </c>
      <c r="BD2" s="13">
        <f>J2*(70/$AN2)^AL2</f>
        <v>1.7</v>
      </c>
      <c r="BE2" s="13">
        <f>K2*(70/$AN2)^AM2</f>
        <v>3.74</v>
      </c>
      <c r="BF2" s="86">
        <v>1</v>
      </c>
      <c r="BH2" s="71" t="s">
        <v>61</v>
      </c>
      <c r="BI2" t="s">
        <v>371</v>
      </c>
      <c r="BJ2" s="20">
        <f>BC2/BB2</f>
        <v>0.11244979919678715</v>
      </c>
      <c r="BK2" s="20">
        <f>BD2/BB2</f>
        <v>0.68273092369477906</v>
      </c>
      <c r="BL2" s="20">
        <f>BD2/BE2</f>
        <v>0.45454545454545453</v>
      </c>
      <c r="BM2" s="20">
        <f>BJ2+BK2+BL2</f>
        <v>1.2497261774370207</v>
      </c>
      <c r="BN2" s="20">
        <f>BJ2*BL2</f>
        <v>5.1113545089448702E-2</v>
      </c>
      <c r="BO2" s="20">
        <f>0.5*(BM2+SQRT(BM2*BM2-4*BN2))</f>
        <v>1.2073923451111728</v>
      </c>
      <c r="BP2" s="20">
        <f>0.5*(BM2-SQRT(BM2*BM2-4*BN2))</f>
        <v>4.2333832325847975E-2</v>
      </c>
      <c r="BQ2" s="21">
        <f>LN(2)/BP2</f>
        <v>16.373362449794723</v>
      </c>
      <c r="BR2" s="16">
        <f t="shared" ref="BR2:BR11" si="0">I2/H2</f>
        <v>0.11244979919678715</v>
      </c>
      <c r="BS2" s="16">
        <f>J2/H2</f>
        <v>0.68273092369477906</v>
      </c>
      <c r="BT2" s="16">
        <f>J2/K2</f>
        <v>0.45454545454545453</v>
      </c>
      <c r="BU2" s="16">
        <f>BR2+BS2+BT2</f>
        <v>1.2497261774370207</v>
      </c>
      <c r="BV2" s="16">
        <f>BR2*BT2</f>
        <v>5.1113545089448702E-2</v>
      </c>
      <c r="BW2" s="16">
        <f>0.5*(BU2+SQRT(BU2*BU2-4*BV2))</f>
        <v>1.2073923451111728</v>
      </c>
      <c r="BX2" s="16">
        <f>0.5*(BU2-SQRT(BU2*BU2-4*BV2))</f>
        <v>4.2333832325847975E-2</v>
      </c>
      <c r="BY2" s="17">
        <f>LN(2)/BX2</f>
        <v>16.373362449794723</v>
      </c>
    </row>
    <row r="3" spans="1:77">
      <c r="A3">
        <v>1</v>
      </c>
      <c r="B3">
        <v>0</v>
      </c>
      <c r="D3" s="40" t="s">
        <v>502</v>
      </c>
      <c r="E3" s="5" t="s">
        <v>15</v>
      </c>
      <c r="F3" s="10" t="s">
        <v>84</v>
      </c>
      <c r="G3">
        <v>0.19500000000000001</v>
      </c>
      <c r="H3" s="37">
        <v>13.5</v>
      </c>
      <c r="I3" s="37">
        <v>0.66</v>
      </c>
      <c r="W3">
        <v>58.8</v>
      </c>
      <c r="X3">
        <v>30.2</v>
      </c>
      <c r="AA3" t="s">
        <v>29</v>
      </c>
      <c r="AB3" t="s">
        <v>689</v>
      </c>
      <c r="AD3" t="s">
        <v>778</v>
      </c>
      <c r="AE3">
        <v>1</v>
      </c>
      <c r="AF3">
        <v>0</v>
      </c>
      <c r="AH3">
        <v>1</v>
      </c>
      <c r="AI3">
        <v>0</v>
      </c>
      <c r="AJ3" s="5">
        <v>0.70699999999999996</v>
      </c>
      <c r="AK3" s="5">
        <v>0.88800000000000001</v>
      </c>
      <c r="AN3">
        <v>94</v>
      </c>
      <c r="AO3">
        <v>1200</v>
      </c>
      <c r="AP3" s="26">
        <v>0</v>
      </c>
      <c r="AQ3" s="26">
        <v>0</v>
      </c>
      <c r="AU3" s="30">
        <v>0</v>
      </c>
      <c r="AX3" s="76">
        <v>1</v>
      </c>
      <c r="AY3" s="82">
        <v>1</v>
      </c>
      <c r="BB3" s="13">
        <f>H3*(70/$AN3)^AJ3</f>
        <v>10.960154854808129</v>
      </c>
      <c r="BC3" s="13">
        <f>I3*(70/$AN3)^AK3</f>
        <v>0.5079880091703548</v>
      </c>
      <c r="BF3" s="86">
        <f t="shared" ref="BF3:BF11" si="1">IF(E3=E2,BF2+1,1)</f>
        <v>2</v>
      </c>
      <c r="BH3" s="71" t="s">
        <v>92</v>
      </c>
      <c r="BJ3" s="20">
        <f t="shared" ref="BJ3:BJ33" si="2">BC3/BB3</f>
        <v>4.6348616046013681E-2</v>
      </c>
      <c r="BK3" s="20"/>
      <c r="BL3" s="20"/>
      <c r="BM3" s="20"/>
      <c r="BN3" s="20"/>
      <c r="BO3" s="20"/>
      <c r="BP3" s="20"/>
      <c r="BQ3" s="21">
        <f>LN(2)/BJ3</f>
        <v>14.955078267532457</v>
      </c>
      <c r="BR3" s="16">
        <f t="shared" si="0"/>
        <v>4.8888888888888891E-2</v>
      </c>
      <c r="BS3" s="16"/>
      <c r="BT3" s="16"/>
      <c r="BU3" s="16"/>
      <c r="BV3" s="16"/>
      <c r="BW3" s="16"/>
      <c r="BX3" s="16"/>
      <c r="BY3" s="17">
        <f>H3*LN(2)/I3</f>
        <v>14.178010511453426</v>
      </c>
    </row>
    <row r="4" spans="1:77">
      <c r="A4">
        <v>1</v>
      </c>
      <c r="B4">
        <v>0</v>
      </c>
      <c r="D4" s="10" t="s">
        <v>508</v>
      </c>
      <c r="E4" s="5" t="s">
        <v>15</v>
      </c>
      <c r="F4" s="10" t="s">
        <v>84</v>
      </c>
      <c r="G4">
        <v>0.28000000000000003</v>
      </c>
      <c r="H4" s="37">
        <v>10.8</v>
      </c>
      <c r="I4" s="37">
        <v>0.32</v>
      </c>
      <c r="N4">
        <v>92</v>
      </c>
      <c r="Q4">
        <v>17</v>
      </c>
      <c r="AA4" t="s">
        <v>29</v>
      </c>
      <c r="AB4" t="s">
        <v>688</v>
      </c>
      <c r="AD4" t="s">
        <v>773</v>
      </c>
      <c r="AE4">
        <v>1</v>
      </c>
      <c r="AF4">
        <v>0</v>
      </c>
      <c r="AH4">
        <v>1</v>
      </c>
      <c r="AI4">
        <v>0</v>
      </c>
      <c r="AJ4" s="5">
        <v>0</v>
      </c>
      <c r="AK4" s="5">
        <v>0.81</v>
      </c>
      <c r="AN4">
        <v>67</v>
      </c>
      <c r="AO4">
        <v>30</v>
      </c>
      <c r="AP4" s="26">
        <v>0</v>
      </c>
      <c r="AQ4" s="32">
        <v>0.33</v>
      </c>
      <c r="AS4" s="27" t="s">
        <v>657</v>
      </c>
      <c r="AU4" s="29">
        <v>0</v>
      </c>
      <c r="AX4" s="77">
        <v>0</v>
      </c>
      <c r="BB4" s="13">
        <f>H4*(70/$AN4)^AJ4</f>
        <v>10.8</v>
      </c>
      <c r="BC4" s="13">
        <f>I4*(70/$AN4)^AK4</f>
        <v>0.33155745741660592</v>
      </c>
      <c r="BF4" s="86">
        <f t="shared" si="1"/>
        <v>3</v>
      </c>
      <c r="BH4" s="67" t="s">
        <v>91</v>
      </c>
      <c r="BJ4" s="20">
        <f t="shared" si="2"/>
        <v>3.0699764575611656E-2</v>
      </c>
      <c r="BK4" s="20"/>
      <c r="BL4" s="20"/>
      <c r="BM4" s="20"/>
      <c r="BN4" s="20"/>
      <c r="BO4" s="20"/>
      <c r="BP4" s="20"/>
      <c r="BQ4" s="21">
        <f>LN(2)/BJ4</f>
        <v>22.578257199750372</v>
      </c>
      <c r="BR4" s="16">
        <f t="shared" si="0"/>
        <v>2.9629629629629627E-2</v>
      </c>
      <c r="BS4" s="16"/>
      <c r="BT4" s="16"/>
      <c r="BU4" s="16"/>
      <c r="BV4" s="16"/>
      <c r="BW4" s="16"/>
      <c r="BX4" s="16"/>
      <c r="BY4" s="17">
        <f>H4*LN(2)/I4</f>
        <v>23.393717343898153</v>
      </c>
    </row>
    <row r="5" spans="1:77">
      <c r="A5">
        <v>1</v>
      </c>
      <c r="B5">
        <v>0</v>
      </c>
      <c r="D5" s="40" t="s">
        <v>509</v>
      </c>
      <c r="E5" s="5" t="s">
        <v>13</v>
      </c>
      <c r="F5" s="10" t="s">
        <v>83</v>
      </c>
      <c r="H5">
        <v>2.13</v>
      </c>
      <c r="I5">
        <v>0.25</v>
      </c>
      <c r="J5">
        <v>0.18</v>
      </c>
      <c r="K5">
        <v>1.5</v>
      </c>
      <c r="L5">
        <f t="shared" ref="L5:L36" si="3">H5+K5</f>
        <v>3.63</v>
      </c>
      <c r="N5">
        <v>63</v>
      </c>
      <c r="Q5">
        <v>104</v>
      </c>
      <c r="S5">
        <v>138</v>
      </c>
      <c r="V5" s="35">
        <v>0.34</v>
      </c>
      <c r="AA5" t="s">
        <v>29</v>
      </c>
      <c r="AB5" t="s">
        <v>691</v>
      </c>
      <c r="AC5" t="s">
        <v>707</v>
      </c>
      <c r="AD5" t="s">
        <v>774</v>
      </c>
      <c r="AE5">
        <v>0</v>
      </c>
      <c r="AF5">
        <v>0</v>
      </c>
      <c r="AH5">
        <v>2</v>
      </c>
      <c r="AI5">
        <v>1</v>
      </c>
      <c r="AJ5" s="5">
        <v>0.57999999999999996</v>
      </c>
      <c r="AL5" s="5">
        <v>0.74</v>
      </c>
      <c r="AM5" s="5">
        <v>0.57999999999999996</v>
      </c>
      <c r="AN5">
        <v>17</v>
      </c>
      <c r="AO5">
        <v>206</v>
      </c>
      <c r="AP5" s="26">
        <v>0</v>
      </c>
      <c r="AQ5" s="26">
        <v>0</v>
      </c>
      <c r="AU5" s="30">
        <v>0</v>
      </c>
      <c r="AX5" s="77">
        <v>0</v>
      </c>
      <c r="BB5" s="13">
        <f t="shared" ref="BB5:BB11" si="4">H5*(70/$AN5)^AJ5</f>
        <v>4.8403424896885827</v>
      </c>
      <c r="BC5" s="13">
        <v>0.47899999999999998</v>
      </c>
      <c r="BD5" s="13">
        <f t="shared" ref="BD5:BE11" si="5">J5*(70/$AN5)^AL5</f>
        <v>0.51299467007791832</v>
      </c>
      <c r="BE5" s="13">
        <f t="shared" si="5"/>
        <v>3.4086918941468896</v>
      </c>
      <c r="BF5" s="86">
        <f t="shared" si="1"/>
        <v>1</v>
      </c>
      <c r="BH5" s="71" t="s">
        <v>70</v>
      </c>
      <c r="BI5" t="s">
        <v>637</v>
      </c>
      <c r="BJ5" s="20">
        <f t="shared" si="2"/>
        <v>9.8959939512631018E-2</v>
      </c>
      <c r="BK5" s="20">
        <f t="shared" ref="BK5:BK13" si="6">BD5/BB5</f>
        <v>0.10598313469981817</v>
      </c>
      <c r="BL5" s="20">
        <f t="shared" ref="BL5:BL13" si="7">BD5/BE5</f>
        <v>0.1504960512737418</v>
      </c>
      <c r="BM5" s="20">
        <f t="shared" ref="BM5:BM13" si="8">BJ5+BK5+BL5</f>
        <v>0.35543912548619094</v>
      </c>
      <c r="BN5" s="20">
        <f t="shared" ref="BN5:BN13" si="9">BJ5*BL5</f>
        <v>1.4893080130939304E-2</v>
      </c>
      <c r="BO5" s="20">
        <f t="shared" ref="BO5:BO13" si="10">0.5*(BM5+SQRT(BM5*BM5-4*BN5))</f>
        <v>0.3069138460944022</v>
      </c>
      <c r="BP5" s="20">
        <f t="shared" ref="BP5:BP13" si="11">0.5*(BM5-SQRT(BM5*BM5-4*BN5))</f>
        <v>4.8525279391788717E-2</v>
      </c>
      <c r="BQ5" s="21">
        <f t="shared" ref="BQ5:BQ13" si="12">LN(2)/BP5</f>
        <v>14.284249142875359</v>
      </c>
      <c r="BR5" s="16">
        <f t="shared" si="0"/>
        <v>0.11737089201877934</v>
      </c>
      <c r="BS5" s="16">
        <f t="shared" ref="BS5:BS11" si="13">J5/H5</f>
        <v>8.4507042253521125E-2</v>
      </c>
      <c r="BT5" s="16">
        <f t="shared" ref="BT5:BT11" si="14">J5/K5</f>
        <v>0.12</v>
      </c>
      <c r="BU5" s="16">
        <f t="shared" ref="BU5:BU13" si="15">BR5+BS5+BT5</f>
        <v>0.32187793427230049</v>
      </c>
      <c r="BV5" s="16">
        <f t="shared" ref="BV5:BV13" si="16">BR5*BT5</f>
        <v>1.4084507042253521E-2</v>
      </c>
      <c r="BW5" s="16">
        <f t="shared" ref="BW5:BW13" si="17">0.5*(BU5+SQRT(BU5*BU5-4*BV5))</f>
        <v>0.26964427565692728</v>
      </c>
      <c r="BX5" s="16">
        <f t="shared" ref="BX5:BX13" si="18">0.5*(BU5-SQRT(BU5*BU5-4*BV5))</f>
        <v>5.2233658615373185E-2</v>
      </c>
      <c r="BY5" s="17">
        <f t="shared" ref="BY5:BY13" si="19">LN(2)/BX5</f>
        <v>13.270125029226676</v>
      </c>
    </row>
    <row r="6" spans="1:77">
      <c r="A6">
        <v>1</v>
      </c>
      <c r="B6">
        <v>1</v>
      </c>
      <c r="D6" s="40" t="s">
        <v>510</v>
      </c>
      <c r="E6" s="5" t="s">
        <v>41</v>
      </c>
      <c r="F6" s="10" t="s">
        <v>87</v>
      </c>
      <c r="G6">
        <v>0.69699999999999995</v>
      </c>
      <c r="H6">
        <v>3.16</v>
      </c>
      <c r="I6">
        <v>0.16700000000000001</v>
      </c>
      <c r="J6">
        <v>0.49399999999999999</v>
      </c>
      <c r="K6">
        <v>2.61</v>
      </c>
      <c r="L6">
        <f t="shared" si="3"/>
        <v>5.77</v>
      </c>
      <c r="M6">
        <v>0.58399999999999996</v>
      </c>
      <c r="N6">
        <v>30.8</v>
      </c>
      <c r="P6">
        <v>25.7</v>
      </c>
      <c r="Q6">
        <v>50.2</v>
      </c>
      <c r="T6">
        <v>71.5</v>
      </c>
      <c r="U6">
        <v>54.3</v>
      </c>
      <c r="AA6" t="s">
        <v>29</v>
      </c>
      <c r="AB6" t="s">
        <v>697</v>
      </c>
      <c r="AD6" t="s">
        <v>775</v>
      </c>
      <c r="AE6">
        <v>0</v>
      </c>
      <c r="AF6">
        <v>1</v>
      </c>
      <c r="AH6">
        <v>2</v>
      </c>
      <c r="AI6">
        <v>1</v>
      </c>
      <c r="AJ6" s="5">
        <v>0</v>
      </c>
      <c r="AK6" s="5">
        <v>0</v>
      </c>
      <c r="AL6" s="5">
        <v>0</v>
      </c>
      <c r="AM6" s="5">
        <v>0</v>
      </c>
      <c r="AN6">
        <v>81</v>
      </c>
      <c r="AO6">
        <v>527</v>
      </c>
      <c r="AP6" s="26">
        <v>0</v>
      </c>
      <c r="AQ6" s="26">
        <v>0</v>
      </c>
      <c r="AU6" s="30">
        <v>0</v>
      </c>
      <c r="AX6" s="77">
        <v>0</v>
      </c>
      <c r="AY6" s="81">
        <v>1</v>
      </c>
      <c r="BB6" s="13">
        <f t="shared" si="4"/>
        <v>3.16</v>
      </c>
      <c r="BC6" s="13">
        <f>I6*(70/$AN6)^AK6</f>
        <v>0.16700000000000001</v>
      </c>
      <c r="BD6" s="13">
        <f t="shared" si="5"/>
        <v>0.49399999999999999</v>
      </c>
      <c r="BE6" s="13">
        <f t="shared" si="5"/>
        <v>2.61</v>
      </c>
      <c r="BF6" s="86">
        <f t="shared" si="1"/>
        <v>1</v>
      </c>
      <c r="BH6" s="71" t="s">
        <v>95</v>
      </c>
      <c r="BI6" t="s">
        <v>96</v>
      </c>
      <c r="BJ6" s="20">
        <f t="shared" si="2"/>
        <v>5.2848101265822789E-2</v>
      </c>
      <c r="BK6" s="20">
        <f t="shared" si="6"/>
        <v>0.15632911392405063</v>
      </c>
      <c r="BL6" s="20">
        <f t="shared" si="7"/>
        <v>0.18927203065134102</v>
      </c>
      <c r="BM6" s="20">
        <f t="shared" si="8"/>
        <v>0.39844924584121444</v>
      </c>
      <c r="BN6" s="20">
        <f t="shared" si="9"/>
        <v>1.0002667442649984E-2</v>
      </c>
      <c r="BO6" s="20">
        <f t="shared" si="10"/>
        <v>0.37152605337087408</v>
      </c>
      <c r="BP6" s="20">
        <f t="shared" si="11"/>
        <v>2.6923192470340362E-2</v>
      </c>
      <c r="BQ6" s="21">
        <f t="shared" si="12"/>
        <v>25.745356213738145</v>
      </c>
      <c r="BR6" s="16">
        <f t="shared" si="0"/>
        <v>5.2848101265822789E-2</v>
      </c>
      <c r="BS6" s="16">
        <f t="shared" si="13"/>
        <v>0.15632911392405063</v>
      </c>
      <c r="BT6" s="16">
        <f t="shared" si="14"/>
        <v>0.18927203065134102</v>
      </c>
      <c r="BU6" s="16">
        <f t="shared" si="15"/>
        <v>0.39844924584121444</v>
      </c>
      <c r="BV6" s="16">
        <f t="shared" si="16"/>
        <v>1.0002667442649984E-2</v>
      </c>
      <c r="BW6" s="16">
        <f t="shared" si="17"/>
        <v>0.37152605337087408</v>
      </c>
      <c r="BX6" s="16">
        <f t="shared" si="18"/>
        <v>2.6923192470340362E-2</v>
      </c>
      <c r="BY6" s="17">
        <f t="shared" si="19"/>
        <v>25.745356213738145</v>
      </c>
    </row>
    <row r="7" spans="1:77">
      <c r="A7">
        <v>1</v>
      </c>
      <c r="B7">
        <v>1</v>
      </c>
      <c r="D7" s="40" t="s">
        <v>510</v>
      </c>
      <c r="E7" s="5" t="s">
        <v>41</v>
      </c>
      <c r="F7" s="10" t="s">
        <v>87</v>
      </c>
      <c r="G7">
        <v>0.69699999999999995</v>
      </c>
      <c r="H7">
        <v>4.67</v>
      </c>
      <c r="I7">
        <v>0.17599999999999999</v>
      </c>
      <c r="J7">
        <v>0.34300000000000003</v>
      </c>
      <c r="K7">
        <v>2.61</v>
      </c>
      <c r="L7">
        <f t="shared" si="3"/>
        <v>7.2799999999999994</v>
      </c>
      <c r="M7">
        <v>0.55600000000000005</v>
      </c>
      <c r="N7">
        <v>22.7</v>
      </c>
      <c r="P7">
        <v>65.3</v>
      </c>
      <c r="Q7">
        <v>67.2</v>
      </c>
      <c r="T7">
        <v>85</v>
      </c>
      <c r="U7">
        <v>65.8</v>
      </c>
      <c r="AA7" t="s">
        <v>29</v>
      </c>
      <c r="AB7" t="s">
        <v>697</v>
      </c>
      <c r="AD7" t="s">
        <v>775</v>
      </c>
      <c r="AE7">
        <v>0</v>
      </c>
      <c r="AF7">
        <v>1</v>
      </c>
      <c r="AH7">
        <v>2</v>
      </c>
      <c r="AI7">
        <v>1</v>
      </c>
      <c r="AJ7" s="5">
        <v>1</v>
      </c>
      <c r="AK7" s="5">
        <v>0.75</v>
      </c>
      <c r="AL7" s="5">
        <v>0.75</v>
      </c>
      <c r="AM7" s="5">
        <v>0</v>
      </c>
      <c r="AN7">
        <v>85</v>
      </c>
      <c r="AO7">
        <v>2870</v>
      </c>
      <c r="AP7" s="26">
        <v>0</v>
      </c>
      <c r="AQ7" s="26">
        <v>0</v>
      </c>
      <c r="AU7" s="30">
        <v>0</v>
      </c>
      <c r="AX7" s="77">
        <v>0</v>
      </c>
      <c r="BB7" s="13">
        <f t="shared" si="4"/>
        <v>3.8458823529411763</v>
      </c>
      <c r="BC7" s="13">
        <f>I7*(70/$AN7)^AK7</f>
        <v>0.15215001641157749</v>
      </c>
      <c r="BD7" s="13">
        <f t="shared" si="5"/>
        <v>0.2965196342566539</v>
      </c>
      <c r="BE7" s="13">
        <f t="shared" si="5"/>
        <v>2.61</v>
      </c>
      <c r="BF7" s="86">
        <f t="shared" si="1"/>
        <v>2</v>
      </c>
      <c r="BH7" s="71" t="s">
        <v>95</v>
      </c>
      <c r="BI7" t="s">
        <v>97</v>
      </c>
      <c r="BJ7" s="20">
        <f t="shared" si="2"/>
        <v>3.9561796864435873E-2</v>
      </c>
      <c r="BK7" s="20">
        <f t="shared" si="6"/>
        <v>7.7100547298304012E-2</v>
      </c>
      <c r="BL7" s="20">
        <f t="shared" si="7"/>
        <v>0.11360905527074862</v>
      </c>
      <c r="BM7" s="20">
        <f t="shared" si="8"/>
        <v>0.23027139943348851</v>
      </c>
      <c r="BN7" s="20">
        <f t="shared" si="9"/>
        <v>4.4945783665818247E-3</v>
      </c>
      <c r="BO7" s="20">
        <f t="shared" si="10"/>
        <v>0.20873939079077444</v>
      </c>
      <c r="BP7" s="20">
        <f t="shared" si="11"/>
        <v>2.1532008642714068E-2</v>
      </c>
      <c r="BQ7" s="21">
        <f t="shared" si="12"/>
        <v>32.191477909075161</v>
      </c>
      <c r="BR7" s="16">
        <f t="shared" si="0"/>
        <v>3.7687366167023555E-2</v>
      </c>
      <c r="BS7" s="16">
        <f t="shared" si="13"/>
        <v>7.3447537473233418E-2</v>
      </c>
      <c r="BT7" s="16">
        <f t="shared" si="14"/>
        <v>0.13141762452107281</v>
      </c>
      <c r="BU7" s="16">
        <f t="shared" si="15"/>
        <v>0.24255252816132977</v>
      </c>
      <c r="BV7" s="16">
        <f t="shared" si="16"/>
        <v>4.9527841361260844E-3</v>
      </c>
      <c r="BW7" s="16">
        <f t="shared" si="17"/>
        <v>0.22004441731457466</v>
      </c>
      <c r="BX7" s="16">
        <f t="shared" si="18"/>
        <v>2.2508110846755108E-2</v>
      </c>
      <c r="BY7" s="17">
        <f t="shared" si="19"/>
        <v>30.795440153960019</v>
      </c>
    </row>
    <row r="8" spans="1:77">
      <c r="A8">
        <v>1</v>
      </c>
      <c r="B8">
        <v>0</v>
      </c>
      <c r="D8" s="40" t="s">
        <v>511</v>
      </c>
      <c r="E8" s="5" t="s">
        <v>41</v>
      </c>
      <c r="F8" s="10" t="s">
        <v>87</v>
      </c>
      <c r="G8">
        <v>0.309</v>
      </c>
      <c r="H8">
        <v>3.63</v>
      </c>
      <c r="I8">
        <v>0.29759999999999998</v>
      </c>
      <c r="J8">
        <v>0.44400000000000001</v>
      </c>
      <c r="K8">
        <v>2.95</v>
      </c>
      <c r="L8">
        <f t="shared" si="3"/>
        <v>6.58</v>
      </c>
      <c r="M8">
        <v>0.86199999999999999</v>
      </c>
      <c r="N8">
        <v>76.7</v>
      </c>
      <c r="O8">
        <v>27.1</v>
      </c>
      <c r="Q8">
        <v>48.2</v>
      </c>
      <c r="S8">
        <v>54.6</v>
      </c>
      <c r="U8">
        <v>103</v>
      </c>
      <c r="AA8" t="s">
        <v>29</v>
      </c>
      <c r="AB8" t="s">
        <v>698</v>
      </c>
      <c r="AD8" t="s">
        <v>779</v>
      </c>
      <c r="AE8">
        <v>0</v>
      </c>
      <c r="AF8">
        <v>1</v>
      </c>
      <c r="AH8">
        <v>2</v>
      </c>
      <c r="AI8">
        <v>1</v>
      </c>
      <c r="AJ8" s="5">
        <v>0</v>
      </c>
      <c r="AL8" s="5">
        <v>0</v>
      </c>
      <c r="AM8" s="5">
        <v>0</v>
      </c>
      <c r="AN8">
        <v>82.9</v>
      </c>
      <c r="AO8">
        <v>2799</v>
      </c>
      <c r="AP8" s="26">
        <v>0</v>
      </c>
      <c r="AQ8" s="26">
        <v>0</v>
      </c>
      <c r="AU8" s="30">
        <v>0</v>
      </c>
      <c r="AX8" s="77">
        <v>0</v>
      </c>
      <c r="BB8" s="13">
        <f t="shared" si="4"/>
        <v>3.63</v>
      </c>
      <c r="BC8" s="13">
        <v>0.29399999999999998</v>
      </c>
      <c r="BD8" s="13">
        <f t="shared" si="5"/>
        <v>0.44400000000000001</v>
      </c>
      <c r="BE8" s="13">
        <f t="shared" si="5"/>
        <v>2.95</v>
      </c>
      <c r="BF8" s="86">
        <f t="shared" si="1"/>
        <v>3</v>
      </c>
      <c r="BH8" s="71" t="s">
        <v>787</v>
      </c>
      <c r="BI8" t="s">
        <v>636</v>
      </c>
      <c r="BJ8" s="20">
        <f t="shared" si="2"/>
        <v>8.0991735537190079E-2</v>
      </c>
      <c r="BK8" s="20">
        <f t="shared" si="6"/>
        <v>0.12231404958677687</v>
      </c>
      <c r="BL8" s="20">
        <f t="shared" si="7"/>
        <v>0.15050847457627117</v>
      </c>
      <c r="BM8" s="20">
        <f t="shared" si="8"/>
        <v>0.35381425970023817</v>
      </c>
      <c r="BN8" s="20">
        <f t="shared" si="9"/>
        <v>1.2189942568987252E-2</v>
      </c>
      <c r="BO8" s="20">
        <f t="shared" si="10"/>
        <v>0.31513227236341024</v>
      </c>
      <c r="BP8" s="20">
        <f t="shared" si="11"/>
        <v>3.8681987336827955E-2</v>
      </c>
      <c r="BQ8" s="21">
        <f t="shared" si="12"/>
        <v>17.919120197322972</v>
      </c>
      <c r="BR8" s="16">
        <f t="shared" si="0"/>
        <v>8.1983471074380157E-2</v>
      </c>
      <c r="BS8" s="16">
        <f t="shared" si="13"/>
        <v>0.12231404958677687</v>
      </c>
      <c r="BT8" s="16">
        <f t="shared" si="14"/>
        <v>0.15050847457627117</v>
      </c>
      <c r="BU8" s="16">
        <f t="shared" si="15"/>
        <v>0.35480599523742817</v>
      </c>
      <c r="BV8" s="16">
        <f t="shared" si="16"/>
        <v>1.2339207171872809E-2</v>
      </c>
      <c r="BW8" s="16">
        <f t="shared" si="17"/>
        <v>0.31572369886127094</v>
      </c>
      <c r="BX8" s="16">
        <f t="shared" si="18"/>
        <v>3.9082296376157261E-2</v>
      </c>
      <c r="BY8" s="17">
        <f t="shared" si="19"/>
        <v>17.735579657054391</v>
      </c>
    </row>
    <row r="9" spans="1:77">
      <c r="A9">
        <v>1</v>
      </c>
      <c r="B9">
        <v>1</v>
      </c>
      <c r="D9" s="40" t="s">
        <v>514</v>
      </c>
      <c r="E9" s="5" t="s">
        <v>168</v>
      </c>
      <c r="F9" s="10" t="s">
        <v>83</v>
      </c>
      <c r="H9">
        <v>3.28</v>
      </c>
      <c r="I9">
        <v>0.2</v>
      </c>
      <c r="J9">
        <v>0.54600000000000004</v>
      </c>
      <c r="K9">
        <v>3.63</v>
      </c>
      <c r="L9">
        <f t="shared" si="3"/>
        <v>6.91</v>
      </c>
      <c r="N9">
        <v>18</v>
      </c>
      <c r="O9">
        <v>34</v>
      </c>
      <c r="Q9">
        <v>29</v>
      </c>
      <c r="AA9" t="s">
        <v>29</v>
      </c>
      <c r="AB9" t="s">
        <v>692</v>
      </c>
      <c r="AD9" t="s">
        <v>714</v>
      </c>
      <c r="AE9">
        <v>0</v>
      </c>
      <c r="AF9">
        <v>0</v>
      </c>
      <c r="AG9">
        <v>27</v>
      </c>
      <c r="AH9">
        <v>2</v>
      </c>
      <c r="AI9">
        <v>0</v>
      </c>
      <c r="AJ9" s="5">
        <v>0.55900000000000005</v>
      </c>
      <c r="AK9" s="5">
        <v>0.80800000000000005</v>
      </c>
      <c r="AL9" s="5">
        <v>0</v>
      </c>
      <c r="AM9" s="5">
        <v>0</v>
      </c>
      <c r="AN9">
        <v>77</v>
      </c>
      <c r="AO9" s="5">
        <v>906</v>
      </c>
      <c r="AP9" s="26">
        <v>-0.129</v>
      </c>
      <c r="AQ9" s="26">
        <v>0</v>
      </c>
      <c r="AR9" s="26">
        <v>-0.27</v>
      </c>
      <c r="AS9" s="26" t="s">
        <v>658</v>
      </c>
      <c r="AT9" s="29">
        <v>-0.35</v>
      </c>
      <c r="AU9" s="30">
        <v>-1.1200000000000001</v>
      </c>
      <c r="AW9" s="29">
        <v>40</v>
      </c>
      <c r="AX9" s="76">
        <v>0</v>
      </c>
      <c r="AY9" s="82">
        <v>1</v>
      </c>
      <c r="BB9" s="13">
        <f t="shared" si="4"/>
        <v>3.1098205758851725</v>
      </c>
      <c r="BC9" s="13">
        <f>I9*(70/$AN9)^AK9</f>
        <v>0.18517600316361246</v>
      </c>
      <c r="BD9" s="13">
        <f t="shared" si="5"/>
        <v>0.54600000000000004</v>
      </c>
      <c r="BE9" s="13">
        <f t="shared" si="5"/>
        <v>3.63</v>
      </c>
      <c r="BF9" s="86">
        <f t="shared" si="1"/>
        <v>1</v>
      </c>
      <c r="BH9" s="71" t="s">
        <v>117</v>
      </c>
      <c r="BJ9" s="20">
        <f t="shared" si="2"/>
        <v>5.9545558544291374E-2</v>
      </c>
      <c r="BK9" s="20">
        <f t="shared" si="6"/>
        <v>0.17557283022496814</v>
      </c>
      <c r="BL9" s="20">
        <f t="shared" si="7"/>
        <v>0.15041322314049588</v>
      </c>
      <c r="BM9" s="20">
        <f t="shared" si="8"/>
        <v>0.38553161190975538</v>
      </c>
      <c r="BN9" s="20">
        <f t="shared" si="9"/>
        <v>8.9564393843479598E-3</v>
      </c>
      <c r="BO9" s="20">
        <f t="shared" si="10"/>
        <v>0.36070096177725336</v>
      </c>
      <c r="BP9" s="20">
        <f t="shared" si="11"/>
        <v>2.4830650132502019E-2</v>
      </c>
      <c r="BQ9" s="21">
        <f t="shared" si="12"/>
        <v>27.914983170442724</v>
      </c>
      <c r="BR9" s="16">
        <f t="shared" si="0"/>
        <v>6.0975609756097567E-2</v>
      </c>
      <c r="BS9" s="16">
        <f t="shared" si="13"/>
        <v>0.16646341463414635</v>
      </c>
      <c r="BT9" s="16">
        <f t="shared" si="14"/>
        <v>0.15041322314049588</v>
      </c>
      <c r="BU9" s="16">
        <f t="shared" si="15"/>
        <v>0.37785224753073976</v>
      </c>
      <c r="BV9" s="16">
        <f t="shared" si="16"/>
        <v>9.1715379963717009E-3</v>
      </c>
      <c r="BW9" s="16">
        <f t="shared" si="17"/>
        <v>0.35178048276332902</v>
      </c>
      <c r="BX9" s="16">
        <f t="shared" si="18"/>
        <v>2.6071764767410743E-2</v>
      </c>
      <c r="BY9" s="17">
        <f t="shared" si="19"/>
        <v>26.586124366478149</v>
      </c>
    </row>
    <row r="10" spans="1:77">
      <c r="A10">
        <v>1</v>
      </c>
      <c r="B10">
        <v>1</v>
      </c>
      <c r="D10" s="40" t="s">
        <v>512</v>
      </c>
      <c r="E10" s="5" t="s">
        <v>168</v>
      </c>
      <c r="F10" s="10" t="s">
        <v>83</v>
      </c>
      <c r="H10">
        <v>3.01</v>
      </c>
      <c r="I10">
        <v>0.217</v>
      </c>
      <c r="J10">
        <v>0.183</v>
      </c>
      <c r="K10">
        <v>1.36</v>
      </c>
      <c r="L10">
        <f t="shared" si="3"/>
        <v>4.37</v>
      </c>
      <c r="N10">
        <v>11.87</v>
      </c>
      <c r="O10">
        <v>60.4</v>
      </c>
      <c r="Q10">
        <v>21.65</v>
      </c>
      <c r="AA10" t="s">
        <v>29</v>
      </c>
      <c r="AB10" t="s">
        <v>693</v>
      </c>
      <c r="AD10" t="s">
        <v>714</v>
      </c>
      <c r="AE10">
        <v>0</v>
      </c>
      <c r="AF10">
        <v>0</v>
      </c>
      <c r="AH10">
        <v>2</v>
      </c>
      <c r="AI10">
        <v>0</v>
      </c>
      <c r="AJ10" s="5">
        <v>0.55900000000000005</v>
      </c>
      <c r="AK10" s="5">
        <v>0.80800000000000005</v>
      </c>
      <c r="AL10" s="5">
        <v>0</v>
      </c>
      <c r="AM10" s="5">
        <v>0</v>
      </c>
      <c r="AN10">
        <v>77</v>
      </c>
      <c r="AO10">
        <v>87</v>
      </c>
      <c r="AP10" s="26">
        <v>-0.13</v>
      </c>
      <c r="AQ10" s="26">
        <v>0</v>
      </c>
      <c r="AR10" s="26">
        <v>-0.27</v>
      </c>
      <c r="AS10" s="26" t="s">
        <v>658</v>
      </c>
      <c r="AT10" s="29">
        <v>-0.35</v>
      </c>
      <c r="AU10" s="29">
        <v>-1.1200000000000001</v>
      </c>
      <c r="AW10" s="29">
        <v>40</v>
      </c>
      <c r="AX10" s="77">
        <v>1</v>
      </c>
      <c r="AY10" s="82">
        <v>1</v>
      </c>
      <c r="BB10" s="13">
        <f t="shared" si="4"/>
        <v>2.8538292479921856</v>
      </c>
      <c r="BC10" s="13">
        <f>I10*(70/$AN10)^AK10</f>
        <v>0.2009159634325195</v>
      </c>
      <c r="BD10" s="13">
        <f t="shared" si="5"/>
        <v>0.183</v>
      </c>
      <c r="BE10" s="13">
        <f t="shared" si="5"/>
        <v>1.36</v>
      </c>
      <c r="BF10" s="86">
        <f t="shared" si="1"/>
        <v>2</v>
      </c>
      <c r="BH10" s="71" t="s">
        <v>119</v>
      </c>
      <c r="BI10" t="s">
        <v>120</v>
      </c>
      <c r="BJ10" s="20">
        <f t="shared" si="2"/>
        <v>7.040223712539008E-2</v>
      </c>
      <c r="BK10" s="20">
        <f t="shared" si="6"/>
        <v>6.4124369083661828E-2</v>
      </c>
      <c r="BL10" s="20">
        <f t="shared" si="7"/>
        <v>0.13455882352941176</v>
      </c>
      <c r="BM10" s="20">
        <f t="shared" si="8"/>
        <v>0.26908542973846367</v>
      </c>
      <c r="BN10" s="20">
        <f t="shared" si="9"/>
        <v>9.4732422014311649E-3</v>
      </c>
      <c r="BO10" s="20">
        <f t="shared" si="10"/>
        <v>0.2274324340148523</v>
      </c>
      <c r="BP10" s="20">
        <f t="shared" si="11"/>
        <v>4.165299572361135E-2</v>
      </c>
      <c r="BQ10" s="21">
        <f t="shared" si="12"/>
        <v>16.640992286829182</v>
      </c>
      <c r="BR10" s="16">
        <f t="shared" si="0"/>
        <v>7.2093023255813959E-2</v>
      </c>
      <c r="BS10" s="16">
        <f t="shared" si="13"/>
        <v>6.0797342192691034E-2</v>
      </c>
      <c r="BT10" s="16">
        <f t="shared" si="14"/>
        <v>0.13455882352941176</v>
      </c>
      <c r="BU10" s="16">
        <f t="shared" si="15"/>
        <v>0.26744918897791675</v>
      </c>
      <c r="BV10" s="16">
        <f t="shared" si="16"/>
        <v>9.7007523939808479E-3</v>
      </c>
      <c r="BW10" s="16">
        <f t="shared" si="17"/>
        <v>0.22417632071491556</v>
      </c>
      <c r="BX10" s="16">
        <f t="shared" si="18"/>
        <v>4.327286826300121E-2</v>
      </c>
      <c r="BY10" s="17">
        <f t="shared" si="19"/>
        <v>16.018054924096489</v>
      </c>
    </row>
    <row r="11" spans="1:77" ht="16.2" customHeight="1">
      <c r="A11">
        <v>1</v>
      </c>
      <c r="B11">
        <v>1</v>
      </c>
      <c r="D11" s="40" t="s">
        <v>513</v>
      </c>
      <c r="E11" s="5" t="s">
        <v>168</v>
      </c>
      <c r="F11" s="10" t="s">
        <v>83</v>
      </c>
      <c r="H11">
        <v>3.35</v>
      </c>
      <c r="I11">
        <v>0.23300000000000001</v>
      </c>
      <c r="J11">
        <v>0.45200000000000001</v>
      </c>
      <c r="K11">
        <v>3.36</v>
      </c>
      <c r="L11">
        <f t="shared" si="3"/>
        <v>6.71</v>
      </c>
      <c r="N11">
        <v>27</v>
      </c>
      <c r="Q11">
        <v>42</v>
      </c>
      <c r="AA11" t="s">
        <v>29</v>
      </c>
      <c r="AB11" t="s">
        <v>694</v>
      </c>
      <c r="AD11" t="s">
        <v>714</v>
      </c>
      <c r="AE11">
        <v>0</v>
      </c>
      <c r="AF11">
        <v>0</v>
      </c>
      <c r="AH11">
        <v>2</v>
      </c>
      <c r="AI11">
        <v>0</v>
      </c>
      <c r="AJ11" s="39">
        <v>0.55900000000000005</v>
      </c>
      <c r="AK11" s="39">
        <v>0.80800000000000005</v>
      </c>
      <c r="AL11" s="5">
        <v>0</v>
      </c>
      <c r="AM11" s="5">
        <v>0</v>
      </c>
      <c r="AN11">
        <v>77</v>
      </c>
      <c r="AO11">
        <v>88</v>
      </c>
      <c r="AP11" s="26">
        <v>0</v>
      </c>
      <c r="AQ11" s="26">
        <v>0</v>
      </c>
      <c r="AU11" s="30">
        <v>0</v>
      </c>
      <c r="AX11" s="77">
        <v>0</v>
      </c>
      <c r="BB11" s="13">
        <f t="shared" si="4"/>
        <v>3.1761886979315026</v>
      </c>
      <c r="BC11" s="13">
        <f>I11*(70/$AN11)^AK11</f>
        <v>0.21573004368560852</v>
      </c>
      <c r="BD11" s="13">
        <f t="shared" si="5"/>
        <v>0.45200000000000001</v>
      </c>
      <c r="BE11" s="13">
        <f t="shared" si="5"/>
        <v>3.36</v>
      </c>
      <c r="BF11" s="86">
        <f t="shared" si="1"/>
        <v>3</v>
      </c>
      <c r="BH11" s="71" t="s">
        <v>118</v>
      </c>
      <c r="BJ11" s="20">
        <f t="shared" si="2"/>
        <v>6.7921041286401848E-2</v>
      </c>
      <c r="BK11" s="20">
        <f t="shared" si="6"/>
        <v>0.14230892525194289</v>
      </c>
      <c r="BL11" s="20">
        <f t="shared" si="7"/>
        <v>0.13452380952380955</v>
      </c>
      <c r="BM11" s="20">
        <f t="shared" si="8"/>
        <v>0.34475377606215429</v>
      </c>
      <c r="BN11" s="20">
        <f t="shared" si="9"/>
        <v>9.1369972206707256E-3</v>
      </c>
      <c r="BO11" s="20">
        <f t="shared" si="10"/>
        <v>0.31582302533218326</v>
      </c>
      <c r="BP11" s="20">
        <f t="shared" si="11"/>
        <v>2.8930750729971033E-2</v>
      </c>
      <c r="BQ11" s="21">
        <f t="shared" si="12"/>
        <v>23.958838366467766</v>
      </c>
      <c r="BR11" s="16">
        <f t="shared" si="0"/>
        <v>6.9552238805970154E-2</v>
      </c>
      <c r="BS11" s="16">
        <f t="shared" si="13"/>
        <v>0.13492537313432837</v>
      </c>
      <c r="BT11" s="16">
        <f t="shared" si="14"/>
        <v>0.13452380952380955</v>
      </c>
      <c r="BU11" s="16">
        <f t="shared" si="15"/>
        <v>0.33900142146410805</v>
      </c>
      <c r="BV11" s="16">
        <f t="shared" si="16"/>
        <v>9.3564321250888434E-3</v>
      </c>
      <c r="BW11" s="16">
        <f t="shared" si="17"/>
        <v>0.30869143892033035</v>
      </c>
      <c r="BX11" s="16">
        <f t="shared" si="18"/>
        <v>3.030998254377773E-2</v>
      </c>
      <c r="BY11" s="17">
        <f t="shared" si="19"/>
        <v>22.868610351682303</v>
      </c>
    </row>
    <row r="12" spans="1:77">
      <c r="A12" s="41">
        <v>1</v>
      </c>
      <c r="B12" s="64">
        <v>0</v>
      </c>
      <c r="C12" s="64"/>
      <c r="D12" s="10" t="s">
        <v>516</v>
      </c>
      <c r="E12" s="42" t="s">
        <v>42</v>
      </c>
      <c r="F12" s="10" t="s">
        <v>83</v>
      </c>
      <c r="G12" s="41"/>
      <c r="H12" s="41">
        <v>3.42</v>
      </c>
      <c r="I12" s="43">
        <v>0.52800000000000002</v>
      </c>
      <c r="J12" s="41">
        <v>0.751</v>
      </c>
      <c r="K12" s="41">
        <v>0.91800000000000004</v>
      </c>
      <c r="L12" s="41">
        <v>4.3380000000000001</v>
      </c>
      <c r="M12" s="41"/>
      <c r="N12" s="41">
        <v>18.37</v>
      </c>
      <c r="O12" s="41">
        <v>116.55</v>
      </c>
      <c r="P12" s="41"/>
      <c r="Q12" s="41">
        <v>23.44</v>
      </c>
      <c r="R12" s="41"/>
      <c r="S12" s="41"/>
      <c r="T12" s="41"/>
      <c r="U12" s="41"/>
      <c r="V12" s="41">
        <v>0.16200000000000001</v>
      </c>
      <c r="W12" s="41"/>
      <c r="X12" s="41"/>
      <c r="Y12" s="41"/>
      <c r="Z12" s="41"/>
      <c r="AA12" s="41" t="s">
        <v>29</v>
      </c>
      <c r="AB12" s="41" t="s">
        <v>695</v>
      </c>
      <c r="AC12" s="41"/>
      <c r="AD12" s="41" t="s">
        <v>714</v>
      </c>
      <c r="AE12" s="41">
        <v>0</v>
      </c>
      <c r="AF12" s="41">
        <v>0</v>
      </c>
      <c r="AG12" s="41">
        <v>6.3</v>
      </c>
      <c r="AH12" s="41">
        <v>2</v>
      </c>
      <c r="AI12" s="41">
        <v>1</v>
      </c>
      <c r="AJ12" s="42">
        <v>0.36199999999999999</v>
      </c>
      <c r="AK12" s="42">
        <v>0.32400000000000001</v>
      </c>
      <c r="AL12" s="42">
        <v>0</v>
      </c>
      <c r="AM12" s="42">
        <v>0</v>
      </c>
      <c r="AN12" s="41">
        <v>71</v>
      </c>
      <c r="AO12" s="41">
        <v>1827</v>
      </c>
      <c r="AP12" s="44">
        <v>-0.16</v>
      </c>
      <c r="AQ12" s="65">
        <v>-0.15</v>
      </c>
      <c r="AR12" s="65"/>
      <c r="AS12" s="44" t="s">
        <v>658</v>
      </c>
      <c r="AT12" s="45">
        <v>-0.27800000000000002</v>
      </c>
      <c r="AU12" s="66">
        <v>-0.438</v>
      </c>
      <c r="AV12" s="66"/>
      <c r="AW12" s="45"/>
      <c r="AX12" s="78">
        <v>1</v>
      </c>
      <c r="AY12" s="83">
        <v>1</v>
      </c>
      <c r="AZ12" s="64"/>
      <c r="BA12" s="64"/>
      <c r="BB12" s="85">
        <v>3.4024838640000001</v>
      </c>
      <c r="BC12" s="85">
        <v>0.52557897399999998</v>
      </c>
      <c r="BD12" s="85">
        <v>0.751</v>
      </c>
      <c r="BE12" s="85">
        <v>0.91800000000000004</v>
      </c>
      <c r="BF12" s="87">
        <v>1</v>
      </c>
      <c r="BG12" s="41"/>
      <c r="BH12" s="91" t="s">
        <v>515</v>
      </c>
      <c r="BI12" s="41" t="s">
        <v>116</v>
      </c>
      <c r="BJ12" s="85">
        <v>0.1545</v>
      </c>
      <c r="BK12" s="85">
        <v>0.22070000000000001</v>
      </c>
      <c r="BL12" s="85">
        <v>0.81810000000000005</v>
      </c>
      <c r="BM12" s="85">
        <v>1.1933</v>
      </c>
      <c r="BN12" s="85">
        <v>0.12640000000000001</v>
      </c>
      <c r="BO12" s="85">
        <v>1.0758000000000001</v>
      </c>
      <c r="BP12" s="85">
        <v>0.11749999999999999</v>
      </c>
      <c r="BQ12" s="85">
        <v>5.9</v>
      </c>
      <c r="BR12" s="89">
        <v>0.15440000000000001</v>
      </c>
      <c r="BS12" s="89">
        <v>0.21959999999999999</v>
      </c>
      <c r="BT12" s="89">
        <v>0.81810000000000005</v>
      </c>
      <c r="BU12" s="89">
        <v>1.1920999999999999</v>
      </c>
      <c r="BV12" s="89">
        <v>0.1263</v>
      </c>
      <c r="BW12" s="89">
        <v>1.0745</v>
      </c>
      <c r="BX12" s="89">
        <v>0.11749999999999999</v>
      </c>
      <c r="BY12" s="89">
        <v>5.9</v>
      </c>
    </row>
    <row r="13" spans="1:77">
      <c r="A13">
        <v>1</v>
      </c>
      <c r="B13">
        <v>1</v>
      </c>
      <c r="D13" s="10" t="s">
        <v>517</v>
      </c>
      <c r="E13" s="5" t="s">
        <v>172</v>
      </c>
      <c r="F13" s="10" t="s">
        <v>83</v>
      </c>
      <c r="H13">
        <v>3.72</v>
      </c>
      <c r="I13">
        <v>0.88</v>
      </c>
      <c r="J13" s="33">
        <v>4.16</v>
      </c>
      <c r="K13">
        <v>4.08</v>
      </c>
      <c r="L13">
        <f t="shared" si="3"/>
        <v>7.8000000000000007</v>
      </c>
      <c r="N13">
        <v>41.1</v>
      </c>
      <c r="Q13">
        <v>35.4</v>
      </c>
      <c r="AA13" t="s">
        <v>29</v>
      </c>
      <c r="AB13" t="s">
        <v>696</v>
      </c>
      <c r="AD13" t="s">
        <v>774</v>
      </c>
      <c r="AE13">
        <v>0</v>
      </c>
      <c r="AF13">
        <v>0</v>
      </c>
      <c r="AH13">
        <v>2</v>
      </c>
      <c r="AI13">
        <v>0</v>
      </c>
      <c r="AJ13" s="5">
        <v>0</v>
      </c>
      <c r="AK13" s="5">
        <v>0</v>
      </c>
      <c r="AL13" s="5">
        <v>0</v>
      </c>
      <c r="AM13" s="5">
        <v>0</v>
      </c>
      <c r="AN13">
        <v>72</v>
      </c>
      <c r="AO13">
        <v>46</v>
      </c>
      <c r="AP13" s="27">
        <v>0</v>
      </c>
      <c r="AQ13" s="27">
        <v>0</v>
      </c>
      <c r="AT13" s="29">
        <v>0</v>
      </c>
      <c r="AU13" s="29">
        <v>0</v>
      </c>
      <c r="AX13" s="77">
        <v>0</v>
      </c>
      <c r="BB13" s="13">
        <f>H13*(70/$AN13)^AJ13</f>
        <v>3.72</v>
      </c>
      <c r="BC13" s="13">
        <f>I13*(70/$AN13)^AK13</f>
        <v>0.88</v>
      </c>
      <c r="BD13" s="13">
        <f>J13*(70/$AN13)^AL13</f>
        <v>4.16</v>
      </c>
      <c r="BE13" s="13">
        <f>K13*(70/$AN13)^AM13</f>
        <v>4.08</v>
      </c>
      <c r="BF13" s="86">
        <f>IF(E13=E12,#REF!+1,1)</f>
        <v>1</v>
      </c>
      <c r="BH13" s="67" t="s">
        <v>785</v>
      </c>
      <c r="BI13" t="s">
        <v>106</v>
      </c>
      <c r="BJ13" s="20">
        <f t="shared" si="2"/>
        <v>0.23655913978494622</v>
      </c>
      <c r="BK13" s="20">
        <f t="shared" si="6"/>
        <v>1.118279569892473</v>
      </c>
      <c r="BL13" s="20">
        <f t="shared" si="7"/>
        <v>1.0196078431372548</v>
      </c>
      <c r="BM13" s="20">
        <f t="shared" si="8"/>
        <v>2.3744465528146739</v>
      </c>
      <c r="BN13" s="20">
        <f t="shared" si="9"/>
        <v>0.24119755429053338</v>
      </c>
      <c r="BO13" s="20">
        <f t="shared" si="10"/>
        <v>2.2681032668562482</v>
      </c>
      <c r="BP13" s="20">
        <f t="shared" si="11"/>
        <v>0.10634328595842568</v>
      </c>
      <c r="BQ13" s="21">
        <f t="shared" si="12"/>
        <v>6.5180154469829654</v>
      </c>
      <c r="BR13" s="16">
        <f t="shared" ref="BR13:BR48" si="20">I13/H13</f>
        <v>0.23655913978494622</v>
      </c>
      <c r="BS13" s="16">
        <f>J13/H13</f>
        <v>1.118279569892473</v>
      </c>
      <c r="BT13" s="16">
        <f>J13/K13</f>
        <v>1.0196078431372548</v>
      </c>
      <c r="BU13" s="16">
        <f t="shared" si="15"/>
        <v>2.3744465528146739</v>
      </c>
      <c r="BV13" s="16">
        <f t="shared" si="16"/>
        <v>0.24119755429053338</v>
      </c>
      <c r="BW13" s="16">
        <f t="shared" si="17"/>
        <v>2.2681032668562482</v>
      </c>
      <c r="BX13" s="16">
        <f t="shared" si="18"/>
        <v>0.10634328595842568</v>
      </c>
      <c r="BY13" s="17">
        <f t="shared" si="19"/>
        <v>6.5180154469829654</v>
      </c>
    </row>
    <row r="14" spans="1:77">
      <c r="A14">
        <v>1</v>
      </c>
      <c r="B14">
        <v>1</v>
      </c>
      <c r="D14" s="40" t="s">
        <v>518</v>
      </c>
      <c r="E14" s="5" t="s">
        <v>172</v>
      </c>
      <c r="F14" s="10" t="s">
        <v>83</v>
      </c>
      <c r="H14">
        <v>3.6</v>
      </c>
      <c r="I14">
        <v>0.74399999999999999</v>
      </c>
      <c r="L14">
        <f t="shared" si="3"/>
        <v>3.6</v>
      </c>
      <c r="AA14" t="s">
        <v>29</v>
      </c>
      <c r="AB14" t="s">
        <v>696</v>
      </c>
      <c r="AD14" t="s">
        <v>774</v>
      </c>
      <c r="AE14">
        <v>0</v>
      </c>
      <c r="AF14">
        <v>0</v>
      </c>
      <c r="AG14">
        <v>9.1</v>
      </c>
      <c r="AH14">
        <v>2</v>
      </c>
      <c r="AI14">
        <v>0</v>
      </c>
      <c r="AJ14" s="5">
        <v>0</v>
      </c>
      <c r="AK14" s="5">
        <v>0</v>
      </c>
      <c r="AL14" s="5">
        <v>0</v>
      </c>
      <c r="AM14" s="5">
        <v>0</v>
      </c>
      <c r="AO14">
        <v>169</v>
      </c>
      <c r="AP14" s="27">
        <v>0</v>
      </c>
      <c r="AQ14" s="27">
        <v>0</v>
      </c>
      <c r="AT14" s="29">
        <v>0</v>
      </c>
      <c r="AU14" s="29">
        <v>0</v>
      </c>
      <c r="AX14" s="77">
        <v>0</v>
      </c>
      <c r="BB14" s="13">
        <v>3.6</v>
      </c>
      <c r="BC14" s="13">
        <v>0.74399999999999999</v>
      </c>
      <c r="BF14" s="86">
        <f>IF(E14=E13,BF13+1,1)</f>
        <v>2</v>
      </c>
      <c r="BH14" s="71" t="s">
        <v>109</v>
      </c>
      <c r="BI14" t="s">
        <v>108</v>
      </c>
      <c r="BJ14" s="20">
        <f t="shared" si="2"/>
        <v>0.20666666666666667</v>
      </c>
      <c r="BK14" s="20"/>
      <c r="BL14" s="20"/>
      <c r="BM14" s="20"/>
      <c r="BN14" s="20"/>
      <c r="BO14" s="20"/>
      <c r="BP14" s="20"/>
      <c r="BQ14" s="22">
        <v>9.1</v>
      </c>
      <c r="BR14" s="16">
        <f t="shared" si="20"/>
        <v>0.20666666666666667</v>
      </c>
      <c r="BS14" s="16"/>
      <c r="BT14" s="16"/>
      <c r="BU14" s="16"/>
      <c r="BV14" s="16"/>
      <c r="BW14" s="16"/>
      <c r="BX14" s="16"/>
      <c r="BY14" s="18">
        <v>9.1</v>
      </c>
    </row>
    <row r="15" spans="1:77">
      <c r="A15">
        <v>1</v>
      </c>
      <c r="B15">
        <v>1</v>
      </c>
      <c r="C15">
        <v>1</v>
      </c>
      <c r="D15" s="40" t="s">
        <v>518</v>
      </c>
      <c r="E15" s="5" t="s">
        <v>172</v>
      </c>
      <c r="F15" s="10" t="s">
        <v>83</v>
      </c>
      <c r="H15">
        <v>2.1</v>
      </c>
      <c r="I15">
        <v>0.40799999999999997</v>
      </c>
      <c r="L15">
        <f t="shared" si="3"/>
        <v>2.1</v>
      </c>
      <c r="AA15" t="s">
        <v>29</v>
      </c>
      <c r="AB15" t="s">
        <v>696</v>
      </c>
      <c r="AC15" t="s">
        <v>707</v>
      </c>
      <c r="AD15" t="s">
        <v>774</v>
      </c>
      <c r="AE15">
        <v>0</v>
      </c>
      <c r="AF15">
        <v>0</v>
      </c>
      <c r="AG15">
        <v>9.5</v>
      </c>
      <c r="AH15">
        <v>2</v>
      </c>
      <c r="AI15">
        <v>0</v>
      </c>
      <c r="AJ15" s="5">
        <v>0</v>
      </c>
      <c r="AK15" s="5">
        <v>0</v>
      </c>
      <c r="AL15" s="5">
        <v>0</v>
      </c>
      <c r="AM15" s="5">
        <v>0</v>
      </c>
      <c r="AO15">
        <v>39</v>
      </c>
      <c r="AP15" s="27">
        <v>0</v>
      </c>
      <c r="AQ15" s="27">
        <v>0</v>
      </c>
      <c r="AT15" s="29">
        <v>0</v>
      </c>
      <c r="AU15" s="29">
        <v>0</v>
      </c>
      <c r="AX15" s="77">
        <v>0</v>
      </c>
      <c r="BB15" s="13">
        <v>2.1</v>
      </c>
      <c r="BC15" s="13">
        <v>0.40799999999999997</v>
      </c>
      <c r="BF15" s="86">
        <f>IF(E15=E14,BF14+1,1)</f>
        <v>3</v>
      </c>
      <c r="BH15" s="71" t="s">
        <v>109</v>
      </c>
      <c r="BI15" t="s">
        <v>107</v>
      </c>
      <c r="BJ15" s="20">
        <f t="shared" si="2"/>
        <v>0.19428571428571426</v>
      </c>
      <c r="BK15" s="20"/>
      <c r="BL15" s="20"/>
      <c r="BM15" s="20"/>
      <c r="BN15" s="20"/>
      <c r="BO15" s="21"/>
      <c r="BQ15" s="23">
        <v>9.5</v>
      </c>
      <c r="BR15" s="16">
        <f t="shared" si="20"/>
        <v>0.19428571428571426</v>
      </c>
      <c r="BS15" s="16"/>
      <c r="BT15" s="16"/>
      <c r="BU15" s="16"/>
      <c r="BV15" s="16"/>
      <c r="BW15" s="17"/>
      <c r="BY15" s="19">
        <v>9.5</v>
      </c>
    </row>
    <row r="16" spans="1:77" s="10" customFormat="1">
      <c r="A16" s="10">
        <v>1</v>
      </c>
      <c r="B16" s="10">
        <v>1</v>
      </c>
      <c r="D16" s="40" t="s">
        <v>520</v>
      </c>
      <c r="E16" s="10" t="s">
        <v>0</v>
      </c>
      <c r="F16" s="10" t="s">
        <v>84</v>
      </c>
      <c r="G16" s="10">
        <v>0.23499999999999999</v>
      </c>
      <c r="H16" s="10">
        <v>2.2999999999999998</v>
      </c>
      <c r="I16" s="10">
        <v>0.20399999999999999</v>
      </c>
      <c r="J16" s="10">
        <v>0.69799999999999995</v>
      </c>
      <c r="K16" s="10">
        <v>2.65</v>
      </c>
      <c r="L16" s="10">
        <f t="shared" si="3"/>
        <v>4.9499999999999993</v>
      </c>
      <c r="N16" s="10">
        <v>80.239999999999995</v>
      </c>
      <c r="O16" s="10">
        <v>34.1</v>
      </c>
      <c r="P16" s="10">
        <v>138.4</v>
      </c>
      <c r="Q16" s="10">
        <v>30.87</v>
      </c>
      <c r="V16" s="10">
        <v>3.27E-2</v>
      </c>
      <c r="AA16" s="10" t="s">
        <v>29</v>
      </c>
      <c r="AB16" s="10" t="s">
        <v>700</v>
      </c>
      <c r="AD16" s="10" t="s">
        <v>773</v>
      </c>
      <c r="AE16" s="10">
        <v>1</v>
      </c>
      <c r="AF16" s="10">
        <v>1</v>
      </c>
      <c r="AH16" s="10">
        <v>2</v>
      </c>
      <c r="AI16" s="10">
        <v>0</v>
      </c>
      <c r="AJ16" s="10">
        <v>1</v>
      </c>
      <c r="AK16" s="10">
        <v>0.75</v>
      </c>
      <c r="AL16" s="10">
        <v>0.75</v>
      </c>
      <c r="AM16" s="10">
        <v>1</v>
      </c>
      <c r="AN16" s="10">
        <v>67</v>
      </c>
      <c r="AO16" s="10">
        <v>688</v>
      </c>
      <c r="AP16" s="55">
        <v>0</v>
      </c>
      <c r="AQ16" s="55">
        <v>0</v>
      </c>
      <c r="AR16" s="55"/>
      <c r="AS16" s="55"/>
      <c r="AT16" s="56">
        <v>0</v>
      </c>
      <c r="AU16" s="56">
        <v>-0.73599999999999999</v>
      </c>
      <c r="AV16" s="56"/>
      <c r="AW16" s="56">
        <v>41</v>
      </c>
      <c r="AX16" s="79">
        <v>0</v>
      </c>
      <c r="AY16" s="84"/>
      <c r="AZ16" s="10" t="s">
        <v>655</v>
      </c>
      <c r="BB16" s="57">
        <f t="shared" ref="BB16:BB28" si="21">H16*(70/$AN16)^AJ16</f>
        <v>2.4029850746268653</v>
      </c>
      <c r="BC16" s="57">
        <f t="shared" ref="BC16:BC28" si="22">I16*(70/$AN16)^AK16</f>
        <v>0.2108131003982579</v>
      </c>
      <c r="BD16" s="57">
        <f t="shared" ref="BD16:BD28" si="23">J16*(70/$AN16)^AL16</f>
        <v>0.72131149057835298</v>
      </c>
      <c r="BE16" s="57">
        <f t="shared" ref="BE16:BE28" si="24">K16*(70/$AN16)^AM16</f>
        <v>2.7686567164179099</v>
      </c>
      <c r="BF16" s="88">
        <f>IF(E16=E14,BF14+1,1)</f>
        <v>1</v>
      </c>
      <c r="BH16" s="47" t="s">
        <v>484</v>
      </c>
      <c r="BJ16" s="58">
        <f t="shared" si="2"/>
        <v>8.7729675321014167E-2</v>
      </c>
      <c r="BK16" s="58">
        <f t="shared" ref="BK16:BK28" si="25">BD16/BB16</f>
        <v>0.3001731047748426</v>
      </c>
      <c r="BL16" s="58">
        <f t="shared" ref="BL16:BL28" si="26">BD16/BE16</f>
        <v>0.26052760037061812</v>
      </c>
      <c r="BM16" s="58">
        <f t="shared" ref="BM16:BM28" si="27">BJ16+BK16+BL16</f>
        <v>0.64843038046647483</v>
      </c>
      <c r="BN16" s="58">
        <f t="shared" ref="BN16:BN28" si="28">BJ16*BL16</f>
        <v>2.2856001792677258E-2</v>
      </c>
      <c r="BO16" s="58">
        <f t="shared" ref="BO16:BO28" si="29">0.5*(BM16+SQRT(BM16*BM16-4*BN16))</f>
        <v>0.61102433894592589</v>
      </c>
      <c r="BP16" s="58">
        <f t="shared" ref="BP16:BP28" si="30">0.5*(BM16-SQRT(BM16*BM16-4*BN16))</f>
        <v>3.7406041520548938E-2</v>
      </c>
      <c r="BQ16" s="59">
        <f t="shared" ref="BQ16:BQ28" si="31">LN(2)/BP16</f>
        <v>18.530353717839034</v>
      </c>
      <c r="BR16" s="60">
        <f t="shared" si="20"/>
        <v>8.869565217391305E-2</v>
      </c>
      <c r="BS16" s="60">
        <f t="shared" ref="BS16:BS28" si="32">J16/H16</f>
        <v>0.3034782608695652</v>
      </c>
      <c r="BT16" s="60">
        <f t="shared" ref="BT16:BT28" si="33">J16/K16</f>
        <v>0.2633962264150943</v>
      </c>
      <c r="BU16" s="60">
        <f t="shared" ref="BU16:BU28" si="34">BR16+BS16+BT16</f>
        <v>0.65557013945857256</v>
      </c>
      <c r="BV16" s="60">
        <f t="shared" ref="BV16:BV28" si="35">BR16*BT16</f>
        <v>2.3362100082034452E-2</v>
      </c>
      <c r="BW16" s="60">
        <f t="shared" ref="BW16:BW28" si="36">0.5*(BU16+SQRT(BU16*BU16-4*BV16))</f>
        <v>0.6177522262408448</v>
      </c>
      <c r="BX16" s="60">
        <f t="shared" ref="BX16:BX28" si="37">0.5*(BU16-SQRT(BU16*BU16-4*BV16))</f>
        <v>3.7817913217727817E-2</v>
      </c>
      <c r="BY16" s="61">
        <f t="shared" ref="BY16:BY28" si="38">LN(2)/BX16</f>
        <v>18.328541201343185</v>
      </c>
    </row>
    <row r="17" spans="1:77" s="10" customFormat="1">
      <c r="A17" s="10">
        <v>1</v>
      </c>
      <c r="B17" s="10">
        <v>1</v>
      </c>
      <c r="D17" s="40" t="s">
        <v>519</v>
      </c>
      <c r="E17" s="10" t="s">
        <v>0</v>
      </c>
      <c r="F17" s="10" t="s">
        <v>83</v>
      </c>
      <c r="H17" s="10">
        <v>2.56</v>
      </c>
      <c r="I17" s="10">
        <v>0.215</v>
      </c>
      <c r="J17" s="10">
        <v>0.45900000000000002</v>
      </c>
      <c r="K17" s="10">
        <v>2.73</v>
      </c>
      <c r="L17" s="10">
        <f t="shared" si="3"/>
        <v>5.29</v>
      </c>
      <c r="N17" s="10">
        <v>20.149999999999999</v>
      </c>
      <c r="O17" s="10">
        <v>31.9</v>
      </c>
      <c r="Q17" s="10">
        <v>26.91</v>
      </c>
      <c r="V17" s="10">
        <v>8.8700000000000001E-2</v>
      </c>
      <c r="AA17" s="10" t="s">
        <v>29</v>
      </c>
      <c r="AB17" s="10" t="s">
        <v>701</v>
      </c>
      <c r="AD17" s="10" t="s">
        <v>773</v>
      </c>
      <c r="AE17" s="10">
        <v>1</v>
      </c>
      <c r="AF17" s="10">
        <v>0</v>
      </c>
      <c r="AH17" s="10">
        <v>2</v>
      </c>
      <c r="AI17" s="10">
        <v>0</v>
      </c>
      <c r="AJ17" s="10">
        <v>1.1399999999999999</v>
      </c>
      <c r="AK17" s="10">
        <v>0.50600000000000001</v>
      </c>
      <c r="AL17" s="10">
        <v>0</v>
      </c>
      <c r="AM17" s="10">
        <v>0</v>
      </c>
      <c r="AN17" s="10">
        <v>66</v>
      </c>
      <c r="AO17" s="10">
        <v>1464</v>
      </c>
      <c r="AP17" s="55">
        <v>0</v>
      </c>
      <c r="AQ17" s="55">
        <v>0</v>
      </c>
      <c r="AR17" s="55"/>
      <c r="AS17" s="55"/>
      <c r="AT17" s="56">
        <v>0</v>
      </c>
      <c r="AU17" s="56">
        <v>-0.82899999999999996</v>
      </c>
      <c r="AV17" s="56"/>
      <c r="AW17" s="56"/>
      <c r="AX17" s="79">
        <v>0</v>
      </c>
      <c r="AY17" s="84">
        <v>1</v>
      </c>
      <c r="AZ17" s="10" t="s">
        <v>655</v>
      </c>
      <c r="BB17" s="57">
        <f t="shared" si="21"/>
        <v>2.7376104148407383</v>
      </c>
      <c r="BC17" s="57">
        <f t="shared" si="22"/>
        <v>0.2214975040754405</v>
      </c>
      <c r="BD17" s="57">
        <f t="shared" si="23"/>
        <v>0.45900000000000002</v>
      </c>
      <c r="BE17" s="57">
        <f t="shared" si="24"/>
        <v>2.73</v>
      </c>
      <c r="BF17" s="88">
        <f t="shared" ref="BF17:BF48" si="39">IF(E17=E16,BF16+1,1)</f>
        <v>2</v>
      </c>
      <c r="BH17" s="47" t="s">
        <v>483</v>
      </c>
      <c r="BJ17" s="58">
        <f t="shared" si="2"/>
        <v>8.09090668543231E-2</v>
      </c>
      <c r="BK17" s="58">
        <f t="shared" si="25"/>
        <v>0.16766447026638104</v>
      </c>
      <c r="BL17" s="58">
        <f t="shared" si="26"/>
        <v>0.16813186813186815</v>
      </c>
      <c r="BM17" s="58">
        <f t="shared" si="27"/>
        <v>0.41670540525257227</v>
      </c>
      <c r="BN17" s="58">
        <f t="shared" si="28"/>
        <v>1.3603392559023555E-2</v>
      </c>
      <c r="BO17" s="58">
        <f t="shared" si="29"/>
        <v>0.38100106240029052</v>
      </c>
      <c r="BP17" s="58">
        <f t="shared" si="30"/>
        <v>3.5704342852281717E-2</v>
      </c>
      <c r="BQ17" s="59">
        <f t="shared" si="31"/>
        <v>19.413525783899118</v>
      </c>
      <c r="BR17" s="60">
        <f t="shared" si="20"/>
        <v>8.3984375E-2</v>
      </c>
      <c r="BS17" s="60">
        <f t="shared" si="32"/>
        <v>0.17929687499999999</v>
      </c>
      <c r="BT17" s="60">
        <f t="shared" si="33"/>
        <v>0.16813186813186815</v>
      </c>
      <c r="BU17" s="60">
        <f t="shared" si="34"/>
        <v>0.43141311813186817</v>
      </c>
      <c r="BV17" s="60">
        <f t="shared" si="35"/>
        <v>1.4120449862637365E-2</v>
      </c>
      <c r="BW17" s="60">
        <f t="shared" si="36"/>
        <v>0.3957311956061253</v>
      </c>
      <c r="BX17" s="60">
        <f t="shared" si="37"/>
        <v>3.5681922525742871E-2</v>
      </c>
      <c r="BY17" s="61">
        <f t="shared" si="38"/>
        <v>19.425724050038824</v>
      </c>
    </row>
    <row r="18" spans="1:77" s="10" customFormat="1">
      <c r="A18" s="10">
        <v>1</v>
      </c>
      <c r="B18" s="10">
        <v>1</v>
      </c>
      <c r="D18" s="40" t="s">
        <v>685</v>
      </c>
      <c r="E18" s="10" t="s">
        <v>177</v>
      </c>
      <c r="F18" s="10" t="s">
        <v>84</v>
      </c>
      <c r="H18" s="10">
        <v>3.13</v>
      </c>
      <c r="I18" s="10">
        <v>0.219</v>
      </c>
      <c r="J18" s="10">
        <v>0.73799999999999999</v>
      </c>
      <c r="K18" s="10">
        <v>2.52</v>
      </c>
      <c r="L18" s="10">
        <f t="shared" si="3"/>
        <v>5.65</v>
      </c>
      <c r="M18" s="10">
        <v>0.58899999999999997</v>
      </c>
      <c r="N18" s="10">
        <v>29.9</v>
      </c>
      <c r="O18" s="10">
        <v>37.299999999999997</v>
      </c>
      <c r="P18" s="10">
        <v>132</v>
      </c>
      <c r="Q18" s="10">
        <v>29.5</v>
      </c>
      <c r="U18" s="10">
        <v>11.9</v>
      </c>
      <c r="V18" s="62">
        <v>0.28100000000000003</v>
      </c>
      <c r="AA18" s="10" t="s">
        <v>29</v>
      </c>
      <c r="AB18" s="10" t="s">
        <v>702</v>
      </c>
      <c r="AD18" s="10" t="s">
        <v>777</v>
      </c>
      <c r="AE18" s="10">
        <v>1</v>
      </c>
      <c r="AF18" s="10">
        <v>0</v>
      </c>
      <c r="AH18" s="10">
        <v>2</v>
      </c>
      <c r="AI18" s="10">
        <v>0</v>
      </c>
      <c r="AJ18" s="10">
        <v>0.80300000000000005</v>
      </c>
      <c r="AK18" s="10">
        <v>0.80700000000000005</v>
      </c>
      <c r="AL18" s="55">
        <v>0</v>
      </c>
      <c r="AM18" s="10">
        <v>0.52800000000000002</v>
      </c>
      <c r="AN18" s="10">
        <v>70</v>
      </c>
      <c r="AO18" s="10">
        <v>3533</v>
      </c>
      <c r="AP18" s="55">
        <v>0</v>
      </c>
      <c r="AQ18" s="55">
        <v>0</v>
      </c>
      <c r="AR18" s="55"/>
      <c r="AS18" s="55"/>
      <c r="AT18" s="56">
        <v>0</v>
      </c>
      <c r="AU18" s="56">
        <v>0</v>
      </c>
      <c r="AV18" s="56"/>
      <c r="AW18" s="56"/>
      <c r="AX18" s="79">
        <v>1</v>
      </c>
      <c r="AY18" s="84"/>
      <c r="BB18" s="57">
        <f t="shared" si="21"/>
        <v>3.13</v>
      </c>
      <c r="BC18" s="57">
        <f t="shared" si="22"/>
        <v>0.219</v>
      </c>
      <c r="BD18" s="57">
        <f t="shared" si="23"/>
        <v>0.73799999999999999</v>
      </c>
      <c r="BE18" s="57">
        <f t="shared" si="24"/>
        <v>2.52</v>
      </c>
      <c r="BF18" s="88">
        <f t="shared" si="39"/>
        <v>1</v>
      </c>
      <c r="BH18" s="47" t="s">
        <v>482</v>
      </c>
      <c r="BJ18" s="58">
        <f t="shared" si="2"/>
        <v>6.9968051118210861E-2</v>
      </c>
      <c r="BK18" s="58">
        <f t="shared" si="25"/>
        <v>0.23578274760383386</v>
      </c>
      <c r="BL18" s="58">
        <f t="shared" si="26"/>
        <v>0.29285714285714287</v>
      </c>
      <c r="BM18" s="58">
        <f t="shared" si="27"/>
        <v>0.59860794157918762</v>
      </c>
      <c r="BN18" s="58">
        <f t="shared" si="28"/>
        <v>2.0490643541761753E-2</v>
      </c>
      <c r="BO18" s="58">
        <f t="shared" si="29"/>
        <v>0.56215796712340693</v>
      </c>
      <c r="BP18" s="58">
        <f t="shared" si="30"/>
        <v>3.6449974455780632E-2</v>
      </c>
      <c r="BQ18" s="59">
        <f t="shared" si="31"/>
        <v>19.016396881178569</v>
      </c>
      <c r="BR18" s="60">
        <f t="shared" si="20"/>
        <v>6.9968051118210861E-2</v>
      </c>
      <c r="BS18" s="60">
        <f t="shared" si="32"/>
        <v>0.23578274760383386</v>
      </c>
      <c r="BT18" s="60">
        <f t="shared" si="33"/>
        <v>0.29285714285714287</v>
      </c>
      <c r="BU18" s="60">
        <f t="shared" si="34"/>
        <v>0.59860794157918762</v>
      </c>
      <c r="BV18" s="60">
        <f t="shared" si="35"/>
        <v>2.0490643541761753E-2</v>
      </c>
      <c r="BW18" s="60">
        <f t="shared" si="36"/>
        <v>0.56215796712340693</v>
      </c>
      <c r="BX18" s="60">
        <f t="shared" si="37"/>
        <v>3.6449974455780632E-2</v>
      </c>
      <c r="BY18" s="61">
        <f t="shared" si="38"/>
        <v>19.016396881178569</v>
      </c>
    </row>
    <row r="19" spans="1:77" s="10" customFormat="1">
      <c r="A19" s="10">
        <v>1</v>
      </c>
      <c r="B19" s="10">
        <v>1</v>
      </c>
      <c r="D19" s="40" t="s">
        <v>521</v>
      </c>
      <c r="E19" s="10" t="s">
        <v>177</v>
      </c>
      <c r="F19" s="10" t="s">
        <v>84</v>
      </c>
      <c r="H19" s="10">
        <v>3.16</v>
      </c>
      <c r="I19" s="10">
        <v>0.32300000000000001</v>
      </c>
      <c r="J19" s="10">
        <v>0.93899999999999995</v>
      </c>
      <c r="K19" s="10">
        <v>2.83</v>
      </c>
      <c r="L19" s="10">
        <f t="shared" si="3"/>
        <v>5.99</v>
      </c>
      <c r="M19" s="10">
        <v>0.52600000000000002</v>
      </c>
      <c r="N19" s="10">
        <v>23.1</v>
      </c>
      <c r="O19" s="10">
        <v>32.700000000000003</v>
      </c>
      <c r="P19" s="10">
        <v>28.5</v>
      </c>
      <c r="Q19" s="10">
        <v>24.9</v>
      </c>
      <c r="T19" s="10">
        <v>52.7</v>
      </c>
      <c r="U19" s="10">
        <v>32.4</v>
      </c>
      <c r="V19" s="62">
        <v>0.14199999999999999</v>
      </c>
      <c r="AA19" s="10" t="s">
        <v>29</v>
      </c>
      <c r="AB19" s="10" t="s">
        <v>703</v>
      </c>
      <c r="AD19" s="10" t="s">
        <v>777</v>
      </c>
      <c r="AE19" s="10">
        <v>1</v>
      </c>
      <c r="AF19" s="10">
        <v>1</v>
      </c>
      <c r="AH19" s="10">
        <v>2</v>
      </c>
      <c r="AI19" s="10">
        <v>0</v>
      </c>
      <c r="AJ19" s="10">
        <v>0.65100000000000002</v>
      </c>
      <c r="AK19" s="10">
        <v>0.75</v>
      </c>
      <c r="AL19" s="10">
        <v>0</v>
      </c>
      <c r="AM19" s="10">
        <v>0.57599999999999996</v>
      </c>
      <c r="AN19" s="10">
        <v>77</v>
      </c>
      <c r="AO19" s="10">
        <v>200</v>
      </c>
      <c r="AP19" s="55">
        <v>0</v>
      </c>
      <c r="AQ19" s="55">
        <v>0</v>
      </c>
      <c r="AR19" s="55"/>
      <c r="AS19" s="55"/>
      <c r="AT19" s="56">
        <v>0</v>
      </c>
      <c r="AU19" s="56">
        <v>0</v>
      </c>
      <c r="AV19" s="56"/>
      <c r="AW19" s="56"/>
      <c r="AX19" s="79">
        <v>1</v>
      </c>
      <c r="AY19" s="84"/>
      <c r="BB19" s="57">
        <f t="shared" si="21"/>
        <v>2.9698905507795819</v>
      </c>
      <c r="BC19" s="57">
        <f t="shared" si="22"/>
        <v>0.30071701961297798</v>
      </c>
      <c r="BD19" s="57">
        <f t="shared" si="23"/>
        <v>0.93899999999999995</v>
      </c>
      <c r="BE19" s="57">
        <f t="shared" si="24"/>
        <v>2.6788244174646221</v>
      </c>
      <c r="BF19" s="88">
        <f t="shared" si="39"/>
        <v>2</v>
      </c>
      <c r="BH19" s="47" t="s">
        <v>481</v>
      </c>
      <c r="BI19" s="10" t="s">
        <v>487</v>
      </c>
      <c r="BJ19" s="58">
        <f t="shared" si="2"/>
        <v>0.10125525317222253</v>
      </c>
      <c r="BK19" s="58">
        <f t="shared" si="25"/>
        <v>0.31617326764904419</v>
      </c>
      <c r="BL19" s="58">
        <f t="shared" si="26"/>
        <v>0.35052689302000545</v>
      </c>
      <c r="BM19" s="58">
        <f t="shared" si="27"/>
        <v>0.76795541384127208</v>
      </c>
      <c r="BN19" s="58">
        <f t="shared" si="28"/>
        <v>3.5492689296413214E-2</v>
      </c>
      <c r="BO19" s="58">
        <f t="shared" si="29"/>
        <v>0.71856131398412715</v>
      </c>
      <c r="BP19" s="58">
        <f t="shared" si="30"/>
        <v>4.939409985714488E-2</v>
      </c>
      <c r="BQ19" s="59">
        <f t="shared" si="31"/>
        <v>14.032995490648286</v>
      </c>
      <c r="BR19" s="60">
        <f t="shared" si="20"/>
        <v>0.10221518987341772</v>
      </c>
      <c r="BS19" s="60">
        <f t="shared" si="32"/>
        <v>0.29715189873417719</v>
      </c>
      <c r="BT19" s="60">
        <f t="shared" si="33"/>
        <v>0.33180212014134275</v>
      </c>
      <c r="BU19" s="60">
        <f t="shared" si="34"/>
        <v>0.73116920874893765</v>
      </c>
      <c r="BV19" s="60">
        <f t="shared" si="35"/>
        <v>3.3915216710649912E-2</v>
      </c>
      <c r="BW19" s="60">
        <f t="shared" si="36"/>
        <v>0.68139607700487692</v>
      </c>
      <c r="BX19" s="60">
        <f t="shared" si="37"/>
        <v>4.9773131744060728E-2</v>
      </c>
      <c r="BY19" s="61">
        <f t="shared" si="38"/>
        <v>13.926131554755068</v>
      </c>
    </row>
    <row r="20" spans="1:77" s="10" customFormat="1">
      <c r="A20" s="10">
        <v>1</v>
      </c>
      <c r="B20" s="10">
        <v>0</v>
      </c>
      <c r="D20" s="40" t="s">
        <v>522</v>
      </c>
      <c r="E20" s="10" t="s">
        <v>181</v>
      </c>
      <c r="F20" s="10" t="s">
        <v>83</v>
      </c>
      <c r="H20" s="10">
        <v>2.99</v>
      </c>
      <c r="I20" s="10">
        <v>0.27100000000000002</v>
      </c>
      <c r="J20" s="10">
        <v>6.45</v>
      </c>
      <c r="K20" s="10">
        <v>6.09</v>
      </c>
      <c r="L20" s="10">
        <f t="shared" si="3"/>
        <v>9.08</v>
      </c>
      <c r="N20" s="10">
        <v>35.229999999999997</v>
      </c>
      <c r="Q20" s="10">
        <v>30.17</v>
      </c>
      <c r="AA20" s="10" t="s">
        <v>29</v>
      </c>
      <c r="AB20" s="10" t="s">
        <v>694</v>
      </c>
      <c r="AD20" s="10" t="s">
        <v>714</v>
      </c>
      <c r="AE20" s="10">
        <v>0</v>
      </c>
      <c r="AF20" s="10">
        <v>0</v>
      </c>
      <c r="AH20" s="10">
        <v>2</v>
      </c>
      <c r="AI20" s="10">
        <v>0</v>
      </c>
      <c r="AJ20" s="10">
        <v>0.46800000000000003</v>
      </c>
      <c r="AK20" s="10">
        <v>0.35399999999999998</v>
      </c>
      <c r="AL20" s="10">
        <v>0</v>
      </c>
      <c r="AM20" s="10">
        <v>0</v>
      </c>
      <c r="AN20" s="10">
        <v>71</v>
      </c>
      <c r="AO20" s="10">
        <v>719</v>
      </c>
      <c r="AP20" s="55">
        <v>0.247</v>
      </c>
      <c r="AQ20" s="55">
        <v>0.26200000000000001</v>
      </c>
      <c r="AR20" s="55"/>
      <c r="AS20" s="55" t="s">
        <v>657</v>
      </c>
      <c r="AT20" s="56">
        <v>0</v>
      </c>
      <c r="AU20" s="56">
        <v>0</v>
      </c>
      <c r="AV20" s="56"/>
      <c r="AW20" s="56"/>
      <c r="AX20" s="79">
        <v>0</v>
      </c>
      <c r="AY20" s="84"/>
      <c r="BB20" s="57">
        <f t="shared" si="21"/>
        <v>2.9702168933921698</v>
      </c>
      <c r="BC20" s="57">
        <f t="shared" si="22"/>
        <v>0.2696426220210435</v>
      </c>
      <c r="BD20" s="57">
        <f t="shared" si="23"/>
        <v>6.45</v>
      </c>
      <c r="BE20" s="57">
        <f t="shared" si="24"/>
        <v>6.09</v>
      </c>
      <c r="BF20" s="88">
        <f t="shared" si="39"/>
        <v>1</v>
      </c>
      <c r="BH20" s="47" t="s">
        <v>480</v>
      </c>
      <c r="BJ20" s="58">
        <f t="shared" si="2"/>
        <v>9.0782131978616246E-2</v>
      </c>
      <c r="BK20" s="58">
        <f t="shared" si="25"/>
        <v>2.1715585869669285</v>
      </c>
      <c r="BL20" s="58">
        <f t="shared" si="26"/>
        <v>1.059113300492611</v>
      </c>
      <c r="BM20" s="58">
        <f t="shared" si="27"/>
        <v>3.3214540194381561</v>
      </c>
      <c r="BN20" s="58">
        <f t="shared" si="28"/>
        <v>9.6148563425628053E-2</v>
      </c>
      <c r="BO20" s="58">
        <f t="shared" si="29"/>
        <v>3.2922495003347736</v>
      </c>
      <c r="BP20" s="58">
        <f t="shared" si="30"/>
        <v>2.9204519103382509E-2</v>
      </c>
      <c r="BQ20" s="59">
        <f t="shared" si="31"/>
        <v>23.734243940338125</v>
      </c>
      <c r="BR20" s="60">
        <f t="shared" si="20"/>
        <v>9.0635451505016729E-2</v>
      </c>
      <c r="BS20" s="60">
        <f t="shared" si="32"/>
        <v>2.1571906354515051</v>
      </c>
      <c r="BT20" s="60">
        <f t="shared" si="33"/>
        <v>1.059113300492611</v>
      </c>
      <c r="BU20" s="60">
        <f t="shared" si="34"/>
        <v>3.3069393874491331</v>
      </c>
      <c r="BV20" s="60">
        <f t="shared" si="35"/>
        <v>9.599321218511625E-2</v>
      </c>
      <c r="BW20" s="60">
        <f t="shared" si="36"/>
        <v>3.2776522006739843</v>
      </c>
      <c r="BX20" s="60">
        <f t="shared" si="37"/>
        <v>2.9287186775148744E-2</v>
      </c>
      <c r="BY20" s="61">
        <f t="shared" si="38"/>
        <v>23.667250319450492</v>
      </c>
    </row>
    <row r="21" spans="1:77" s="10" customFormat="1">
      <c r="A21" s="10">
        <v>1</v>
      </c>
      <c r="B21" s="10">
        <v>1</v>
      </c>
      <c r="D21" s="40" t="s">
        <v>523</v>
      </c>
      <c r="E21" s="10" t="s">
        <v>181</v>
      </c>
      <c r="F21" s="10" t="s">
        <v>83</v>
      </c>
      <c r="H21" s="10">
        <v>2.68</v>
      </c>
      <c r="I21" s="10">
        <v>0.2064</v>
      </c>
      <c r="J21" s="10">
        <v>0.44640000000000002</v>
      </c>
      <c r="K21" s="10">
        <v>2.42</v>
      </c>
      <c r="L21" s="10">
        <f t="shared" si="3"/>
        <v>5.0999999999999996</v>
      </c>
      <c r="N21" s="10">
        <v>18.3</v>
      </c>
      <c r="O21" s="10">
        <v>41.4</v>
      </c>
      <c r="Q21" s="10">
        <v>29.2</v>
      </c>
      <c r="V21" s="62">
        <v>0.218</v>
      </c>
      <c r="AA21" s="10" t="s">
        <v>29</v>
      </c>
      <c r="AB21" s="10" t="s">
        <v>693</v>
      </c>
      <c r="AD21" s="10" t="s">
        <v>714</v>
      </c>
      <c r="AE21" s="10">
        <v>0</v>
      </c>
      <c r="AF21" s="10">
        <v>0</v>
      </c>
      <c r="AH21" s="10">
        <v>2</v>
      </c>
      <c r="AI21" s="10">
        <v>0</v>
      </c>
      <c r="AJ21" s="10">
        <v>0.47</v>
      </c>
      <c r="AK21" s="10">
        <v>0.58899999999999997</v>
      </c>
      <c r="AL21" s="10">
        <v>0.58899999999999997</v>
      </c>
      <c r="AM21" s="10">
        <v>0.47</v>
      </c>
      <c r="AN21" s="10">
        <v>70</v>
      </c>
      <c r="AO21" s="10">
        <v>1792</v>
      </c>
      <c r="AP21" s="55">
        <v>0.18</v>
      </c>
      <c r="AQ21" s="55">
        <v>0.14000000000000001</v>
      </c>
      <c r="AR21" s="55"/>
      <c r="AS21" s="55" t="s">
        <v>657</v>
      </c>
      <c r="AT21" s="56">
        <v>0</v>
      </c>
      <c r="AU21" s="56">
        <v>-0.47299999999999998</v>
      </c>
      <c r="AV21" s="56"/>
      <c r="AW21" s="56">
        <v>39</v>
      </c>
      <c r="AX21" s="79">
        <v>0</v>
      </c>
      <c r="AY21" s="84"/>
      <c r="BB21" s="57">
        <f t="shared" si="21"/>
        <v>2.68</v>
      </c>
      <c r="BC21" s="57">
        <f t="shared" si="22"/>
        <v>0.2064</v>
      </c>
      <c r="BD21" s="57">
        <f t="shared" si="23"/>
        <v>0.44640000000000002</v>
      </c>
      <c r="BE21" s="57">
        <f t="shared" si="24"/>
        <v>2.42</v>
      </c>
      <c r="BF21" s="88">
        <f t="shared" si="39"/>
        <v>2</v>
      </c>
      <c r="BH21" s="47" t="s">
        <v>479</v>
      </c>
      <c r="BJ21" s="58">
        <f t="shared" si="2"/>
        <v>7.7014925373134327E-2</v>
      </c>
      <c r="BK21" s="58">
        <f t="shared" si="25"/>
        <v>0.16656716417910447</v>
      </c>
      <c r="BL21" s="58">
        <f t="shared" si="26"/>
        <v>0.18446280991735539</v>
      </c>
      <c r="BM21" s="58">
        <f t="shared" si="27"/>
        <v>0.42804489946959423</v>
      </c>
      <c r="BN21" s="58">
        <f t="shared" si="28"/>
        <v>1.4206389539903788E-2</v>
      </c>
      <c r="BO21" s="58">
        <f t="shared" si="29"/>
        <v>0.39178414260077982</v>
      </c>
      <c r="BP21" s="58">
        <f t="shared" si="30"/>
        <v>3.6260756868814414E-2</v>
      </c>
      <c r="BQ21" s="59">
        <f t="shared" si="31"/>
        <v>19.115629137793242</v>
      </c>
      <c r="BR21" s="60">
        <f t="shared" si="20"/>
        <v>7.7014925373134327E-2</v>
      </c>
      <c r="BS21" s="60">
        <f t="shared" si="32"/>
        <v>0.16656716417910447</v>
      </c>
      <c r="BT21" s="60">
        <f t="shared" si="33"/>
        <v>0.18446280991735539</v>
      </c>
      <c r="BU21" s="60">
        <f t="shared" si="34"/>
        <v>0.42804489946959423</v>
      </c>
      <c r="BV21" s="60">
        <f t="shared" si="35"/>
        <v>1.4206389539903788E-2</v>
      </c>
      <c r="BW21" s="60">
        <f t="shared" si="36"/>
        <v>0.39178414260077982</v>
      </c>
      <c r="BX21" s="60">
        <f t="shared" si="37"/>
        <v>3.6260756868814414E-2</v>
      </c>
      <c r="BY21" s="61">
        <f t="shared" si="38"/>
        <v>19.115629137793242</v>
      </c>
    </row>
    <row r="22" spans="1:77" s="10" customFormat="1">
      <c r="A22" s="10">
        <v>1</v>
      </c>
      <c r="B22" s="10">
        <v>1</v>
      </c>
      <c r="D22" s="40" t="s">
        <v>524</v>
      </c>
      <c r="E22" s="10" t="s">
        <v>181</v>
      </c>
      <c r="F22" s="10" t="s">
        <v>83</v>
      </c>
      <c r="H22" s="10">
        <v>2.85</v>
      </c>
      <c r="I22" s="10">
        <v>0.23760000000000001</v>
      </c>
      <c r="J22" s="10">
        <v>0.67200000000000004</v>
      </c>
      <c r="K22" s="10">
        <v>2.56</v>
      </c>
      <c r="L22" s="10">
        <f t="shared" si="3"/>
        <v>5.41</v>
      </c>
      <c r="N22" s="10">
        <v>17.600000000000001</v>
      </c>
      <c r="O22" s="10">
        <v>58</v>
      </c>
      <c r="Q22" s="10">
        <v>21.4</v>
      </c>
      <c r="AA22" s="10" t="s">
        <v>29</v>
      </c>
      <c r="AB22" s="10" t="s">
        <v>704</v>
      </c>
      <c r="AD22" s="10" t="s">
        <v>714</v>
      </c>
      <c r="AE22" s="10">
        <v>0</v>
      </c>
      <c r="AF22" s="10">
        <v>0</v>
      </c>
      <c r="AH22" s="10">
        <v>2</v>
      </c>
      <c r="AI22" s="10">
        <v>0</v>
      </c>
      <c r="AJ22" s="10">
        <v>0.70099999999999996</v>
      </c>
      <c r="AK22" s="10">
        <v>0.75</v>
      </c>
      <c r="AL22" s="10">
        <v>0.75</v>
      </c>
      <c r="AM22" s="10">
        <v>0.76600000000000001</v>
      </c>
      <c r="AN22" s="10">
        <v>70</v>
      </c>
      <c r="AO22" s="10">
        <v>232</v>
      </c>
      <c r="AP22" s="55">
        <v>0.14000000000000001</v>
      </c>
      <c r="AQ22" s="55">
        <v>0.11</v>
      </c>
      <c r="AR22" s="55"/>
      <c r="AS22" s="55" t="s">
        <v>657</v>
      </c>
      <c r="AT22" s="56"/>
      <c r="AU22" s="56">
        <v>-0.3</v>
      </c>
      <c r="AV22" s="56"/>
      <c r="AW22" s="56"/>
      <c r="AX22" s="79">
        <v>0</v>
      </c>
      <c r="AY22" s="84">
        <v>1</v>
      </c>
      <c r="BB22" s="57">
        <f t="shared" si="21"/>
        <v>2.85</v>
      </c>
      <c r="BC22" s="57">
        <f t="shared" si="22"/>
        <v>0.23760000000000001</v>
      </c>
      <c r="BD22" s="57">
        <f t="shared" si="23"/>
        <v>0.67200000000000004</v>
      </c>
      <c r="BE22" s="57">
        <f t="shared" si="24"/>
        <v>2.56</v>
      </c>
      <c r="BF22" s="88">
        <f t="shared" si="39"/>
        <v>3</v>
      </c>
      <c r="BH22" s="47" t="s">
        <v>478</v>
      </c>
      <c r="BJ22" s="58">
        <f t="shared" si="2"/>
        <v>8.3368421052631578E-2</v>
      </c>
      <c r="BK22" s="58">
        <f t="shared" si="25"/>
        <v>0.23578947368421052</v>
      </c>
      <c r="BL22" s="58">
        <f t="shared" si="26"/>
        <v>0.26250000000000001</v>
      </c>
      <c r="BM22" s="58">
        <f t="shared" si="27"/>
        <v>0.58165789473684204</v>
      </c>
      <c r="BN22" s="58">
        <f t="shared" si="28"/>
        <v>2.1884210526315791E-2</v>
      </c>
      <c r="BO22" s="58">
        <f t="shared" si="29"/>
        <v>0.54122316874964227</v>
      </c>
      <c r="BP22" s="58">
        <f t="shared" si="30"/>
        <v>4.0434725987199827E-2</v>
      </c>
      <c r="BQ22" s="59">
        <f t="shared" si="31"/>
        <v>17.142373631501069</v>
      </c>
      <c r="BR22" s="60">
        <f t="shared" si="20"/>
        <v>8.3368421052631578E-2</v>
      </c>
      <c r="BS22" s="60">
        <f t="shared" si="32"/>
        <v>0.23578947368421052</v>
      </c>
      <c r="BT22" s="60">
        <f t="shared" si="33"/>
        <v>0.26250000000000001</v>
      </c>
      <c r="BU22" s="60">
        <f t="shared" si="34"/>
        <v>0.58165789473684204</v>
      </c>
      <c r="BV22" s="60">
        <f t="shared" si="35"/>
        <v>2.1884210526315791E-2</v>
      </c>
      <c r="BW22" s="60">
        <f t="shared" si="36"/>
        <v>0.54122316874964227</v>
      </c>
      <c r="BX22" s="60">
        <f t="shared" si="37"/>
        <v>4.0434725987199827E-2</v>
      </c>
      <c r="BY22" s="61">
        <f t="shared" si="38"/>
        <v>17.142373631501069</v>
      </c>
    </row>
    <row r="23" spans="1:77" s="10" customFormat="1">
      <c r="A23" s="10">
        <v>1</v>
      </c>
      <c r="B23" s="10">
        <v>0</v>
      </c>
      <c r="D23" s="40" t="s">
        <v>525</v>
      </c>
      <c r="E23" s="10" t="s">
        <v>181</v>
      </c>
      <c r="F23" s="10" t="s">
        <v>83</v>
      </c>
      <c r="H23" s="10">
        <v>3.14</v>
      </c>
      <c r="I23" s="10">
        <v>0.17</v>
      </c>
      <c r="J23" s="10">
        <v>0.36</v>
      </c>
      <c r="K23" s="10">
        <v>2.63</v>
      </c>
      <c r="L23" s="10">
        <f t="shared" si="3"/>
        <v>5.77</v>
      </c>
      <c r="N23" s="10">
        <v>15</v>
      </c>
      <c r="Q23" s="10">
        <v>23</v>
      </c>
      <c r="AA23" s="10" t="s">
        <v>29</v>
      </c>
      <c r="AB23" s="10" t="s">
        <v>705</v>
      </c>
      <c r="AD23" s="10" t="s">
        <v>714</v>
      </c>
      <c r="AE23" s="10">
        <v>0</v>
      </c>
      <c r="AF23" s="10">
        <v>0</v>
      </c>
      <c r="AH23" s="10">
        <v>2</v>
      </c>
      <c r="AI23" s="10">
        <v>1</v>
      </c>
      <c r="AJ23" s="10">
        <v>0</v>
      </c>
      <c r="AK23" s="10">
        <v>0</v>
      </c>
      <c r="AL23" s="10">
        <v>0</v>
      </c>
      <c r="AM23" s="10">
        <v>0</v>
      </c>
      <c r="AN23" s="10">
        <v>70</v>
      </c>
      <c r="AO23" s="10">
        <v>19</v>
      </c>
      <c r="AP23" s="55">
        <v>0</v>
      </c>
      <c r="AQ23" s="55">
        <v>0</v>
      </c>
      <c r="AR23" s="55"/>
      <c r="AS23" s="55"/>
      <c r="AT23" s="56">
        <v>0</v>
      </c>
      <c r="AU23" s="56">
        <v>0</v>
      </c>
      <c r="AV23" s="56"/>
      <c r="AW23" s="56"/>
      <c r="AX23" s="79">
        <v>0</v>
      </c>
      <c r="AY23" s="84"/>
      <c r="BB23" s="57">
        <f t="shared" si="21"/>
        <v>3.14</v>
      </c>
      <c r="BC23" s="57">
        <f t="shared" si="22"/>
        <v>0.17</v>
      </c>
      <c r="BD23" s="57">
        <f t="shared" si="23"/>
        <v>0.36</v>
      </c>
      <c r="BE23" s="57">
        <f t="shared" si="24"/>
        <v>2.63</v>
      </c>
      <c r="BF23" s="88">
        <f t="shared" si="39"/>
        <v>4</v>
      </c>
      <c r="BH23" s="47" t="s">
        <v>477</v>
      </c>
      <c r="BJ23" s="58">
        <f t="shared" si="2"/>
        <v>5.4140127388535034E-2</v>
      </c>
      <c r="BK23" s="58">
        <f t="shared" si="25"/>
        <v>0.11464968152866241</v>
      </c>
      <c r="BL23" s="58">
        <f t="shared" si="26"/>
        <v>0.13688212927756654</v>
      </c>
      <c r="BM23" s="58">
        <f t="shared" si="27"/>
        <v>0.30567193819476401</v>
      </c>
      <c r="BN23" s="58">
        <f t="shared" si="28"/>
        <v>7.4108159163013736E-3</v>
      </c>
      <c r="BO23" s="58">
        <f t="shared" si="29"/>
        <v>0.27912142959713448</v>
      </c>
      <c r="BP23" s="58">
        <f t="shared" si="30"/>
        <v>2.6550508597629557E-2</v>
      </c>
      <c r="BQ23" s="59">
        <f t="shared" si="31"/>
        <v>26.10673833275758</v>
      </c>
      <c r="BR23" s="60">
        <f t="shared" si="20"/>
        <v>5.4140127388535034E-2</v>
      </c>
      <c r="BS23" s="60">
        <f t="shared" si="32"/>
        <v>0.11464968152866241</v>
      </c>
      <c r="BT23" s="60">
        <f t="shared" si="33"/>
        <v>0.13688212927756654</v>
      </c>
      <c r="BU23" s="60">
        <f t="shared" si="34"/>
        <v>0.30567193819476401</v>
      </c>
      <c r="BV23" s="60">
        <f t="shared" si="35"/>
        <v>7.4108159163013736E-3</v>
      </c>
      <c r="BW23" s="60">
        <f t="shared" si="36"/>
        <v>0.27912142959713448</v>
      </c>
      <c r="BX23" s="60">
        <f t="shared" si="37"/>
        <v>2.6550508597629557E-2</v>
      </c>
      <c r="BY23" s="61">
        <f t="shared" si="38"/>
        <v>26.10673833275758</v>
      </c>
    </row>
    <row r="24" spans="1:77" s="10" customFormat="1">
      <c r="A24" s="10">
        <v>1</v>
      </c>
      <c r="B24" s="10">
        <v>0</v>
      </c>
      <c r="D24" s="40" t="s">
        <v>528</v>
      </c>
      <c r="E24" s="10" t="s">
        <v>181</v>
      </c>
      <c r="F24" s="10" t="s">
        <v>83</v>
      </c>
      <c r="H24" s="10">
        <v>4.3890000000000002</v>
      </c>
      <c r="I24" s="10">
        <v>0.36099999999999999</v>
      </c>
      <c r="J24" s="10">
        <v>0.97399999999999998</v>
      </c>
      <c r="K24" s="10">
        <v>2.9</v>
      </c>
      <c r="L24" s="10">
        <f t="shared" si="3"/>
        <v>7.2889999999999997</v>
      </c>
      <c r="N24" s="10">
        <v>13.2</v>
      </c>
      <c r="Q24" s="10">
        <v>18.399999999999999</v>
      </c>
      <c r="V24" s="10">
        <v>1.4E-2</v>
      </c>
      <c r="AA24" s="10" t="s">
        <v>29</v>
      </c>
      <c r="AB24" s="10" t="s">
        <v>706</v>
      </c>
      <c r="AC24" s="10" t="s">
        <v>707</v>
      </c>
      <c r="AD24" s="10" t="s">
        <v>714</v>
      </c>
      <c r="AE24" s="10">
        <v>0</v>
      </c>
      <c r="AF24" s="10">
        <v>0</v>
      </c>
      <c r="AH24" s="10">
        <v>2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70</v>
      </c>
      <c r="AO24" s="10">
        <v>27</v>
      </c>
      <c r="AP24" s="55">
        <v>0</v>
      </c>
      <c r="AQ24" s="55">
        <v>0</v>
      </c>
      <c r="AR24" s="55"/>
      <c r="AS24" s="55"/>
      <c r="AT24" s="56">
        <v>0</v>
      </c>
      <c r="AU24" s="56">
        <v>0</v>
      </c>
      <c r="AV24" s="56"/>
      <c r="AW24" s="56"/>
      <c r="AX24" s="79">
        <v>0</v>
      </c>
      <c r="AY24" s="84"/>
      <c r="BB24" s="57">
        <f t="shared" si="21"/>
        <v>4.3890000000000002</v>
      </c>
      <c r="BC24" s="57">
        <f t="shared" si="22"/>
        <v>0.36099999999999999</v>
      </c>
      <c r="BD24" s="57">
        <f t="shared" si="23"/>
        <v>0.97399999999999998</v>
      </c>
      <c r="BE24" s="57">
        <f t="shared" si="24"/>
        <v>2.9</v>
      </c>
      <c r="BF24" s="88">
        <f t="shared" si="39"/>
        <v>5</v>
      </c>
      <c r="BH24" s="47" t="s">
        <v>476</v>
      </c>
      <c r="BI24" s="10" t="s">
        <v>526</v>
      </c>
      <c r="BJ24" s="58">
        <f t="shared" si="2"/>
        <v>8.2251082251082241E-2</v>
      </c>
      <c r="BK24" s="58">
        <f t="shared" si="25"/>
        <v>0.22191843244474821</v>
      </c>
      <c r="BL24" s="58">
        <f t="shared" si="26"/>
        <v>0.33586206896551724</v>
      </c>
      <c r="BM24" s="58">
        <f t="shared" si="27"/>
        <v>0.64003158366134771</v>
      </c>
      <c r="BN24" s="58">
        <f t="shared" si="28"/>
        <v>2.7625018659501413E-2</v>
      </c>
      <c r="BO24" s="58">
        <f t="shared" si="29"/>
        <v>0.59348441592037049</v>
      </c>
      <c r="BP24" s="58">
        <f t="shared" si="30"/>
        <v>4.654716774097728E-2</v>
      </c>
      <c r="BQ24" s="59">
        <f t="shared" si="31"/>
        <v>14.891285854751178</v>
      </c>
      <c r="BR24" s="60">
        <f t="shared" si="20"/>
        <v>8.2251082251082241E-2</v>
      </c>
      <c r="BS24" s="60">
        <f t="shared" si="32"/>
        <v>0.22191843244474821</v>
      </c>
      <c r="BT24" s="60">
        <f t="shared" si="33"/>
        <v>0.33586206896551724</v>
      </c>
      <c r="BU24" s="60">
        <f t="shared" si="34"/>
        <v>0.64003158366134771</v>
      </c>
      <c r="BV24" s="60">
        <f t="shared" si="35"/>
        <v>2.7625018659501413E-2</v>
      </c>
      <c r="BW24" s="60">
        <f t="shared" si="36"/>
        <v>0.59348441592037049</v>
      </c>
      <c r="BX24" s="60">
        <f t="shared" si="37"/>
        <v>4.654716774097728E-2</v>
      </c>
      <c r="BY24" s="61">
        <f t="shared" si="38"/>
        <v>14.891285854751178</v>
      </c>
    </row>
    <row r="25" spans="1:77" s="10" customFormat="1">
      <c r="A25" s="10">
        <v>1</v>
      </c>
      <c r="B25" s="10">
        <v>0</v>
      </c>
      <c r="D25" s="40" t="s">
        <v>527</v>
      </c>
      <c r="E25" s="10" t="s">
        <v>181</v>
      </c>
      <c r="F25" s="10" t="s">
        <v>83</v>
      </c>
      <c r="H25" s="10">
        <v>2.83</v>
      </c>
      <c r="I25" s="10">
        <v>0.23100000000000001</v>
      </c>
      <c r="J25" s="10">
        <v>0.63600000000000001</v>
      </c>
      <c r="K25" s="10">
        <v>2.4900000000000002</v>
      </c>
      <c r="L25" s="10">
        <f t="shared" si="3"/>
        <v>5.32</v>
      </c>
      <c r="N25" s="10">
        <v>17.100000000000001</v>
      </c>
      <c r="O25" s="10">
        <v>45.3</v>
      </c>
      <c r="Q25" s="10">
        <v>31.6</v>
      </c>
      <c r="V25" s="62">
        <v>0.19600000000000001</v>
      </c>
      <c r="AA25" s="10" t="s">
        <v>29</v>
      </c>
      <c r="AB25" s="10" t="s">
        <v>708</v>
      </c>
      <c r="AD25" s="10" t="s">
        <v>714</v>
      </c>
      <c r="AE25" s="10">
        <v>0</v>
      </c>
      <c r="AF25" s="10">
        <v>0</v>
      </c>
      <c r="AH25" s="10">
        <v>2</v>
      </c>
      <c r="AI25" s="10">
        <v>0</v>
      </c>
      <c r="AJ25" s="10">
        <v>0.46100000000000002</v>
      </c>
      <c r="AK25" s="10">
        <v>0.48499999999999999</v>
      </c>
      <c r="AL25" s="10">
        <v>0</v>
      </c>
      <c r="AM25" s="10">
        <v>0</v>
      </c>
      <c r="AN25" s="10">
        <v>80</v>
      </c>
      <c r="AO25" s="10">
        <v>1213</v>
      </c>
      <c r="AP25" s="55">
        <v>0.09</v>
      </c>
      <c r="AQ25" s="55"/>
      <c r="AR25" s="55"/>
      <c r="AS25" s="55" t="s">
        <v>657</v>
      </c>
      <c r="AT25" s="56">
        <v>0</v>
      </c>
      <c r="AU25" s="56">
        <v>0</v>
      </c>
      <c r="AV25" s="56"/>
      <c r="AW25" s="56"/>
      <c r="AX25" s="79">
        <v>0</v>
      </c>
      <c r="AY25" s="84"/>
      <c r="BB25" s="57">
        <f t="shared" si="21"/>
        <v>2.6610445658956192</v>
      </c>
      <c r="BC25" s="57">
        <f t="shared" si="22"/>
        <v>0.21651395120208755</v>
      </c>
      <c r="BD25" s="57">
        <f t="shared" si="23"/>
        <v>0.63600000000000001</v>
      </c>
      <c r="BE25" s="57">
        <f t="shared" si="24"/>
        <v>2.4900000000000002</v>
      </c>
      <c r="BF25" s="88">
        <f t="shared" si="39"/>
        <v>6</v>
      </c>
      <c r="BH25" s="47" t="s">
        <v>474</v>
      </c>
      <c r="BI25" s="10" t="s">
        <v>475</v>
      </c>
      <c r="BJ25" s="58">
        <f t="shared" si="2"/>
        <v>8.1364270999804228E-2</v>
      </c>
      <c r="BK25" s="58">
        <f t="shared" si="25"/>
        <v>0.23900388898069563</v>
      </c>
      <c r="BL25" s="58">
        <f t="shared" si="26"/>
        <v>0.25542168674698795</v>
      </c>
      <c r="BM25" s="58">
        <f t="shared" si="27"/>
        <v>0.57578984672748779</v>
      </c>
      <c r="BN25" s="58">
        <f t="shared" si="28"/>
        <v>2.0782199339709033E-2</v>
      </c>
      <c r="BO25" s="58">
        <f t="shared" si="29"/>
        <v>0.53709622263585233</v>
      </c>
      <c r="BP25" s="58">
        <f t="shared" si="30"/>
        <v>3.8693624091635487E-2</v>
      </c>
      <c r="BQ25" s="59">
        <f t="shared" si="31"/>
        <v>17.913731185231235</v>
      </c>
      <c r="BR25" s="60">
        <f t="shared" si="20"/>
        <v>8.1625441696113077E-2</v>
      </c>
      <c r="BS25" s="60">
        <f t="shared" si="32"/>
        <v>0.22473498233215547</v>
      </c>
      <c r="BT25" s="60">
        <f t="shared" si="33"/>
        <v>0.25542168674698795</v>
      </c>
      <c r="BU25" s="60">
        <f t="shared" si="34"/>
        <v>0.56178211077525653</v>
      </c>
      <c r="BV25" s="60">
        <f t="shared" si="35"/>
        <v>2.0848907999489123E-2</v>
      </c>
      <c r="BW25" s="60">
        <f t="shared" si="36"/>
        <v>0.52182855142609574</v>
      </c>
      <c r="BX25" s="60">
        <f t="shared" si="37"/>
        <v>3.9953559349160811E-2</v>
      </c>
      <c r="BY25" s="61">
        <f t="shared" si="38"/>
        <v>17.348821778365643</v>
      </c>
    </row>
    <row r="26" spans="1:77" s="10" customFormat="1">
      <c r="A26" s="10">
        <v>1</v>
      </c>
      <c r="B26" s="10">
        <v>0</v>
      </c>
      <c r="D26" s="40" t="s">
        <v>529</v>
      </c>
      <c r="E26" s="10" t="s">
        <v>45</v>
      </c>
      <c r="F26" s="10" t="s">
        <v>83</v>
      </c>
      <c r="H26" s="10">
        <v>3.43</v>
      </c>
      <c r="I26" s="10">
        <v>0.28100000000000003</v>
      </c>
      <c r="J26" s="10">
        <v>0.55200000000000005</v>
      </c>
      <c r="K26" s="10">
        <v>3.57</v>
      </c>
      <c r="L26" s="10">
        <f t="shared" si="3"/>
        <v>7</v>
      </c>
      <c r="N26" s="10">
        <v>10.6</v>
      </c>
      <c r="Q26" s="10">
        <v>28.7</v>
      </c>
      <c r="AA26" s="10" t="s">
        <v>29</v>
      </c>
      <c r="AB26" s="10" t="s">
        <v>185</v>
      </c>
      <c r="AD26" s="10" t="s">
        <v>775</v>
      </c>
      <c r="AE26" s="10">
        <v>0</v>
      </c>
      <c r="AF26" s="10">
        <v>0</v>
      </c>
      <c r="AH26" s="10">
        <v>2</v>
      </c>
      <c r="AI26" s="10">
        <v>0</v>
      </c>
      <c r="AJ26" s="10">
        <v>0.47699999999999998</v>
      </c>
      <c r="AK26" s="10">
        <v>0.47699999999999998</v>
      </c>
      <c r="AL26" s="10">
        <v>0.47699999999999998</v>
      </c>
      <c r="AM26" s="10">
        <v>0.47699999999999998</v>
      </c>
      <c r="AN26" s="10">
        <v>72</v>
      </c>
      <c r="AO26" s="10">
        <v>2631</v>
      </c>
      <c r="AP26" s="55">
        <v>0.24299999999999999</v>
      </c>
      <c r="AQ26" s="55">
        <v>0.219</v>
      </c>
      <c r="AR26" s="55"/>
      <c r="AS26" s="55" t="s">
        <v>657</v>
      </c>
      <c r="AT26" s="73">
        <v>-0.12</v>
      </c>
      <c r="AU26" s="56">
        <v>-0.89700000000000002</v>
      </c>
      <c r="AV26" s="56"/>
      <c r="AW26" s="56">
        <v>35</v>
      </c>
      <c r="AX26" s="79">
        <v>0</v>
      </c>
      <c r="AY26" s="84"/>
      <c r="BA26" s="10" t="s">
        <v>661</v>
      </c>
      <c r="BB26" s="57">
        <f t="shared" si="21"/>
        <v>3.3842176358307707</v>
      </c>
      <c r="BC26" s="57">
        <f t="shared" si="22"/>
        <v>0.27724931652141299</v>
      </c>
      <c r="BD26" s="57">
        <f t="shared" si="23"/>
        <v>0.54463210932320283</v>
      </c>
      <c r="BE26" s="57">
        <f t="shared" si="24"/>
        <v>3.5223489679054958</v>
      </c>
      <c r="BF26" s="88">
        <f t="shared" si="39"/>
        <v>1</v>
      </c>
      <c r="BH26" s="47" t="s">
        <v>473</v>
      </c>
      <c r="BJ26" s="58">
        <f t="shared" si="2"/>
        <v>8.1924198250728858E-2</v>
      </c>
      <c r="BK26" s="58">
        <f t="shared" si="25"/>
        <v>0.16093294460641402</v>
      </c>
      <c r="BL26" s="58">
        <f t="shared" si="26"/>
        <v>0.15462184873949583</v>
      </c>
      <c r="BM26" s="58">
        <f t="shared" si="27"/>
        <v>0.39747899159663869</v>
      </c>
      <c r="BN26" s="58">
        <f t="shared" si="28"/>
        <v>1.2667270990028666E-2</v>
      </c>
      <c r="BO26" s="58">
        <f t="shared" si="29"/>
        <v>0.36253850739528082</v>
      </c>
      <c r="BP26" s="58">
        <f t="shared" si="30"/>
        <v>3.4940484201357841E-2</v>
      </c>
      <c r="BQ26" s="59">
        <f t="shared" si="31"/>
        <v>19.837938609133772</v>
      </c>
      <c r="BR26" s="60">
        <f t="shared" si="20"/>
        <v>8.1924198250728872E-2</v>
      </c>
      <c r="BS26" s="60">
        <f t="shared" si="32"/>
        <v>0.160932944606414</v>
      </c>
      <c r="BT26" s="60">
        <f t="shared" si="33"/>
        <v>0.15462184873949583</v>
      </c>
      <c r="BU26" s="60">
        <f t="shared" si="34"/>
        <v>0.39747899159663869</v>
      </c>
      <c r="BV26" s="60">
        <f t="shared" si="35"/>
        <v>1.2667270990028668E-2</v>
      </c>
      <c r="BW26" s="60">
        <f t="shared" si="36"/>
        <v>0.36253850739528082</v>
      </c>
      <c r="BX26" s="60">
        <f t="shared" si="37"/>
        <v>3.4940484201357841E-2</v>
      </c>
      <c r="BY26" s="61">
        <f t="shared" si="38"/>
        <v>19.837938609133772</v>
      </c>
    </row>
    <row r="27" spans="1:77" s="10" customFormat="1">
      <c r="A27" s="10">
        <v>1</v>
      </c>
      <c r="B27" s="10">
        <v>0</v>
      </c>
      <c r="D27" s="40" t="s">
        <v>530</v>
      </c>
      <c r="E27" s="10" t="s">
        <v>25</v>
      </c>
      <c r="F27" s="10" t="s">
        <v>84</v>
      </c>
      <c r="G27" s="10">
        <v>0.3</v>
      </c>
      <c r="H27" s="10">
        <v>4.68</v>
      </c>
      <c r="I27" s="10">
        <v>0.155</v>
      </c>
      <c r="J27" s="10">
        <v>0.32800000000000001</v>
      </c>
      <c r="K27" s="10">
        <v>2.41</v>
      </c>
      <c r="L27" s="10">
        <f t="shared" si="3"/>
        <v>7.09</v>
      </c>
      <c r="M27" s="55">
        <v>0.54800000000000004</v>
      </c>
      <c r="N27" s="10">
        <v>25.5</v>
      </c>
      <c r="O27" s="10">
        <v>189</v>
      </c>
      <c r="P27" s="10">
        <v>91</v>
      </c>
      <c r="Q27" s="10">
        <v>57.5</v>
      </c>
      <c r="R27" s="10">
        <v>24.7</v>
      </c>
      <c r="T27" s="10">
        <v>62.6</v>
      </c>
      <c r="V27" s="62">
        <v>0.35499999999999998</v>
      </c>
      <c r="AA27" s="10" t="s">
        <v>32</v>
      </c>
      <c r="AB27" s="10" t="s">
        <v>709</v>
      </c>
      <c r="AD27" s="10" t="s">
        <v>778</v>
      </c>
      <c r="AE27" s="10">
        <v>1</v>
      </c>
      <c r="AF27" s="10">
        <v>0</v>
      </c>
      <c r="AH27" s="10">
        <v>2</v>
      </c>
      <c r="AI27" s="10">
        <v>1</v>
      </c>
      <c r="AJ27" s="10">
        <v>0.93799999999999994</v>
      </c>
      <c r="AK27" s="10">
        <v>0.76700000000000002</v>
      </c>
      <c r="AL27" s="10">
        <v>0</v>
      </c>
      <c r="AM27" s="10">
        <v>0</v>
      </c>
      <c r="AN27" s="10">
        <v>87</v>
      </c>
      <c r="AO27" s="10">
        <v>622</v>
      </c>
      <c r="AP27" s="55">
        <v>0</v>
      </c>
      <c r="AQ27" s="55">
        <v>0</v>
      </c>
      <c r="AR27" s="55"/>
      <c r="AS27" s="55"/>
      <c r="AT27" s="56">
        <v>0</v>
      </c>
      <c r="AU27" s="56">
        <v>0</v>
      </c>
      <c r="AV27" s="56"/>
      <c r="AW27" s="56"/>
      <c r="AX27" s="79">
        <v>0</v>
      </c>
      <c r="AY27" s="84"/>
      <c r="BB27" s="57">
        <f t="shared" si="21"/>
        <v>3.8166185401076449</v>
      </c>
      <c r="BC27" s="57">
        <f t="shared" si="22"/>
        <v>0.13119298939107116</v>
      </c>
      <c r="BD27" s="57">
        <f t="shared" si="23"/>
        <v>0.32800000000000001</v>
      </c>
      <c r="BE27" s="57">
        <f t="shared" si="24"/>
        <v>2.41</v>
      </c>
      <c r="BF27" s="88">
        <f t="shared" si="39"/>
        <v>1</v>
      </c>
      <c r="BH27" s="47" t="s">
        <v>472</v>
      </c>
      <c r="BJ27" s="58">
        <f t="shared" si="2"/>
        <v>3.4374142454218375E-2</v>
      </c>
      <c r="BK27" s="58">
        <f t="shared" si="25"/>
        <v>8.5939948295369606E-2</v>
      </c>
      <c r="BL27" s="58">
        <f t="shared" si="26"/>
        <v>0.13609958506224065</v>
      </c>
      <c r="BM27" s="58">
        <f t="shared" si="27"/>
        <v>0.25641367581182861</v>
      </c>
      <c r="BN27" s="58">
        <f t="shared" si="28"/>
        <v>4.6783065248894714E-3</v>
      </c>
      <c r="BO27" s="58">
        <f t="shared" si="29"/>
        <v>0.23664431648663342</v>
      </c>
      <c r="BP27" s="58">
        <f t="shared" si="30"/>
        <v>1.9769359325195204E-2</v>
      </c>
      <c r="BQ27" s="59">
        <f t="shared" si="31"/>
        <v>35.061691638967723</v>
      </c>
      <c r="BR27" s="60">
        <f t="shared" si="20"/>
        <v>3.311965811965812E-2</v>
      </c>
      <c r="BS27" s="60">
        <f t="shared" si="32"/>
        <v>7.0085470085470086E-2</v>
      </c>
      <c r="BT27" s="60">
        <f t="shared" si="33"/>
        <v>0.13609958506224065</v>
      </c>
      <c r="BU27" s="60">
        <f t="shared" si="34"/>
        <v>0.23930471326736885</v>
      </c>
      <c r="BV27" s="60">
        <f t="shared" si="35"/>
        <v>4.5075717274887395E-3</v>
      </c>
      <c r="BW27" s="60">
        <f t="shared" si="36"/>
        <v>0.21869333159105075</v>
      </c>
      <c r="BX27" s="60">
        <f t="shared" si="37"/>
        <v>2.0611381676318083E-2</v>
      </c>
      <c r="BY27" s="61">
        <f t="shared" si="38"/>
        <v>33.629340887726734</v>
      </c>
    </row>
    <row r="28" spans="1:77" s="10" customFormat="1">
      <c r="A28" s="10">
        <v>1</v>
      </c>
      <c r="B28" s="10">
        <v>0</v>
      </c>
      <c r="D28" s="40" t="s">
        <v>531</v>
      </c>
      <c r="E28" s="10" t="s">
        <v>25</v>
      </c>
      <c r="F28" s="10" t="s">
        <v>84</v>
      </c>
      <c r="G28" s="10">
        <v>0.24299999999999999</v>
      </c>
      <c r="H28" s="10">
        <v>3.89</v>
      </c>
      <c r="I28" s="10">
        <v>0.22600000000000001</v>
      </c>
      <c r="J28" s="10">
        <v>0.82</v>
      </c>
      <c r="K28" s="10">
        <v>2.68</v>
      </c>
      <c r="L28" s="10">
        <f t="shared" si="3"/>
        <v>6.57</v>
      </c>
      <c r="M28" s="10">
        <v>0.57599999999999996</v>
      </c>
      <c r="N28" s="10">
        <v>84.2</v>
      </c>
      <c r="O28" s="10">
        <v>56.5</v>
      </c>
      <c r="P28" s="55">
        <v>15</v>
      </c>
      <c r="Q28" s="10">
        <v>54.6</v>
      </c>
      <c r="R28" s="10">
        <v>37.799999999999997</v>
      </c>
      <c r="T28" s="10">
        <v>39.1</v>
      </c>
      <c r="V28" s="62">
        <v>0.115</v>
      </c>
      <c r="AA28" s="10" t="s">
        <v>32</v>
      </c>
      <c r="AB28" s="10" t="s">
        <v>710</v>
      </c>
      <c r="AD28" s="10" t="s">
        <v>778</v>
      </c>
      <c r="AE28" s="10">
        <v>1</v>
      </c>
      <c r="AF28" s="10">
        <v>1</v>
      </c>
      <c r="AH28" s="10">
        <v>2</v>
      </c>
      <c r="AI28" s="10">
        <v>1</v>
      </c>
      <c r="AJ28" s="10">
        <v>0.84899999999999998</v>
      </c>
      <c r="AK28" s="10">
        <v>0.59799999999999998</v>
      </c>
      <c r="AL28" s="10">
        <v>0.59799999999999998</v>
      </c>
      <c r="AM28" s="10">
        <v>0.84899999999999998</v>
      </c>
      <c r="AN28" s="10">
        <v>90</v>
      </c>
      <c r="AO28" s="10">
        <v>388</v>
      </c>
      <c r="AP28" s="55">
        <v>0</v>
      </c>
      <c r="AQ28" s="55">
        <v>0</v>
      </c>
      <c r="AR28" s="55"/>
      <c r="AS28" s="55"/>
      <c r="AT28" s="56">
        <v>0</v>
      </c>
      <c r="AU28" s="56">
        <v>0</v>
      </c>
      <c r="AV28" s="56"/>
      <c r="AW28" s="56"/>
      <c r="AX28" s="79">
        <v>0</v>
      </c>
      <c r="AY28" s="84"/>
      <c r="BB28" s="57">
        <f t="shared" si="21"/>
        <v>3.1425771384411458</v>
      </c>
      <c r="BC28" s="57">
        <f t="shared" si="22"/>
        <v>0.19446437243924058</v>
      </c>
      <c r="BD28" s="57">
        <f t="shared" si="23"/>
        <v>0.70557869646096139</v>
      </c>
      <c r="BE28" s="57">
        <f t="shared" si="24"/>
        <v>2.1650659976921003</v>
      </c>
      <c r="BF28" s="88">
        <f t="shared" si="39"/>
        <v>2</v>
      </c>
      <c r="BH28" s="47" t="s">
        <v>471</v>
      </c>
      <c r="BJ28" s="58">
        <f t="shared" si="2"/>
        <v>6.1880540674875313E-2</v>
      </c>
      <c r="BK28" s="58">
        <f t="shared" si="25"/>
        <v>0.22452231572299891</v>
      </c>
      <c r="BL28" s="58">
        <f t="shared" si="26"/>
        <v>0.32589246573226338</v>
      </c>
      <c r="BM28" s="58">
        <f t="shared" si="27"/>
        <v>0.6122953221301376</v>
      </c>
      <c r="BN28" s="58">
        <f t="shared" si="28"/>
        <v>2.0166401981380734E-2</v>
      </c>
      <c r="BO28" s="58">
        <f t="shared" si="29"/>
        <v>0.57736710799731128</v>
      </c>
      <c r="BP28" s="58">
        <f t="shared" si="30"/>
        <v>3.4928214132826318E-2</v>
      </c>
      <c r="BQ28" s="59">
        <f t="shared" si="31"/>
        <v>19.844907555937997</v>
      </c>
      <c r="BR28" s="60">
        <f t="shared" si="20"/>
        <v>5.8097686375321339E-2</v>
      </c>
      <c r="BS28" s="60">
        <f t="shared" si="32"/>
        <v>0.21079691516709509</v>
      </c>
      <c r="BT28" s="60">
        <f t="shared" si="33"/>
        <v>0.30597014925373128</v>
      </c>
      <c r="BU28" s="60">
        <f t="shared" si="34"/>
        <v>0.57486475079614774</v>
      </c>
      <c r="BV28" s="60">
        <f t="shared" si="35"/>
        <v>1.7776157771553541E-2</v>
      </c>
      <c r="BW28" s="60">
        <f t="shared" si="36"/>
        <v>0.5420717530587682</v>
      </c>
      <c r="BX28" s="60">
        <f t="shared" si="37"/>
        <v>3.2792997737379537E-2</v>
      </c>
      <c r="BY28" s="61">
        <f t="shared" si="38"/>
        <v>21.137048406216678</v>
      </c>
    </row>
    <row r="29" spans="1:77" s="10" customFormat="1">
      <c r="A29" s="10">
        <v>1</v>
      </c>
      <c r="B29" s="10">
        <v>0</v>
      </c>
      <c r="D29" s="40" t="s">
        <v>532</v>
      </c>
      <c r="E29" s="10" t="s">
        <v>189</v>
      </c>
      <c r="F29" s="10" t="s">
        <v>84</v>
      </c>
      <c r="G29" s="10">
        <v>0.34899999999999998</v>
      </c>
      <c r="H29" s="74">
        <v>7.17</v>
      </c>
      <c r="I29" s="74">
        <v>0.27900000000000003</v>
      </c>
      <c r="L29" s="10">
        <f t="shared" si="3"/>
        <v>7.17</v>
      </c>
      <c r="V29" s="62">
        <v>0.218</v>
      </c>
      <c r="W29" s="10">
        <v>36.799999999999997</v>
      </c>
      <c r="X29" s="10">
        <v>30.5</v>
      </c>
      <c r="AA29" s="10" t="s">
        <v>29</v>
      </c>
      <c r="AB29" s="10" t="s">
        <v>711</v>
      </c>
      <c r="AD29" s="10" t="s">
        <v>775</v>
      </c>
      <c r="AE29" s="10">
        <v>0</v>
      </c>
      <c r="AF29" s="10">
        <v>0</v>
      </c>
      <c r="AH29" s="10">
        <v>1</v>
      </c>
      <c r="AI29" s="10">
        <v>0</v>
      </c>
      <c r="AJ29" s="10">
        <v>1</v>
      </c>
      <c r="AK29" s="10">
        <v>0.75</v>
      </c>
      <c r="AN29" s="10">
        <v>70</v>
      </c>
      <c r="AO29" s="10">
        <v>62</v>
      </c>
      <c r="AP29" s="55">
        <v>0</v>
      </c>
      <c r="AQ29" s="55" t="s">
        <v>669</v>
      </c>
      <c r="AR29" s="55"/>
      <c r="AS29" s="55"/>
      <c r="AT29" s="56">
        <v>0</v>
      </c>
      <c r="AU29" s="56">
        <v>0</v>
      </c>
      <c r="AV29" s="56"/>
      <c r="AW29" s="56"/>
      <c r="AX29" s="79">
        <v>0</v>
      </c>
      <c r="AY29" s="84"/>
      <c r="BB29" s="57">
        <f t="shared" ref="BB29:BB37" si="40">H29*(70/$AN29)^AJ29</f>
        <v>7.17</v>
      </c>
      <c r="BC29" s="57">
        <f t="shared" ref="BC29:BC37" si="41">I29*(70/$AN29)^AK29</f>
        <v>0.27900000000000003</v>
      </c>
      <c r="BD29" s="57"/>
      <c r="BE29" s="57"/>
      <c r="BF29" s="88">
        <f t="shared" si="39"/>
        <v>1</v>
      </c>
      <c r="BH29" s="47" t="s">
        <v>470</v>
      </c>
      <c r="BJ29" s="58">
        <f t="shared" si="2"/>
        <v>3.8912133891213396E-2</v>
      </c>
      <c r="BK29" s="58"/>
      <c r="BL29" s="58"/>
      <c r="BM29" s="58"/>
      <c r="BN29" s="58"/>
      <c r="BO29" s="58"/>
      <c r="BP29" s="58"/>
      <c r="BQ29" s="59">
        <f>LN(2)/BJ29</f>
        <v>17.8131372208416</v>
      </c>
      <c r="BR29" s="60">
        <f t="shared" si="20"/>
        <v>3.8912133891213396E-2</v>
      </c>
      <c r="BS29" s="60"/>
      <c r="BT29" s="60"/>
      <c r="BU29" s="60"/>
      <c r="BV29" s="60"/>
      <c r="BW29" s="60"/>
      <c r="BX29" s="60"/>
      <c r="BY29" s="61">
        <f>H29*LN(2)/I29</f>
        <v>17.813137220841604</v>
      </c>
    </row>
    <row r="30" spans="1:77">
      <c r="A30">
        <v>1</v>
      </c>
      <c r="B30">
        <v>0</v>
      </c>
      <c r="D30" s="40" t="s">
        <v>533</v>
      </c>
      <c r="E30" s="5" t="s">
        <v>197</v>
      </c>
      <c r="F30" s="10" t="s">
        <v>83</v>
      </c>
      <c r="H30">
        <v>3.32</v>
      </c>
      <c r="I30">
        <v>0.28999999999999998</v>
      </c>
      <c r="J30">
        <v>0.63800000000000001</v>
      </c>
      <c r="K30">
        <v>1.65</v>
      </c>
      <c r="L30">
        <f t="shared" si="3"/>
        <v>4.97</v>
      </c>
      <c r="AA30" t="s">
        <v>30</v>
      </c>
      <c r="AB30" s="10" t="s">
        <v>712</v>
      </c>
      <c r="AC30" s="10"/>
      <c r="AD30" s="10" t="s">
        <v>714</v>
      </c>
      <c r="AE30">
        <v>0</v>
      </c>
      <c r="AF30">
        <v>0</v>
      </c>
      <c r="AH30">
        <v>2</v>
      </c>
      <c r="AI30">
        <v>0</v>
      </c>
      <c r="AJ30" s="5">
        <v>0.97</v>
      </c>
      <c r="AK30" s="5">
        <v>0.47699999999999998</v>
      </c>
      <c r="AL30" s="5">
        <v>0.47699999999999998</v>
      </c>
      <c r="AM30" s="5">
        <v>0.97</v>
      </c>
      <c r="AN30">
        <v>76</v>
      </c>
      <c r="AO30">
        <v>549</v>
      </c>
      <c r="AP30" s="27">
        <v>0</v>
      </c>
      <c r="AQ30" s="27">
        <v>0</v>
      </c>
      <c r="AT30" s="29">
        <v>0</v>
      </c>
      <c r="AU30" s="29">
        <v>-0.92600000000000005</v>
      </c>
      <c r="AW30" s="29">
        <v>38</v>
      </c>
      <c r="AX30" s="77">
        <v>0</v>
      </c>
      <c r="AZ30" t="s">
        <v>655</v>
      </c>
      <c r="BB30" s="13">
        <f t="shared" si="40"/>
        <v>3.0654483143213866</v>
      </c>
      <c r="BC30" s="13">
        <f t="shared" si="41"/>
        <v>0.27884424105014832</v>
      </c>
      <c r="BD30" s="13">
        <f t="shared" ref="BD30:BE37" si="42">J30*(70/$AN30)^AL30</f>
        <v>0.61345733031032634</v>
      </c>
      <c r="BE30" s="13">
        <f t="shared" si="42"/>
        <v>1.5234908791055084</v>
      </c>
      <c r="BF30" s="86">
        <f t="shared" si="39"/>
        <v>1</v>
      </c>
      <c r="BH30" s="71" t="s">
        <v>468</v>
      </c>
      <c r="BI30" t="s">
        <v>469</v>
      </c>
      <c r="BJ30" s="20">
        <f t="shared" si="2"/>
        <v>9.0963608731363471E-2</v>
      </c>
      <c r="BK30" s="20">
        <f t="shared" ref="BK30:BK42" si="43">BD30/BB30</f>
        <v>0.20011993920899965</v>
      </c>
      <c r="BL30" s="20">
        <f t="shared" ref="BL30:BL42" si="44">BD30/BE30</f>
        <v>0.40266557465083569</v>
      </c>
      <c r="BM30" s="20">
        <f t="shared" ref="BM30:BM42" si="45">BJ30+BK30+BL30</f>
        <v>0.69374912259119881</v>
      </c>
      <c r="BN30" s="20">
        <f t="shared" ref="BN30:BN42" si="46">BJ30*BL30</f>
        <v>3.6627913782128249E-2</v>
      </c>
      <c r="BO30" s="20">
        <f t="shared" ref="BO30:BO42" si="47">0.5*(BM30+SQRT(BM30*BM30-4*BN30))</f>
        <v>0.63617379650351746</v>
      </c>
      <c r="BP30" s="20">
        <f t="shared" ref="BP30:BP42" si="48">0.5*(BM30-SQRT(BM30*BM30-4*BN30))</f>
        <v>5.7575326087681344E-2</v>
      </c>
      <c r="BQ30" s="21">
        <f t="shared" ref="BQ30:BQ42" si="49">LN(2)/BP30</f>
        <v>12.038962306602535</v>
      </c>
      <c r="BR30" s="16">
        <f t="shared" si="20"/>
        <v>8.7349397590361449E-2</v>
      </c>
      <c r="BS30" s="16">
        <f t="shared" ref="BS30:BS42" si="50">J30/H30</f>
        <v>0.1921686746987952</v>
      </c>
      <c r="BT30" s="16">
        <f t="shared" ref="BT30:BT42" si="51">J30/K30</f>
        <v>0.38666666666666671</v>
      </c>
      <c r="BU30" s="16">
        <f t="shared" ref="BU30:BU42" si="52">BR30+BS30+BT30</f>
        <v>0.66618473895582331</v>
      </c>
      <c r="BV30" s="16">
        <f t="shared" ref="BV30:BV42" si="53">BR30*BT30</f>
        <v>3.3775100401606431E-2</v>
      </c>
      <c r="BW30" s="16">
        <f t="shared" ref="BW30:BW42" si="54">0.5*(BU30+SQRT(BU30*BU30-4*BV30))</f>
        <v>0.61089702423157699</v>
      </c>
      <c r="BX30" s="16">
        <f t="shared" ref="BX30:BX42" si="55">0.5*(BU30-SQRT(BU30*BU30-4*BV30))</f>
        <v>5.5287714724246317E-2</v>
      </c>
      <c r="BY30" s="17">
        <f t="shared" ref="BY30:BY42" si="56">LN(2)/BX30</f>
        <v>12.537092263934124</v>
      </c>
    </row>
    <row r="31" spans="1:77">
      <c r="A31">
        <v>1</v>
      </c>
      <c r="B31">
        <v>0</v>
      </c>
      <c r="D31" s="40" t="s">
        <v>534</v>
      </c>
      <c r="E31" s="5" t="s">
        <v>14</v>
      </c>
      <c r="F31" s="10" t="s">
        <v>83</v>
      </c>
      <c r="H31">
        <v>4.4000000000000004</v>
      </c>
      <c r="I31">
        <v>0.45600000000000002</v>
      </c>
      <c r="J31">
        <v>0.66500000000000004</v>
      </c>
      <c r="K31">
        <v>8.1</v>
      </c>
      <c r="L31">
        <f t="shared" si="3"/>
        <v>12.5</v>
      </c>
      <c r="N31" s="10">
        <v>43</v>
      </c>
      <c r="O31" s="10">
        <v>132</v>
      </c>
      <c r="P31" s="10"/>
      <c r="Q31" s="10">
        <v>75.8</v>
      </c>
      <c r="V31" s="36">
        <v>0.247</v>
      </c>
      <c r="AA31" t="s">
        <v>29</v>
      </c>
      <c r="AB31" s="10" t="s">
        <v>717</v>
      </c>
      <c r="AC31" s="10"/>
      <c r="AD31" s="10" t="s">
        <v>714</v>
      </c>
      <c r="AE31">
        <v>0</v>
      </c>
      <c r="AF31">
        <v>0</v>
      </c>
      <c r="AH31">
        <v>2</v>
      </c>
      <c r="AI31">
        <v>0</v>
      </c>
      <c r="AJ31" s="5">
        <v>0</v>
      </c>
      <c r="AK31" s="5">
        <v>0</v>
      </c>
      <c r="AL31" s="5">
        <v>0</v>
      </c>
      <c r="AM31" s="5">
        <v>0</v>
      </c>
      <c r="AN31">
        <v>62</v>
      </c>
      <c r="AO31">
        <v>28</v>
      </c>
      <c r="AP31" s="27">
        <v>0</v>
      </c>
      <c r="AQ31" s="27">
        <v>0</v>
      </c>
      <c r="AT31" s="29">
        <v>0</v>
      </c>
      <c r="AU31" s="29">
        <v>0</v>
      </c>
      <c r="AX31" s="77">
        <v>0</v>
      </c>
      <c r="BB31" s="13">
        <f t="shared" si="40"/>
        <v>4.4000000000000004</v>
      </c>
      <c r="BC31" s="13">
        <f t="shared" si="41"/>
        <v>0.45600000000000002</v>
      </c>
      <c r="BD31" s="13">
        <f t="shared" si="42"/>
        <v>0.66500000000000004</v>
      </c>
      <c r="BE31" s="13">
        <f t="shared" si="42"/>
        <v>8.1</v>
      </c>
      <c r="BF31" s="86">
        <f t="shared" si="39"/>
        <v>1</v>
      </c>
      <c r="BH31" s="71" t="s">
        <v>125</v>
      </c>
      <c r="BI31" t="s">
        <v>126</v>
      </c>
      <c r="BJ31" s="20">
        <f t="shared" si="2"/>
        <v>0.10363636363636364</v>
      </c>
      <c r="BK31" s="20">
        <f t="shared" si="43"/>
        <v>0.15113636363636362</v>
      </c>
      <c r="BL31" s="20">
        <f t="shared" si="44"/>
        <v>8.2098765432098778E-2</v>
      </c>
      <c r="BM31" s="20">
        <f t="shared" si="45"/>
        <v>0.33687149270482603</v>
      </c>
      <c r="BN31" s="20">
        <f t="shared" si="46"/>
        <v>8.5084175084175102E-3</v>
      </c>
      <c r="BO31" s="20">
        <f t="shared" si="47"/>
        <v>0.30936900410542495</v>
      </c>
      <c r="BP31" s="20">
        <f t="shared" si="48"/>
        <v>2.7502488599401076E-2</v>
      </c>
      <c r="BQ31" s="21">
        <f t="shared" si="49"/>
        <v>25.203071280430965</v>
      </c>
      <c r="BR31" s="16">
        <f t="shared" si="20"/>
        <v>0.10363636363636364</v>
      </c>
      <c r="BS31" s="16">
        <f t="shared" si="50"/>
        <v>0.15113636363636362</v>
      </c>
      <c r="BT31" s="16">
        <f t="shared" si="51"/>
        <v>8.2098765432098778E-2</v>
      </c>
      <c r="BU31" s="16">
        <f t="shared" si="52"/>
        <v>0.33687149270482603</v>
      </c>
      <c r="BV31" s="16">
        <f t="shared" si="53"/>
        <v>8.5084175084175102E-3</v>
      </c>
      <c r="BW31" s="16">
        <f t="shared" si="54"/>
        <v>0.30936900410542495</v>
      </c>
      <c r="BX31" s="16">
        <f t="shared" si="55"/>
        <v>2.7502488599401076E-2</v>
      </c>
      <c r="BY31" s="17">
        <f t="shared" si="56"/>
        <v>25.203071280430965</v>
      </c>
    </row>
    <row r="32" spans="1:77">
      <c r="A32">
        <v>1</v>
      </c>
      <c r="B32">
        <v>0</v>
      </c>
      <c r="D32" s="40" t="s">
        <v>535</v>
      </c>
      <c r="E32" s="5" t="s">
        <v>14</v>
      </c>
      <c r="F32" s="10" t="s">
        <v>83</v>
      </c>
      <c r="H32">
        <v>2.96</v>
      </c>
      <c r="I32">
        <v>0.497</v>
      </c>
      <c r="J32">
        <v>0.83599999999999997</v>
      </c>
      <c r="K32">
        <v>4.6500000000000004</v>
      </c>
      <c r="L32">
        <f t="shared" si="3"/>
        <v>7.61</v>
      </c>
      <c r="N32" s="10">
        <v>27.42</v>
      </c>
      <c r="O32" s="10">
        <v>48.34</v>
      </c>
      <c r="P32" s="10">
        <v>59.72</v>
      </c>
      <c r="Q32" s="10">
        <v>34.1</v>
      </c>
      <c r="AA32" t="s">
        <v>29</v>
      </c>
      <c r="AB32" s="10" t="s">
        <v>716</v>
      </c>
      <c r="AC32" s="10"/>
      <c r="AD32" s="10" t="s">
        <v>714</v>
      </c>
      <c r="AE32">
        <v>0</v>
      </c>
      <c r="AF32">
        <v>0</v>
      </c>
      <c r="AH32">
        <v>2</v>
      </c>
      <c r="AI32">
        <v>1</v>
      </c>
      <c r="AJ32" s="5">
        <v>0</v>
      </c>
      <c r="AK32" s="5">
        <v>0</v>
      </c>
      <c r="AL32" s="5">
        <v>0</v>
      </c>
      <c r="AM32" s="5">
        <v>0</v>
      </c>
      <c r="AN32">
        <v>73</v>
      </c>
      <c r="AO32">
        <v>96</v>
      </c>
      <c r="AP32" s="27">
        <v>0</v>
      </c>
      <c r="AQ32" s="27">
        <v>0</v>
      </c>
      <c r="AT32" s="29">
        <v>0</v>
      </c>
      <c r="AU32" s="29">
        <v>-2.4400000000000002E-2</v>
      </c>
      <c r="AW32" s="29">
        <v>38</v>
      </c>
      <c r="AX32" s="77">
        <v>0</v>
      </c>
      <c r="BB32" s="13">
        <f t="shared" si="40"/>
        <v>2.96</v>
      </c>
      <c r="BC32" s="13">
        <f t="shared" si="41"/>
        <v>0.497</v>
      </c>
      <c r="BD32" s="13">
        <f t="shared" si="42"/>
        <v>0.83599999999999997</v>
      </c>
      <c r="BE32" s="13">
        <f t="shared" si="42"/>
        <v>4.6500000000000004</v>
      </c>
      <c r="BF32" s="86">
        <f t="shared" si="39"/>
        <v>2</v>
      </c>
      <c r="BH32" s="71" t="s">
        <v>123</v>
      </c>
      <c r="BI32" t="s">
        <v>124</v>
      </c>
      <c r="BJ32" s="20">
        <f t="shared" si="2"/>
        <v>0.16790540540540541</v>
      </c>
      <c r="BK32" s="20">
        <f t="shared" si="43"/>
        <v>0.28243243243243243</v>
      </c>
      <c r="BL32" s="20">
        <f t="shared" si="44"/>
        <v>0.17978494623655911</v>
      </c>
      <c r="BM32" s="20">
        <f t="shared" si="45"/>
        <v>0.63012278407439704</v>
      </c>
      <c r="BN32" s="20">
        <f t="shared" si="46"/>
        <v>3.0186864283638471E-2</v>
      </c>
      <c r="BO32" s="20">
        <f t="shared" si="47"/>
        <v>0.5778860797451435</v>
      </c>
      <c r="BP32" s="20">
        <f t="shared" si="48"/>
        <v>5.2236704329253481E-2</v>
      </c>
      <c r="BQ32" s="21">
        <f t="shared" si="49"/>
        <v>13.269351301164889</v>
      </c>
      <c r="BR32" s="16">
        <f t="shared" si="20"/>
        <v>0.16790540540540541</v>
      </c>
      <c r="BS32" s="16">
        <f t="shared" si="50"/>
        <v>0.28243243243243243</v>
      </c>
      <c r="BT32" s="16">
        <f t="shared" si="51"/>
        <v>0.17978494623655911</v>
      </c>
      <c r="BU32" s="16">
        <f t="shared" si="52"/>
        <v>0.63012278407439704</v>
      </c>
      <c r="BV32" s="16">
        <f t="shared" si="53"/>
        <v>3.0186864283638471E-2</v>
      </c>
      <c r="BW32" s="16">
        <f t="shared" si="54"/>
        <v>0.5778860797451435</v>
      </c>
      <c r="BX32" s="16">
        <f t="shared" si="55"/>
        <v>5.2236704329253481E-2</v>
      </c>
      <c r="BY32" s="17">
        <f t="shared" si="56"/>
        <v>13.269351301164889</v>
      </c>
    </row>
    <row r="33" spans="1:77">
      <c r="A33">
        <v>1</v>
      </c>
      <c r="B33">
        <v>0</v>
      </c>
      <c r="D33" s="40" t="s">
        <v>536</v>
      </c>
      <c r="E33" s="5" t="s">
        <v>207</v>
      </c>
      <c r="F33" s="10" t="s">
        <v>84</v>
      </c>
      <c r="H33">
        <v>3.89</v>
      </c>
      <c r="I33">
        <v>0.24</v>
      </c>
      <c r="J33">
        <v>1.056</v>
      </c>
      <c r="K33">
        <v>2.52</v>
      </c>
      <c r="L33">
        <f t="shared" si="3"/>
        <v>6.41</v>
      </c>
      <c r="M33" s="27">
        <v>0.56999999999999995</v>
      </c>
      <c r="V33" s="35">
        <v>0.22</v>
      </c>
      <c r="AA33" t="s">
        <v>29</v>
      </c>
      <c r="AB33" s="10" t="s">
        <v>718</v>
      </c>
      <c r="AD33" s="10" t="s">
        <v>718</v>
      </c>
      <c r="AE33">
        <v>0</v>
      </c>
      <c r="AF33">
        <v>1</v>
      </c>
      <c r="AH33">
        <v>2</v>
      </c>
      <c r="AI33">
        <v>0</v>
      </c>
      <c r="AJ33" s="5">
        <v>0.64</v>
      </c>
      <c r="AK33" s="5">
        <v>0.54</v>
      </c>
      <c r="AL33" s="5">
        <v>0.54</v>
      </c>
      <c r="AM33" s="5">
        <v>0.64</v>
      </c>
      <c r="AN33">
        <v>70</v>
      </c>
      <c r="AO33">
        <v>71</v>
      </c>
      <c r="AP33" s="27">
        <v>0</v>
      </c>
      <c r="AQ33" s="27">
        <v>0</v>
      </c>
      <c r="AT33" s="29">
        <v>0</v>
      </c>
      <c r="AU33" s="29">
        <v>0</v>
      </c>
      <c r="AX33" s="77">
        <v>0</v>
      </c>
      <c r="BB33" s="13">
        <f t="shared" si="40"/>
        <v>3.89</v>
      </c>
      <c r="BC33" s="13">
        <f t="shared" si="41"/>
        <v>0.24</v>
      </c>
      <c r="BD33" s="13">
        <f t="shared" si="42"/>
        <v>1.056</v>
      </c>
      <c r="BE33" s="13">
        <f t="shared" si="42"/>
        <v>2.52</v>
      </c>
      <c r="BF33" s="86">
        <f t="shared" si="39"/>
        <v>1</v>
      </c>
      <c r="BH33" s="71" t="s">
        <v>467</v>
      </c>
      <c r="BJ33" s="20">
        <f t="shared" si="2"/>
        <v>6.1696658097686374E-2</v>
      </c>
      <c r="BK33" s="20">
        <f t="shared" si="43"/>
        <v>0.27146529562982008</v>
      </c>
      <c r="BL33" s="20">
        <f t="shared" si="44"/>
        <v>0.41904761904761906</v>
      </c>
      <c r="BM33" s="20">
        <f t="shared" si="45"/>
        <v>0.75220957277512546</v>
      </c>
      <c r="BN33" s="20">
        <f t="shared" si="46"/>
        <v>2.5853837679030482E-2</v>
      </c>
      <c r="BO33" s="20">
        <f t="shared" si="47"/>
        <v>0.71610621677367692</v>
      </c>
      <c r="BP33" s="20">
        <f t="shared" si="48"/>
        <v>3.6103356001448483E-2</v>
      </c>
      <c r="BQ33" s="21">
        <f t="shared" si="49"/>
        <v>19.198968110669156</v>
      </c>
      <c r="BR33" s="16">
        <f t="shared" si="20"/>
        <v>6.1696658097686374E-2</v>
      </c>
      <c r="BS33" s="16">
        <f t="shared" si="50"/>
        <v>0.27146529562982008</v>
      </c>
      <c r="BT33" s="16">
        <f t="shared" si="51"/>
        <v>0.41904761904761906</v>
      </c>
      <c r="BU33" s="16">
        <f t="shared" si="52"/>
        <v>0.75220957277512546</v>
      </c>
      <c r="BV33" s="16">
        <f t="shared" si="53"/>
        <v>2.5853837679030482E-2</v>
      </c>
      <c r="BW33" s="16">
        <f t="shared" si="54"/>
        <v>0.71610621677367692</v>
      </c>
      <c r="BX33" s="16">
        <f t="shared" si="55"/>
        <v>3.6103356001448483E-2</v>
      </c>
      <c r="BY33" s="17">
        <f t="shared" si="56"/>
        <v>19.198968110669156</v>
      </c>
    </row>
    <row r="34" spans="1:77">
      <c r="A34">
        <v>1</v>
      </c>
      <c r="B34">
        <v>1</v>
      </c>
      <c r="D34" s="40" t="s">
        <v>537</v>
      </c>
      <c r="E34" s="5" t="s">
        <v>6</v>
      </c>
      <c r="F34" s="10" t="s">
        <v>84</v>
      </c>
      <c r="G34">
        <v>0.28000000000000003</v>
      </c>
      <c r="H34">
        <v>5.25</v>
      </c>
      <c r="I34">
        <v>0.11899999999999999</v>
      </c>
      <c r="J34">
        <v>0.22900000000000001</v>
      </c>
      <c r="K34">
        <v>3.78</v>
      </c>
      <c r="L34">
        <f t="shared" si="3"/>
        <v>9.0299999999999994</v>
      </c>
      <c r="M34">
        <v>0.68899999999999995</v>
      </c>
      <c r="N34">
        <v>36.9</v>
      </c>
      <c r="Q34">
        <v>58.7</v>
      </c>
      <c r="R34">
        <v>67.400000000000006</v>
      </c>
      <c r="T34">
        <v>36.1</v>
      </c>
      <c r="AA34" t="s">
        <v>29</v>
      </c>
      <c r="AB34" s="10" t="s">
        <v>719</v>
      </c>
      <c r="AD34" s="10" t="s">
        <v>714</v>
      </c>
      <c r="AE34">
        <v>0</v>
      </c>
      <c r="AF34">
        <v>0</v>
      </c>
      <c r="AH34">
        <v>2</v>
      </c>
      <c r="AI34">
        <v>1</v>
      </c>
      <c r="AJ34" s="5">
        <v>0.91</v>
      </c>
      <c r="AK34" s="5">
        <v>1.24</v>
      </c>
      <c r="AL34" s="5">
        <v>0</v>
      </c>
      <c r="AM34" s="5">
        <v>0</v>
      </c>
      <c r="AN34">
        <v>79</v>
      </c>
      <c r="AO34">
        <v>742</v>
      </c>
      <c r="AP34" s="27">
        <v>0.105</v>
      </c>
      <c r="AQ34" s="27">
        <v>0</v>
      </c>
      <c r="AS34" s="27" t="s">
        <v>657</v>
      </c>
      <c r="AT34" s="29">
        <v>0</v>
      </c>
      <c r="AU34" s="29">
        <v>-1.85</v>
      </c>
      <c r="AW34" s="29">
        <v>37</v>
      </c>
      <c r="AX34" s="77">
        <v>0</v>
      </c>
      <c r="BB34" s="13">
        <f t="shared" si="40"/>
        <v>4.7028146967997273</v>
      </c>
      <c r="BC34" s="13">
        <f t="shared" si="41"/>
        <v>0.10242617100720788</v>
      </c>
      <c r="BD34" s="13">
        <f t="shared" si="42"/>
        <v>0.22900000000000001</v>
      </c>
      <c r="BE34" s="13">
        <f t="shared" si="42"/>
        <v>3.78</v>
      </c>
      <c r="BF34" s="86">
        <f t="shared" si="39"/>
        <v>1</v>
      </c>
      <c r="BH34" s="71" t="s">
        <v>466</v>
      </c>
      <c r="BI34" t="s">
        <v>488</v>
      </c>
      <c r="BJ34" s="20">
        <f t="shared" ref="BJ34:BJ65" si="57">BC34/BB34</f>
        <v>2.1779759061506091E-2</v>
      </c>
      <c r="BK34" s="20">
        <f t="shared" si="43"/>
        <v>4.8694242653412406E-2</v>
      </c>
      <c r="BL34" s="20">
        <f t="shared" si="44"/>
        <v>6.0582010582010584E-2</v>
      </c>
      <c r="BM34" s="20">
        <f t="shared" si="45"/>
        <v>0.13105601229692909</v>
      </c>
      <c r="BN34" s="20">
        <f t="shared" si="46"/>
        <v>1.3194615939378029E-3</v>
      </c>
      <c r="BO34" s="20">
        <f t="shared" si="47"/>
        <v>0.12006659795147506</v>
      </c>
      <c r="BP34" s="20">
        <f t="shared" si="48"/>
        <v>1.0989414345454036E-2</v>
      </c>
      <c r="BQ34" s="21">
        <f t="shared" si="49"/>
        <v>63.074078269391833</v>
      </c>
      <c r="BR34" s="16">
        <f t="shared" si="20"/>
        <v>2.2666666666666665E-2</v>
      </c>
      <c r="BS34" s="16">
        <f t="shared" si="50"/>
        <v>4.361904761904762E-2</v>
      </c>
      <c r="BT34" s="16">
        <f t="shared" si="51"/>
        <v>6.0582010582010584E-2</v>
      </c>
      <c r="BU34" s="16">
        <f t="shared" si="52"/>
        <v>0.12686772486772485</v>
      </c>
      <c r="BV34" s="16">
        <f t="shared" si="53"/>
        <v>1.3731922398589065E-3</v>
      </c>
      <c r="BW34" s="16">
        <f t="shared" si="54"/>
        <v>0.11491844909258268</v>
      </c>
      <c r="BX34" s="16">
        <f t="shared" si="55"/>
        <v>1.1949275775142168E-2</v>
      </c>
      <c r="BY34" s="17">
        <f t="shared" si="56"/>
        <v>58.00746368260117</v>
      </c>
    </row>
    <row r="35" spans="1:77">
      <c r="A35">
        <v>1</v>
      </c>
      <c r="B35">
        <v>1</v>
      </c>
      <c r="D35" s="10" t="s">
        <v>538</v>
      </c>
      <c r="E35" s="5" t="s">
        <v>6</v>
      </c>
      <c r="F35" s="10" t="s">
        <v>83</v>
      </c>
      <c r="H35">
        <v>4.4000000000000004</v>
      </c>
      <c r="I35">
        <v>0.11700000000000001</v>
      </c>
      <c r="J35">
        <v>0.20699999999999999</v>
      </c>
      <c r="K35">
        <v>3.3</v>
      </c>
      <c r="L35">
        <f t="shared" si="3"/>
        <v>7.7</v>
      </c>
      <c r="N35">
        <v>34.6</v>
      </c>
      <c r="Q35">
        <v>34.5</v>
      </c>
      <c r="R35">
        <v>78.599999999999994</v>
      </c>
      <c r="AA35" t="s">
        <v>29</v>
      </c>
      <c r="AB35" s="10" t="s">
        <v>719</v>
      </c>
      <c r="AD35" s="10" t="s">
        <v>714</v>
      </c>
      <c r="AE35">
        <v>0</v>
      </c>
      <c r="AF35">
        <v>0</v>
      </c>
      <c r="AH35">
        <v>2</v>
      </c>
      <c r="AI35">
        <v>1</v>
      </c>
      <c r="AJ35" s="5">
        <v>0.52500000000000002</v>
      </c>
      <c r="AK35" s="5">
        <v>0.93400000000000005</v>
      </c>
      <c r="AL35" s="5">
        <v>0</v>
      </c>
      <c r="AM35" s="5">
        <v>0</v>
      </c>
      <c r="AN35">
        <v>76</v>
      </c>
      <c r="AO35">
        <v>694</v>
      </c>
      <c r="AP35" s="27">
        <v>-0.14599999999999999</v>
      </c>
      <c r="AQ35" s="27">
        <v>0</v>
      </c>
      <c r="AS35" s="27" t="s">
        <v>658</v>
      </c>
      <c r="AT35" s="29">
        <v>0</v>
      </c>
      <c r="AU35" s="29">
        <v>-0.42099999999999999</v>
      </c>
      <c r="AW35" s="29">
        <v>37</v>
      </c>
      <c r="AX35" s="77">
        <v>0</v>
      </c>
      <c r="BB35" s="13">
        <f t="shared" si="40"/>
        <v>4.2140725824254197</v>
      </c>
      <c r="BC35" s="13">
        <f t="shared" si="41"/>
        <v>0.10834965577932057</v>
      </c>
      <c r="BD35" s="13">
        <f t="shared" si="42"/>
        <v>0.20699999999999999</v>
      </c>
      <c r="BE35" s="13">
        <f t="shared" si="42"/>
        <v>3.3</v>
      </c>
      <c r="BF35" s="86">
        <f t="shared" si="39"/>
        <v>2</v>
      </c>
      <c r="BH35" s="67" t="s">
        <v>465</v>
      </c>
      <c r="BI35" t="s">
        <v>488</v>
      </c>
      <c r="BJ35" s="20">
        <f t="shared" si="57"/>
        <v>2.5711388131089013E-2</v>
      </c>
      <c r="BK35" s="20">
        <f t="shared" si="43"/>
        <v>4.9121128303124914E-2</v>
      </c>
      <c r="BL35" s="20">
        <f t="shared" si="44"/>
        <v>6.2727272727272729E-2</v>
      </c>
      <c r="BM35" s="20">
        <f t="shared" si="45"/>
        <v>0.13755978916148665</v>
      </c>
      <c r="BN35" s="20">
        <f t="shared" si="46"/>
        <v>1.6128052554955836E-3</v>
      </c>
      <c r="BO35" s="20">
        <f t="shared" si="47"/>
        <v>0.12461777279117124</v>
      </c>
      <c r="BP35" s="20">
        <f t="shared" si="48"/>
        <v>1.2942016370315404E-2</v>
      </c>
      <c r="BQ35" s="21">
        <f t="shared" si="49"/>
        <v>53.557897063844692</v>
      </c>
      <c r="BR35" s="16">
        <f t="shared" si="20"/>
        <v>2.6590909090909089E-2</v>
      </c>
      <c r="BS35" s="16">
        <f t="shared" si="50"/>
        <v>4.7045454545454536E-2</v>
      </c>
      <c r="BT35" s="16">
        <f t="shared" si="51"/>
        <v>6.2727272727272729E-2</v>
      </c>
      <c r="BU35" s="16">
        <f t="shared" si="52"/>
        <v>0.13636363636363635</v>
      </c>
      <c r="BV35" s="16">
        <f t="shared" si="53"/>
        <v>1.6679752066115702E-3</v>
      </c>
      <c r="BW35" s="16">
        <f t="shared" si="54"/>
        <v>0.12277838514318436</v>
      </c>
      <c r="BX35" s="16">
        <f t="shared" si="55"/>
        <v>1.3585251220451997E-2</v>
      </c>
      <c r="BY35" s="17">
        <f t="shared" si="56"/>
        <v>51.02203627389995</v>
      </c>
    </row>
    <row r="36" spans="1:77">
      <c r="A36">
        <v>1</v>
      </c>
      <c r="B36">
        <v>1</v>
      </c>
      <c r="D36" s="40" t="s">
        <v>540</v>
      </c>
      <c r="E36" s="5" t="s">
        <v>26</v>
      </c>
      <c r="F36" s="10" t="s">
        <v>84</v>
      </c>
      <c r="G36">
        <v>0.25679999999999997</v>
      </c>
      <c r="H36">
        <v>2.62</v>
      </c>
      <c r="I36">
        <v>7.8E-2</v>
      </c>
      <c r="J36">
        <v>1.0900000000000001</v>
      </c>
      <c r="K36">
        <v>1.37</v>
      </c>
      <c r="L36">
        <f t="shared" si="3"/>
        <v>3.99</v>
      </c>
      <c r="M36">
        <v>0.61199999999999999</v>
      </c>
      <c r="N36">
        <v>48.5</v>
      </c>
      <c r="Q36">
        <v>34.4</v>
      </c>
      <c r="T36">
        <v>51.5</v>
      </c>
      <c r="AA36" t="s">
        <v>32</v>
      </c>
      <c r="AB36" s="10" t="s">
        <v>720</v>
      </c>
      <c r="AD36" t="s">
        <v>714</v>
      </c>
      <c r="AE36">
        <v>0</v>
      </c>
      <c r="AF36">
        <v>0</v>
      </c>
      <c r="AH36">
        <v>2</v>
      </c>
      <c r="AI36">
        <v>1</v>
      </c>
      <c r="AJ36" s="11">
        <v>0.75</v>
      </c>
      <c r="AK36" s="11">
        <v>0.75</v>
      </c>
      <c r="AL36" s="11">
        <v>0.75</v>
      </c>
      <c r="AM36" s="11">
        <v>0.75</v>
      </c>
      <c r="AN36">
        <v>66</v>
      </c>
      <c r="AO36">
        <v>1076</v>
      </c>
      <c r="AP36" s="27">
        <v>0</v>
      </c>
      <c r="AQ36" s="27">
        <v>0</v>
      </c>
      <c r="AT36" s="29">
        <v>0</v>
      </c>
      <c r="AU36" s="29">
        <v>0</v>
      </c>
      <c r="AX36" s="77">
        <v>0</v>
      </c>
      <c r="BB36" s="13">
        <f t="shared" si="40"/>
        <v>2.7382107408095977</v>
      </c>
      <c r="BC36" s="13">
        <f t="shared" si="41"/>
        <v>8.1519251062270454E-2</v>
      </c>
      <c r="BD36" s="13">
        <f t="shared" si="42"/>
        <v>1.1391792776650616</v>
      </c>
      <c r="BE36" s="13">
        <f t="shared" si="42"/>
        <v>1.4318124866065454</v>
      </c>
      <c r="BF36" s="86">
        <f t="shared" si="39"/>
        <v>1</v>
      </c>
      <c r="BH36" s="71" t="s">
        <v>462</v>
      </c>
      <c r="BI36" t="s">
        <v>541</v>
      </c>
      <c r="BJ36" s="20">
        <f t="shared" si="57"/>
        <v>2.9770992366412209E-2</v>
      </c>
      <c r="BK36" s="20">
        <f t="shared" si="43"/>
        <v>0.41603053435114501</v>
      </c>
      <c r="BL36" s="20">
        <f t="shared" si="44"/>
        <v>0.7956204379562043</v>
      </c>
      <c r="BM36" s="20">
        <f t="shared" si="45"/>
        <v>1.2414219646737616</v>
      </c>
      <c r="BN36" s="20">
        <f t="shared" si="46"/>
        <v>2.3686409984955695E-2</v>
      </c>
      <c r="BO36" s="20">
        <f t="shared" si="47"/>
        <v>1.2220392733798517</v>
      </c>
      <c r="BP36" s="20">
        <f t="shared" si="48"/>
        <v>1.9382691293909904E-2</v>
      </c>
      <c r="BQ36" s="21">
        <f t="shared" si="49"/>
        <v>35.761142250546705</v>
      </c>
      <c r="BR36" s="16">
        <f t="shared" si="20"/>
        <v>2.9770992366412213E-2</v>
      </c>
      <c r="BS36" s="16">
        <f t="shared" si="50"/>
        <v>0.41603053435114506</v>
      </c>
      <c r="BT36" s="16">
        <f t="shared" si="51"/>
        <v>0.79562043795620441</v>
      </c>
      <c r="BU36" s="16">
        <f t="shared" si="52"/>
        <v>1.2414219646737616</v>
      </c>
      <c r="BV36" s="16">
        <f t="shared" si="53"/>
        <v>2.3686409984955702E-2</v>
      </c>
      <c r="BW36" s="16">
        <f t="shared" si="54"/>
        <v>1.2220392733798517</v>
      </c>
      <c r="BX36" s="16">
        <f t="shared" si="55"/>
        <v>1.9382691293909904E-2</v>
      </c>
      <c r="BY36" s="17">
        <f t="shared" si="56"/>
        <v>35.761142250546705</v>
      </c>
    </row>
    <row r="37" spans="1:77">
      <c r="A37">
        <v>1</v>
      </c>
      <c r="B37">
        <v>1</v>
      </c>
      <c r="D37" s="40" t="s">
        <v>539</v>
      </c>
      <c r="E37" s="5" t="s">
        <v>26</v>
      </c>
      <c r="F37" s="10" t="s">
        <v>84</v>
      </c>
      <c r="G37">
        <v>0.25</v>
      </c>
      <c r="H37">
        <v>2.59</v>
      </c>
      <c r="I37">
        <v>7.1999999999999995E-2</v>
      </c>
      <c r="J37">
        <v>0.96</v>
      </c>
      <c r="K37">
        <v>1.29</v>
      </c>
      <c r="L37">
        <f t="shared" ref="L37:L68" si="58">H37+K37</f>
        <v>3.88</v>
      </c>
      <c r="N37">
        <v>42.9</v>
      </c>
      <c r="Q37">
        <v>30.3</v>
      </c>
      <c r="T37">
        <v>56.3</v>
      </c>
      <c r="AA37" t="s">
        <v>32</v>
      </c>
      <c r="AB37" s="10" t="s">
        <v>721</v>
      </c>
      <c r="AC37" t="s">
        <v>736</v>
      </c>
      <c r="AD37" s="10" t="s">
        <v>775</v>
      </c>
      <c r="AE37">
        <v>0</v>
      </c>
      <c r="AF37">
        <v>1</v>
      </c>
      <c r="AH37">
        <v>2</v>
      </c>
      <c r="AI37">
        <v>1</v>
      </c>
      <c r="AJ37" s="11">
        <v>0.75</v>
      </c>
      <c r="AK37" s="11">
        <v>0.75</v>
      </c>
      <c r="AL37" s="11">
        <v>0.75</v>
      </c>
      <c r="AM37" s="11">
        <v>0.75</v>
      </c>
      <c r="AN37">
        <v>66</v>
      </c>
      <c r="AO37">
        <v>1564</v>
      </c>
      <c r="AP37" s="27">
        <v>0</v>
      </c>
      <c r="AQ37" s="27">
        <v>0</v>
      </c>
      <c r="AT37" s="29">
        <v>0</v>
      </c>
      <c r="AU37" s="29">
        <v>0</v>
      </c>
      <c r="AX37" s="77">
        <v>0</v>
      </c>
      <c r="BB37" s="13">
        <f t="shared" si="40"/>
        <v>2.706857182708724</v>
      </c>
      <c r="BC37" s="13">
        <f t="shared" si="41"/>
        <v>7.5248539442095808E-2</v>
      </c>
      <c r="BD37" s="13">
        <f t="shared" si="42"/>
        <v>1.003313859227944</v>
      </c>
      <c r="BE37" s="13">
        <f t="shared" si="42"/>
        <v>1.3482029983375499</v>
      </c>
      <c r="BF37" s="86">
        <f t="shared" si="39"/>
        <v>2</v>
      </c>
      <c r="BH37" s="71" t="s">
        <v>461</v>
      </c>
      <c r="BI37" t="s">
        <v>541</v>
      </c>
      <c r="BJ37" s="20">
        <f t="shared" si="57"/>
        <v>2.7799227799227801E-2</v>
      </c>
      <c r="BK37" s="20">
        <f t="shared" si="43"/>
        <v>0.37065637065637064</v>
      </c>
      <c r="BL37" s="20">
        <f t="shared" si="44"/>
        <v>0.7441860465116279</v>
      </c>
      <c r="BM37" s="20">
        <f t="shared" si="45"/>
        <v>1.1426416449672263</v>
      </c>
      <c r="BN37" s="20">
        <f t="shared" si="46"/>
        <v>2.0687797431983481E-2</v>
      </c>
      <c r="BO37" s="20">
        <f t="shared" si="47"/>
        <v>1.1242400614067751</v>
      </c>
      <c r="BP37" s="20">
        <f t="shared" si="48"/>
        <v>1.8401583560451074E-2</v>
      </c>
      <c r="BQ37" s="21">
        <f t="shared" si="49"/>
        <v>37.667800615250655</v>
      </c>
      <c r="BR37" s="16">
        <f t="shared" si="20"/>
        <v>2.7799227799227798E-2</v>
      </c>
      <c r="BS37" s="16">
        <f t="shared" si="50"/>
        <v>0.37065637065637064</v>
      </c>
      <c r="BT37" s="16">
        <f t="shared" si="51"/>
        <v>0.7441860465116279</v>
      </c>
      <c r="BU37" s="16">
        <f t="shared" si="52"/>
        <v>1.1426416449672263</v>
      </c>
      <c r="BV37" s="16">
        <f t="shared" si="53"/>
        <v>2.0687797431983478E-2</v>
      </c>
      <c r="BW37" s="16">
        <f t="shared" si="54"/>
        <v>1.1242400614067751</v>
      </c>
      <c r="BX37" s="16">
        <f t="shared" si="55"/>
        <v>1.8401583560451074E-2</v>
      </c>
      <c r="BY37" s="17">
        <f t="shared" si="56"/>
        <v>37.667800615250655</v>
      </c>
    </row>
    <row r="38" spans="1:77">
      <c r="A38">
        <v>1</v>
      </c>
      <c r="B38">
        <v>0</v>
      </c>
      <c r="C38">
        <v>1</v>
      </c>
      <c r="D38" s="10" t="s">
        <v>542</v>
      </c>
      <c r="E38" s="5" t="s">
        <v>50</v>
      </c>
      <c r="F38" s="10" t="s">
        <v>83</v>
      </c>
      <c r="H38" s="33">
        <v>1.4</v>
      </c>
      <c r="I38">
        <v>0.70899999999999996</v>
      </c>
      <c r="J38">
        <v>0.85699999999999998</v>
      </c>
      <c r="K38">
        <v>3.85</v>
      </c>
      <c r="L38">
        <f t="shared" si="58"/>
        <v>5.25</v>
      </c>
      <c r="AA38" t="s">
        <v>29</v>
      </c>
      <c r="AB38" s="10" t="s">
        <v>722</v>
      </c>
      <c r="AC38" t="s">
        <v>707</v>
      </c>
      <c r="AD38" s="10" t="s">
        <v>714</v>
      </c>
      <c r="AE38">
        <v>0</v>
      </c>
      <c r="AF38">
        <v>0</v>
      </c>
      <c r="AH38">
        <v>2</v>
      </c>
      <c r="AI38">
        <v>0</v>
      </c>
      <c r="AJ38" s="5">
        <v>0</v>
      </c>
      <c r="AK38" s="5">
        <v>0</v>
      </c>
      <c r="AL38" s="5">
        <v>0</v>
      </c>
      <c r="AM38" s="5">
        <v>0</v>
      </c>
      <c r="AO38">
        <v>28</v>
      </c>
      <c r="AP38" s="27">
        <v>0</v>
      </c>
      <c r="AQ38" s="27">
        <v>0</v>
      </c>
      <c r="AT38" s="29">
        <v>0</v>
      </c>
      <c r="AU38" s="29">
        <v>0</v>
      </c>
      <c r="AX38" s="77">
        <v>0</v>
      </c>
      <c r="BB38" s="13">
        <v>1.4</v>
      </c>
      <c r="BC38" s="13">
        <v>0.70899999999999996</v>
      </c>
      <c r="BD38" s="13">
        <v>0.85699999999999998</v>
      </c>
      <c r="BE38" s="13">
        <v>3.85</v>
      </c>
      <c r="BF38" s="86">
        <f t="shared" si="39"/>
        <v>1</v>
      </c>
      <c r="BH38" s="67" t="s">
        <v>460</v>
      </c>
      <c r="BI38" t="s">
        <v>100</v>
      </c>
      <c r="BJ38" s="20">
        <f t="shared" si="57"/>
        <v>0.50642857142857145</v>
      </c>
      <c r="BK38" s="20">
        <f t="shared" si="43"/>
        <v>0.61214285714285721</v>
      </c>
      <c r="BL38" s="20">
        <f t="shared" si="44"/>
        <v>0.2225974025974026</v>
      </c>
      <c r="BM38" s="20">
        <f t="shared" si="45"/>
        <v>1.3411688311688315</v>
      </c>
      <c r="BN38" s="20">
        <f t="shared" si="46"/>
        <v>0.11272968460111318</v>
      </c>
      <c r="BO38" s="20">
        <f t="shared" si="47"/>
        <v>1.2510616105056109</v>
      </c>
      <c r="BP38" s="20">
        <f t="shared" si="48"/>
        <v>9.0107220663220633E-2</v>
      </c>
      <c r="BQ38" s="21">
        <f t="shared" si="49"/>
        <v>7.6924709857671765</v>
      </c>
      <c r="BR38" s="16">
        <f t="shared" si="20"/>
        <v>0.50642857142857145</v>
      </c>
      <c r="BS38" s="16">
        <f t="shared" si="50"/>
        <v>0.61214285714285721</v>
      </c>
      <c r="BT38" s="16">
        <f t="shared" si="51"/>
        <v>0.2225974025974026</v>
      </c>
      <c r="BU38" s="16">
        <f t="shared" si="52"/>
        <v>1.3411688311688315</v>
      </c>
      <c r="BV38" s="16">
        <f t="shared" si="53"/>
        <v>0.11272968460111318</v>
      </c>
      <c r="BW38" s="16">
        <f t="shared" si="54"/>
        <v>1.2510616105056109</v>
      </c>
      <c r="BX38" s="16">
        <f t="shared" si="55"/>
        <v>9.0107220663220633E-2</v>
      </c>
      <c r="BY38" s="17">
        <f t="shared" si="56"/>
        <v>7.6924709857671765</v>
      </c>
    </row>
    <row r="39" spans="1:77">
      <c r="A39">
        <v>1</v>
      </c>
      <c r="B39">
        <v>1</v>
      </c>
      <c r="D39" s="10" t="s">
        <v>544</v>
      </c>
      <c r="E39" s="5" t="s">
        <v>10</v>
      </c>
      <c r="F39" s="10" t="s">
        <v>84</v>
      </c>
      <c r="G39">
        <v>0.30599999999999999</v>
      </c>
      <c r="H39">
        <v>2.74</v>
      </c>
      <c r="I39">
        <v>0.13100000000000001</v>
      </c>
      <c r="J39">
        <v>0.58299999999999996</v>
      </c>
      <c r="K39">
        <v>1.86</v>
      </c>
      <c r="L39">
        <f t="shared" si="58"/>
        <v>4.6000000000000005</v>
      </c>
      <c r="M39" s="27">
        <v>0.64200000000000002</v>
      </c>
      <c r="N39">
        <v>47.83</v>
      </c>
      <c r="AA39" t="s">
        <v>30</v>
      </c>
      <c r="AB39" s="10" t="s">
        <v>723</v>
      </c>
      <c r="AD39" s="10" t="s">
        <v>778</v>
      </c>
      <c r="AE39">
        <v>1</v>
      </c>
      <c r="AF39">
        <v>1</v>
      </c>
      <c r="AH39">
        <v>2</v>
      </c>
      <c r="AI39">
        <v>1</v>
      </c>
      <c r="AJ39" s="5">
        <v>0</v>
      </c>
      <c r="AK39" s="5">
        <v>0.71099999999999997</v>
      </c>
      <c r="AL39" s="5">
        <v>0</v>
      </c>
      <c r="AM39" s="5">
        <v>0</v>
      </c>
      <c r="AN39">
        <v>75</v>
      </c>
      <c r="AO39">
        <v>2041</v>
      </c>
      <c r="AP39" s="27">
        <v>0</v>
      </c>
      <c r="AQ39" s="27">
        <v>0</v>
      </c>
      <c r="AT39" s="29">
        <v>0</v>
      </c>
      <c r="AU39" s="29">
        <v>0</v>
      </c>
      <c r="AX39" s="77">
        <v>0</v>
      </c>
      <c r="BB39" s="13">
        <f t="shared" ref="BB39:BE42" si="59">H39*(70/$AN39)^AJ39</f>
        <v>2.74</v>
      </c>
      <c r="BC39" s="13">
        <f t="shared" si="59"/>
        <v>0.12472900097112201</v>
      </c>
      <c r="BD39" s="13">
        <f t="shared" si="59"/>
        <v>0.58299999999999996</v>
      </c>
      <c r="BE39" s="13">
        <f t="shared" si="59"/>
        <v>1.86</v>
      </c>
      <c r="BF39" s="86">
        <f t="shared" si="39"/>
        <v>1</v>
      </c>
      <c r="BH39" s="67" t="s">
        <v>459</v>
      </c>
      <c r="BI39" t="s">
        <v>489</v>
      </c>
      <c r="BJ39" s="20">
        <f t="shared" si="57"/>
        <v>4.5521533201139414E-2</v>
      </c>
      <c r="BK39" s="20">
        <f t="shared" si="43"/>
        <v>0.21277372262773719</v>
      </c>
      <c r="BL39" s="20">
        <f t="shared" si="44"/>
        <v>0.31344086021505374</v>
      </c>
      <c r="BM39" s="20">
        <f t="shared" si="45"/>
        <v>0.57173611604393026</v>
      </c>
      <c r="BN39" s="20">
        <f t="shared" si="46"/>
        <v>1.4268308524873267E-2</v>
      </c>
      <c r="BO39" s="20">
        <f t="shared" si="47"/>
        <v>0.54558374501906659</v>
      </c>
      <c r="BP39" s="20">
        <f t="shared" si="48"/>
        <v>2.6152371024863674E-2</v>
      </c>
      <c r="BQ39" s="21">
        <f t="shared" si="49"/>
        <v>26.504181204103979</v>
      </c>
      <c r="BR39" s="16">
        <f t="shared" si="20"/>
        <v>4.7810218978102191E-2</v>
      </c>
      <c r="BS39" s="16">
        <f t="shared" si="50"/>
        <v>0.21277372262773719</v>
      </c>
      <c r="BT39" s="16">
        <f t="shared" si="51"/>
        <v>0.31344086021505374</v>
      </c>
      <c r="BU39" s="16">
        <f t="shared" si="52"/>
        <v>0.5740248018208931</v>
      </c>
      <c r="BV39" s="16">
        <f t="shared" si="53"/>
        <v>1.4985676163566438E-2</v>
      </c>
      <c r="BW39" s="16">
        <f t="shared" si="54"/>
        <v>0.54660909216981612</v>
      </c>
      <c r="BX39" s="16">
        <f t="shared" si="55"/>
        <v>2.7415709651076925E-2</v>
      </c>
      <c r="BY39" s="17">
        <f t="shared" si="56"/>
        <v>25.282846564313449</v>
      </c>
    </row>
    <row r="40" spans="1:77">
      <c r="A40">
        <v>1</v>
      </c>
      <c r="B40">
        <v>1</v>
      </c>
      <c r="D40" s="40" t="s">
        <v>543</v>
      </c>
      <c r="E40" s="5" t="s">
        <v>10</v>
      </c>
      <c r="F40" s="10" t="s">
        <v>84</v>
      </c>
      <c r="G40">
        <v>0.254</v>
      </c>
      <c r="H40">
        <v>2.74</v>
      </c>
      <c r="I40">
        <v>0.126</v>
      </c>
      <c r="J40">
        <v>0.17899999999999999</v>
      </c>
      <c r="K40">
        <v>1.38</v>
      </c>
      <c r="L40">
        <f t="shared" si="58"/>
        <v>4.12</v>
      </c>
      <c r="M40">
        <v>0.60699999999999998</v>
      </c>
      <c r="N40">
        <v>15.08</v>
      </c>
      <c r="R40">
        <v>20.91</v>
      </c>
      <c r="T40">
        <v>53.41</v>
      </c>
      <c r="V40" s="36">
        <v>0.24199999999999999</v>
      </c>
      <c r="AA40" t="s">
        <v>30</v>
      </c>
      <c r="AB40" s="10" t="s">
        <v>723</v>
      </c>
      <c r="AD40" s="10" t="s">
        <v>778</v>
      </c>
      <c r="AE40">
        <v>1</v>
      </c>
      <c r="AF40">
        <v>1</v>
      </c>
      <c r="AH40">
        <v>2</v>
      </c>
      <c r="AI40">
        <v>1</v>
      </c>
      <c r="AJ40" s="5">
        <v>0</v>
      </c>
      <c r="AK40" s="5">
        <v>0.70499999999999996</v>
      </c>
      <c r="AL40" s="5">
        <v>0</v>
      </c>
      <c r="AM40" s="5">
        <v>0</v>
      </c>
      <c r="AN40">
        <v>75</v>
      </c>
      <c r="AO40">
        <v>197</v>
      </c>
      <c r="AP40" s="27">
        <v>0</v>
      </c>
      <c r="AQ40" s="27">
        <v>0</v>
      </c>
      <c r="AT40" s="29">
        <v>0</v>
      </c>
      <c r="AU40" s="29">
        <v>0</v>
      </c>
      <c r="AX40" s="77">
        <v>0</v>
      </c>
      <c r="BB40" s="13">
        <f t="shared" si="59"/>
        <v>2.74</v>
      </c>
      <c r="BC40" s="13">
        <f t="shared" si="59"/>
        <v>0.12001802412602154</v>
      </c>
      <c r="BD40" s="13">
        <f t="shared" si="59"/>
        <v>0.17899999999999999</v>
      </c>
      <c r="BE40" s="13">
        <f t="shared" si="59"/>
        <v>1.38</v>
      </c>
      <c r="BF40" s="86">
        <f t="shared" si="39"/>
        <v>2</v>
      </c>
      <c r="BH40" s="71" t="s">
        <v>458</v>
      </c>
      <c r="BI40" t="s">
        <v>489</v>
      </c>
      <c r="BJ40" s="20">
        <f t="shared" si="57"/>
        <v>4.3802198586139242E-2</v>
      </c>
      <c r="BK40" s="20">
        <f t="shared" si="43"/>
        <v>6.5328467153284664E-2</v>
      </c>
      <c r="BL40" s="20">
        <f t="shared" si="44"/>
        <v>0.12971014492753624</v>
      </c>
      <c r="BM40" s="20">
        <f t="shared" si="45"/>
        <v>0.23884081066696014</v>
      </c>
      <c r="BN40" s="20">
        <f t="shared" si="46"/>
        <v>5.6815895267528444E-3</v>
      </c>
      <c r="BO40" s="20">
        <f t="shared" si="47"/>
        <v>0.21204677135989736</v>
      </c>
      <c r="BP40" s="20">
        <f t="shared" si="48"/>
        <v>2.679403930706277E-2</v>
      </c>
      <c r="BQ40" s="21">
        <f t="shared" si="49"/>
        <v>25.869454493829725</v>
      </c>
      <c r="BR40" s="16">
        <f t="shared" si="20"/>
        <v>4.5985401459854011E-2</v>
      </c>
      <c r="BS40" s="16">
        <f t="shared" si="50"/>
        <v>6.5328467153284664E-2</v>
      </c>
      <c r="BT40" s="16">
        <f t="shared" si="51"/>
        <v>0.12971014492753624</v>
      </c>
      <c r="BU40" s="16">
        <f t="shared" si="52"/>
        <v>0.24102401354067493</v>
      </c>
      <c r="BV40" s="16">
        <f t="shared" si="53"/>
        <v>5.9647730879086001E-3</v>
      </c>
      <c r="BW40" s="16">
        <f t="shared" si="54"/>
        <v>0.21302346923799748</v>
      </c>
      <c r="BX40" s="16">
        <f t="shared" si="55"/>
        <v>2.8000544302677469E-2</v>
      </c>
      <c r="BY40" s="17">
        <f t="shared" si="56"/>
        <v>24.754775231053816</v>
      </c>
    </row>
    <row r="41" spans="1:77">
      <c r="A41">
        <v>1</v>
      </c>
      <c r="B41">
        <v>0</v>
      </c>
      <c r="D41" s="40" t="s">
        <v>545</v>
      </c>
      <c r="E41" s="5" t="s">
        <v>49</v>
      </c>
      <c r="F41" s="10" t="s">
        <v>83</v>
      </c>
      <c r="H41">
        <v>4.63</v>
      </c>
      <c r="I41">
        <v>0.25679999999999997</v>
      </c>
      <c r="J41">
        <v>0.90239999999999998</v>
      </c>
      <c r="K41">
        <v>2.68</v>
      </c>
      <c r="L41">
        <f t="shared" si="58"/>
        <v>7.3100000000000005</v>
      </c>
      <c r="N41">
        <v>24.7</v>
      </c>
      <c r="Q41">
        <v>25.8</v>
      </c>
      <c r="AA41" t="s">
        <v>29</v>
      </c>
      <c r="AB41" s="10" t="s">
        <v>724</v>
      </c>
      <c r="AD41" t="s">
        <v>714</v>
      </c>
      <c r="AE41">
        <v>0</v>
      </c>
      <c r="AF41">
        <v>0</v>
      </c>
      <c r="AH41">
        <v>2</v>
      </c>
      <c r="AI41">
        <v>0</v>
      </c>
      <c r="AJ41" s="5">
        <v>0.45100000000000001</v>
      </c>
      <c r="AK41" s="5">
        <v>0.58099999999999996</v>
      </c>
      <c r="AL41" s="5">
        <v>0</v>
      </c>
      <c r="AM41" s="5">
        <v>0</v>
      </c>
      <c r="AN41">
        <v>75</v>
      </c>
      <c r="AO41">
        <v>267</v>
      </c>
      <c r="AP41" s="27">
        <v>-0.21</v>
      </c>
      <c r="AQ41" s="27">
        <v>-0.21</v>
      </c>
      <c r="AS41" s="27" t="s">
        <v>658</v>
      </c>
      <c r="AT41" s="29">
        <v>-0.56599999999999995</v>
      </c>
      <c r="AU41" s="29">
        <v>-1.58</v>
      </c>
      <c r="AW41" s="29">
        <v>40</v>
      </c>
      <c r="AX41" s="77">
        <v>0</v>
      </c>
      <c r="AY41" s="81">
        <v>1</v>
      </c>
      <c r="AZ41" t="s">
        <v>655</v>
      </c>
      <c r="BB41" s="13">
        <f t="shared" si="59"/>
        <v>4.4881522123701645</v>
      </c>
      <c r="BC41" s="13">
        <f t="shared" si="59"/>
        <v>0.24670979170413518</v>
      </c>
      <c r="BD41" s="13">
        <f t="shared" si="59"/>
        <v>0.90239999999999998</v>
      </c>
      <c r="BE41" s="13">
        <f t="shared" si="59"/>
        <v>2.68</v>
      </c>
      <c r="BF41" s="86">
        <f t="shared" si="39"/>
        <v>1</v>
      </c>
      <c r="BH41" s="71" t="s">
        <v>457</v>
      </c>
      <c r="BJ41" s="20">
        <f t="shared" si="57"/>
        <v>5.4969123155885417E-2</v>
      </c>
      <c r="BK41" s="20">
        <f t="shared" si="43"/>
        <v>0.20106269959223338</v>
      </c>
      <c r="BL41" s="20">
        <f t="shared" si="44"/>
        <v>0.33671641791044771</v>
      </c>
      <c r="BM41" s="20">
        <f t="shared" si="45"/>
        <v>0.59274824065856646</v>
      </c>
      <c r="BN41" s="20">
        <f t="shared" si="46"/>
        <v>1.8509006244727982E-2</v>
      </c>
      <c r="BO41" s="20">
        <f t="shared" si="47"/>
        <v>0.55967739215899004</v>
      </c>
      <c r="BP41" s="20">
        <f t="shared" si="48"/>
        <v>3.3070848499576422E-2</v>
      </c>
      <c r="BQ41" s="21">
        <f t="shared" si="49"/>
        <v>20.959461640931991</v>
      </c>
      <c r="BR41" s="16">
        <f t="shared" si="20"/>
        <v>5.5464362850971921E-2</v>
      </c>
      <c r="BS41" s="16">
        <f t="shared" si="50"/>
        <v>0.19490280777537797</v>
      </c>
      <c r="BT41" s="16">
        <f t="shared" si="51"/>
        <v>0.33671641791044771</v>
      </c>
      <c r="BU41" s="16">
        <f t="shared" si="52"/>
        <v>0.58708358853679754</v>
      </c>
      <c r="BV41" s="16">
        <f t="shared" si="53"/>
        <v>1.8675761580864571E-2</v>
      </c>
      <c r="BW41" s="16">
        <f t="shared" si="54"/>
        <v>0.55333213935736936</v>
      </c>
      <c r="BX41" s="16">
        <f t="shared" si="55"/>
        <v>3.3751449179428239E-2</v>
      </c>
      <c r="BY41" s="17">
        <f t="shared" si="56"/>
        <v>20.536812415818389</v>
      </c>
    </row>
    <row r="42" spans="1:77">
      <c r="A42">
        <v>1</v>
      </c>
      <c r="B42">
        <v>0</v>
      </c>
      <c r="D42" s="40" t="s">
        <v>546</v>
      </c>
      <c r="E42" s="5" t="s">
        <v>49</v>
      </c>
      <c r="F42" s="10" t="s">
        <v>83</v>
      </c>
      <c r="H42">
        <v>3.51</v>
      </c>
      <c r="I42">
        <v>0.23200000000000001</v>
      </c>
      <c r="J42">
        <v>0.47699999999999998</v>
      </c>
      <c r="K42">
        <v>3.56</v>
      </c>
      <c r="L42">
        <f t="shared" si="58"/>
        <v>7.07</v>
      </c>
      <c r="N42">
        <v>20.9</v>
      </c>
      <c r="O42">
        <v>38.4</v>
      </c>
      <c r="Q42">
        <v>29.3</v>
      </c>
      <c r="V42" s="36">
        <v>0.217</v>
      </c>
      <c r="AA42" t="s">
        <v>29</v>
      </c>
      <c r="AB42" s="10" t="s">
        <v>693</v>
      </c>
      <c r="AD42" t="s">
        <v>714</v>
      </c>
      <c r="AE42">
        <v>0</v>
      </c>
      <c r="AF42">
        <v>0</v>
      </c>
      <c r="AH42">
        <v>2</v>
      </c>
      <c r="AI42">
        <v>1</v>
      </c>
      <c r="AJ42" s="5">
        <v>0.40600000000000003</v>
      </c>
      <c r="AK42" s="5">
        <v>0.38900000000000001</v>
      </c>
      <c r="AL42" s="5">
        <v>0</v>
      </c>
      <c r="AM42" s="5">
        <v>0</v>
      </c>
      <c r="AN42">
        <v>70</v>
      </c>
      <c r="AO42">
        <v>1409</v>
      </c>
      <c r="AP42" s="27">
        <v>-0.16500000000000001</v>
      </c>
      <c r="AQ42" s="27">
        <v>-0.129</v>
      </c>
      <c r="AR42" s="27">
        <v>-0.20499999999999999</v>
      </c>
      <c r="AS42" s="27" t="s">
        <v>658</v>
      </c>
      <c r="AT42" s="29">
        <v>0</v>
      </c>
      <c r="AU42" s="31">
        <v>-0.02</v>
      </c>
      <c r="AW42" s="29">
        <v>38</v>
      </c>
      <c r="AX42" s="77">
        <v>1</v>
      </c>
      <c r="AY42" s="81">
        <v>1</v>
      </c>
      <c r="BA42" t="s">
        <v>664</v>
      </c>
      <c r="BB42" s="13">
        <f t="shared" si="59"/>
        <v>3.51</v>
      </c>
      <c r="BC42" s="13">
        <f t="shared" si="59"/>
        <v>0.23200000000000001</v>
      </c>
      <c r="BD42" s="13">
        <f t="shared" si="59"/>
        <v>0.47699999999999998</v>
      </c>
      <c r="BE42" s="13">
        <f t="shared" si="59"/>
        <v>3.56</v>
      </c>
      <c r="BF42" s="86">
        <f t="shared" si="39"/>
        <v>2</v>
      </c>
      <c r="BH42" s="71" t="s">
        <v>456</v>
      </c>
      <c r="BJ42" s="20">
        <f t="shared" si="57"/>
        <v>6.6096866096866103E-2</v>
      </c>
      <c r="BK42" s="20">
        <f t="shared" si="43"/>
        <v>0.13589743589743589</v>
      </c>
      <c r="BL42" s="20">
        <f t="shared" si="44"/>
        <v>0.13398876404494381</v>
      </c>
      <c r="BM42" s="20">
        <f t="shared" si="45"/>
        <v>0.33598306603924577</v>
      </c>
      <c r="BN42" s="20">
        <f t="shared" si="46"/>
        <v>8.8562373955632379E-3</v>
      </c>
      <c r="BO42" s="20">
        <f t="shared" si="47"/>
        <v>0.30714942094093267</v>
      </c>
      <c r="BP42" s="20">
        <f t="shared" si="48"/>
        <v>2.8833645098313126E-2</v>
      </c>
      <c r="BQ42" s="21">
        <f t="shared" si="49"/>
        <v>24.039526677828775</v>
      </c>
      <c r="BR42" s="16">
        <f t="shared" si="20"/>
        <v>6.6096866096866103E-2</v>
      </c>
      <c r="BS42" s="16">
        <f t="shared" si="50"/>
        <v>0.13589743589743589</v>
      </c>
      <c r="BT42" s="16">
        <f t="shared" si="51"/>
        <v>0.13398876404494381</v>
      </c>
      <c r="BU42" s="16">
        <f t="shared" si="52"/>
        <v>0.33598306603924577</v>
      </c>
      <c r="BV42" s="16">
        <f t="shared" si="53"/>
        <v>8.8562373955632379E-3</v>
      </c>
      <c r="BW42" s="16">
        <f t="shared" si="54"/>
        <v>0.30714942094093267</v>
      </c>
      <c r="BX42" s="16">
        <f t="shared" si="55"/>
        <v>2.8833645098313126E-2</v>
      </c>
      <c r="BY42" s="17">
        <f t="shared" si="56"/>
        <v>24.039526677828775</v>
      </c>
    </row>
    <row r="43" spans="1:77">
      <c r="A43">
        <v>1</v>
      </c>
      <c r="B43">
        <v>0</v>
      </c>
      <c r="D43" s="40" t="s">
        <v>547</v>
      </c>
      <c r="E43" s="5" t="s">
        <v>348</v>
      </c>
      <c r="F43" s="10" t="s">
        <v>84</v>
      </c>
      <c r="G43">
        <v>0.19</v>
      </c>
      <c r="H43" s="37">
        <v>9.1300000000000008</v>
      </c>
      <c r="I43" s="37">
        <v>1.29</v>
      </c>
      <c r="L43">
        <f t="shared" si="58"/>
        <v>9.1300000000000008</v>
      </c>
      <c r="T43" s="27">
        <v>0</v>
      </c>
      <c r="V43">
        <v>26.3</v>
      </c>
      <c r="W43">
        <v>48.2</v>
      </c>
      <c r="X43">
        <v>28.6</v>
      </c>
      <c r="AA43" t="s">
        <v>29</v>
      </c>
      <c r="AB43" s="10" t="s">
        <v>715</v>
      </c>
      <c r="AD43" s="10" t="s">
        <v>778</v>
      </c>
      <c r="AE43">
        <v>1</v>
      </c>
      <c r="AF43">
        <v>0</v>
      </c>
      <c r="AH43">
        <v>1</v>
      </c>
      <c r="AI43">
        <v>0</v>
      </c>
      <c r="AJ43" s="5">
        <v>0</v>
      </c>
      <c r="AK43" s="5">
        <v>0.754</v>
      </c>
      <c r="AN43">
        <v>91</v>
      </c>
      <c r="AO43">
        <v>1504</v>
      </c>
      <c r="AP43" s="27">
        <v>0</v>
      </c>
      <c r="AQ43" s="27">
        <v>0</v>
      </c>
      <c r="AT43" s="29">
        <v>0</v>
      </c>
      <c r="AU43" s="29">
        <v>0</v>
      </c>
      <c r="AX43" s="77">
        <v>0</v>
      </c>
      <c r="AY43" s="81">
        <v>1</v>
      </c>
      <c r="BB43" s="13">
        <f t="shared" ref="BB43:BB75" si="60">H43*(70/$AN43)^AJ43</f>
        <v>9.1300000000000008</v>
      </c>
      <c r="BC43" s="13">
        <f t="shared" ref="BC43:BC75" si="61">I43*(70/$AN43)^AK43</f>
        <v>1.0584648069126541</v>
      </c>
      <c r="BF43" s="86">
        <f t="shared" si="39"/>
        <v>1</v>
      </c>
      <c r="BH43" s="71" t="s">
        <v>455</v>
      </c>
      <c r="BJ43" s="20">
        <f t="shared" si="57"/>
        <v>0.11593261850083833</v>
      </c>
      <c r="BK43" s="20"/>
      <c r="BL43" s="20"/>
      <c r="BM43" s="20"/>
      <c r="BN43" s="20"/>
      <c r="BO43" s="20"/>
      <c r="BP43" s="20"/>
      <c r="BQ43" s="21">
        <f>LN(2)/BJ43</f>
        <v>5.9788797106737741</v>
      </c>
      <c r="BR43" s="16">
        <f t="shared" si="20"/>
        <v>0.14129244249726178</v>
      </c>
      <c r="BS43" s="16"/>
      <c r="BT43" s="16"/>
      <c r="BU43" s="16"/>
      <c r="BV43" s="16"/>
      <c r="BW43" s="16"/>
      <c r="BX43" s="16"/>
      <c r="BY43" s="17">
        <f>H43*LN(2)/I43</f>
        <v>4.9057626034979078</v>
      </c>
    </row>
    <row r="44" spans="1:77">
      <c r="A44">
        <v>1</v>
      </c>
      <c r="B44">
        <v>1</v>
      </c>
      <c r="D44" s="40" t="s">
        <v>548</v>
      </c>
      <c r="E44" s="5" t="s">
        <v>221</v>
      </c>
      <c r="F44" s="10" t="s">
        <v>83</v>
      </c>
      <c r="H44">
        <v>3.94</v>
      </c>
      <c r="I44">
        <v>8.0600000000000005E-2</v>
      </c>
      <c r="J44">
        <v>0.51500000000000001</v>
      </c>
      <c r="K44">
        <v>2.0099999999999998</v>
      </c>
      <c r="L44">
        <f t="shared" si="58"/>
        <v>5.9499999999999993</v>
      </c>
      <c r="N44">
        <v>19.010000000000002</v>
      </c>
      <c r="O44">
        <v>38.32</v>
      </c>
      <c r="P44">
        <v>72.98</v>
      </c>
      <c r="Q44">
        <v>41.01</v>
      </c>
      <c r="R44" s="27">
        <v>1</v>
      </c>
      <c r="S44">
        <v>69.28</v>
      </c>
      <c r="AA44" t="s">
        <v>29</v>
      </c>
      <c r="AB44" s="10" t="s">
        <v>719</v>
      </c>
      <c r="AD44" s="10" t="s">
        <v>714</v>
      </c>
      <c r="AE44">
        <v>0</v>
      </c>
      <c r="AF44">
        <v>0</v>
      </c>
      <c r="AH44">
        <v>3</v>
      </c>
      <c r="AI44">
        <v>1</v>
      </c>
      <c r="AJ44" s="5">
        <v>0.34799999999999998</v>
      </c>
      <c r="AK44" s="5">
        <v>1.33</v>
      </c>
      <c r="AL44" s="5">
        <v>0.75</v>
      </c>
      <c r="AM44" s="5">
        <v>0.623</v>
      </c>
      <c r="AN44">
        <v>75</v>
      </c>
      <c r="AO44">
        <v>420</v>
      </c>
      <c r="AP44" s="27">
        <v>-0.19</v>
      </c>
      <c r="AQ44" s="27">
        <v>0</v>
      </c>
      <c r="AS44" s="27" t="s">
        <v>658</v>
      </c>
      <c r="AT44" s="29">
        <v>0</v>
      </c>
      <c r="AU44" s="29">
        <v>0</v>
      </c>
      <c r="AX44" s="77">
        <v>0</v>
      </c>
      <c r="BB44" s="13">
        <f t="shared" si="60"/>
        <v>3.8465290800943146</v>
      </c>
      <c r="BC44" s="13">
        <f t="shared" si="61"/>
        <v>7.353328276327474E-2</v>
      </c>
      <c r="BD44" s="13">
        <f>J44*(70/$AN44)^AL44</f>
        <v>0.48902922232663409</v>
      </c>
      <c r="BE44" s="13">
        <f>K44*(70/$AN44)^AM44</f>
        <v>1.9254354753845235</v>
      </c>
      <c r="BF44" s="86">
        <f t="shared" si="39"/>
        <v>1</v>
      </c>
      <c r="BH44" s="71" t="s">
        <v>454</v>
      </c>
      <c r="BI44" t="s">
        <v>490</v>
      </c>
      <c r="BJ44" s="20">
        <f t="shared" si="57"/>
        <v>1.9116788468806208E-2</v>
      </c>
      <c r="BK44" s="20">
        <f>BD44/BB44</f>
        <v>0.12713519439053439</v>
      </c>
      <c r="BL44" s="20">
        <f>BD44/BE44</f>
        <v>0.2539836980145862</v>
      </c>
      <c r="BM44" s="20">
        <f>BJ44+BK44+BL44</f>
        <v>0.4002356808739268</v>
      </c>
      <c r="BN44" s="20">
        <f>BJ44*BL44</f>
        <v>4.8553526294699998E-3</v>
      </c>
      <c r="BO44" s="20">
        <f>0.5*(BM44+SQRT(BM44*BM44-4*BN44))</f>
        <v>0.38771260963824994</v>
      </c>
      <c r="BP44" s="20">
        <f>0.5*(BM44-SQRT(BM44*BM44-4*BN44))</f>
        <v>1.2523071235676891E-2</v>
      </c>
      <c r="BQ44" s="21">
        <f>LN(2)/BP44</f>
        <v>55.34961572247893</v>
      </c>
      <c r="BR44" s="16">
        <f t="shared" si="20"/>
        <v>2.0456852791878175E-2</v>
      </c>
      <c r="BS44" s="16">
        <f>J44/H44</f>
        <v>0.13071065989847716</v>
      </c>
      <c r="BT44" s="16">
        <f>J44/K44</f>
        <v>0.25621890547263687</v>
      </c>
      <c r="BU44" s="16">
        <f>BR44+BS44+BT44</f>
        <v>0.4073864181629922</v>
      </c>
      <c r="BV44" s="16">
        <f>BR44*BT44</f>
        <v>5.2414324317498822E-3</v>
      </c>
      <c r="BW44" s="16">
        <f>0.5*(BU44+SQRT(BU44*BU44-4*BV44))</f>
        <v>0.39408620000859984</v>
      </c>
      <c r="BX44" s="16">
        <f>0.5*(BU44-SQRT(BU44*BU44-4*BV44))</f>
        <v>1.3300218154392363E-2</v>
      </c>
      <c r="BY44" s="17">
        <f>LN(2)/BX44</f>
        <v>52.115474536862031</v>
      </c>
    </row>
    <row r="45" spans="1:77">
      <c r="A45">
        <v>1</v>
      </c>
      <c r="B45">
        <v>1</v>
      </c>
      <c r="D45" s="40" t="s">
        <v>549</v>
      </c>
      <c r="E45" s="5" t="s">
        <v>221</v>
      </c>
      <c r="F45" s="10" t="s">
        <v>83</v>
      </c>
      <c r="H45">
        <v>4.04</v>
      </c>
      <c r="I45">
        <v>8.9499999999999996E-2</v>
      </c>
      <c r="J45">
        <v>0.67600000000000005</v>
      </c>
      <c r="K45">
        <v>2.2200000000000002</v>
      </c>
      <c r="L45">
        <f t="shared" si="58"/>
        <v>6.26</v>
      </c>
      <c r="N45">
        <v>20.100000000000001</v>
      </c>
      <c r="O45">
        <v>36.18</v>
      </c>
      <c r="P45">
        <v>80.03</v>
      </c>
      <c r="Q45">
        <v>32.6</v>
      </c>
      <c r="R45" s="27">
        <v>1</v>
      </c>
      <c r="S45">
        <v>126.54</v>
      </c>
      <c r="AA45" t="s">
        <v>29</v>
      </c>
      <c r="AB45" s="10" t="s">
        <v>719</v>
      </c>
      <c r="AD45" s="10" t="s">
        <v>714</v>
      </c>
      <c r="AE45">
        <v>0</v>
      </c>
      <c r="AF45">
        <v>0</v>
      </c>
      <c r="AH45">
        <v>3</v>
      </c>
      <c r="AI45">
        <v>1</v>
      </c>
      <c r="AJ45" s="5">
        <v>0.33200000000000002</v>
      </c>
      <c r="AK45" s="5">
        <v>1.1599999999999999</v>
      </c>
      <c r="AL45" s="5">
        <v>0.75</v>
      </c>
      <c r="AM45" s="5">
        <v>0.61699999999999999</v>
      </c>
      <c r="AN45">
        <v>75</v>
      </c>
      <c r="AO45">
        <v>375</v>
      </c>
      <c r="AP45" s="27">
        <v>-0.2</v>
      </c>
      <c r="AQ45" s="27">
        <v>0</v>
      </c>
      <c r="AS45" s="27" t="s">
        <v>658</v>
      </c>
      <c r="AT45" s="29">
        <v>0</v>
      </c>
      <c r="AU45" s="29">
        <v>0</v>
      </c>
      <c r="AX45" s="77">
        <v>0</v>
      </c>
      <c r="BB45" s="13">
        <f t="shared" si="60"/>
        <v>3.9485130248748308</v>
      </c>
      <c r="BC45" s="13">
        <f t="shared" si="61"/>
        <v>8.2616291468675176E-2</v>
      </c>
      <c r="BD45" s="13">
        <f>J45*(70/$AN45)^AL45</f>
        <v>0.64191020251030029</v>
      </c>
      <c r="BE45" s="13">
        <f>K45*(70/$AN45)^AM45</f>
        <v>2.127480879629311</v>
      </c>
      <c r="BF45" s="86">
        <f t="shared" si="39"/>
        <v>2</v>
      </c>
      <c r="BH45" s="71" t="s">
        <v>453</v>
      </c>
      <c r="BI45" t="s">
        <v>490</v>
      </c>
      <c r="BJ45" s="20">
        <f t="shared" si="57"/>
        <v>2.092339342638844E-2</v>
      </c>
      <c r="BK45" s="20">
        <f>BD45/BB45</f>
        <v>0.16257011144863809</v>
      </c>
      <c r="BL45" s="20">
        <f>BD45/BE45</f>
        <v>0.30172313587238714</v>
      </c>
      <c r="BM45" s="20">
        <f>BJ45+BK45+BL45</f>
        <v>0.48521664074741366</v>
      </c>
      <c r="BN45" s="20">
        <f>BJ45*BL45</f>
        <v>6.313071877701611E-3</v>
      </c>
      <c r="BO45" s="20">
        <f>0.5*(BM45+SQRT(BM45*BM45-4*BN45))</f>
        <v>0.47183686405195291</v>
      </c>
      <c r="BP45" s="20">
        <f>0.5*(BM45-SQRT(BM45*BM45-4*BN45))</f>
        <v>1.3379776695460782E-2</v>
      </c>
      <c r="BQ45" s="21">
        <f>LN(2)/BP45</f>
        <v>51.80558662052276</v>
      </c>
      <c r="BR45" s="16">
        <f t="shared" si="20"/>
        <v>2.2153465346534652E-2</v>
      </c>
      <c r="BS45" s="16">
        <f>J45/H45</f>
        <v>0.16732673267326734</v>
      </c>
      <c r="BT45" s="16">
        <f>J45/K45</f>
        <v>0.3045045045045045</v>
      </c>
      <c r="BU45" s="16">
        <f>BR45+BS45+BT45</f>
        <v>0.49398470252430648</v>
      </c>
      <c r="BV45" s="16">
        <f>BR45*BT45</f>
        <v>6.7458299884042457E-3</v>
      </c>
      <c r="BW45" s="16">
        <f>0.5*(BU45+SQRT(BU45*BU45-4*BV45))</f>
        <v>0.47992880524392623</v>
      </c>
      <c r="BX45" s="16">
        <f>0.5*(BU45-SQRT(BU45*BU45-4*BV45))</f>
        <v>1.4055897280380258E-2</v>
      </c>
      <c r="BY45" s="17">
        <f>LN(2)/BX45</f>
        <v>49.31362023593227</v>
      </c>
    </row>
    <row r="46" spans="1:77">
      <c r="A46">
        <v>1</v>
      </c>
      <c r="B46">
        <v>1</v>
      </c>
      <c r="D46" s="40" t="s">
        <v>550</v>
      </c>
      <c r="E46" s="5" t="s">
        <v>226</v>
      </c>
      <c r="F46" s="10" t="s">
        <v>84</v>
      </c>
      <c r="G46">
        <v>0.53600000000000003</v>
      </c>
      <c r="H46" s="37">
        <v>10.4</v>
      </c>
      <c r="I46" s="37">
        <v>0.27200000000000002</v>
      </c>
      <c r="L46">
        <f t="shared" si="58"/>
        <v>10.4</v>
      </c>
      <c r="T46">
        <v>72.5</v>
      </c>
      <c r="V46" s="36">
        <v>0.14599999999999999</v>
      </c>
      <c r="W46">
        <v>28.7</v>
      </c>
      <c r="X46">
        <v>25.9</v>
      </c>
      <c r="AA46" t="s">
        <v>30</v>
      </c>
      <c r="AB46" s="10" t="s">
        <v>725</v>
      </c>
      <c r="AC46" t="s">
        <v>726</v>
      </c>
      <c r="AD46" s="10" t="s">
        <v>775</v>
      </c>
      <c r="AE46">
        <v>0</v>
      </c>
      <c r="AF46">
        <v>0</v>
      </c>
      <c r="AH46">
        <v>1</v>
      </c>
      <c r="AI46">
        <v>0</v>
      </c>
      <c r="AJ46" s="5">
        <v>1</v>
      </c>
      <c r="AK46" s="5">
        <v>0.91100000000000003</v>
      </c>
      <c r="AN46">
        <v>69</v>
      </c>
      <c r="AO46">
        <v>389</v>
      </c>
      <c r="AP46" s="27">
        <v>0</v>
      </c>
      <c r="AQ46" s="27">
        <v>0</v>
      </c>
      <c r="AT46" s="29">
        <v>0</v>
      </c>
      <c r="AU46" s="31">
        <v>-1.5699999999999999E-2</v>
      </c>
      <c r="AW46" s="29">
        <v>45</v>
      </c>
      <c r="AX46" s="77">
        <v>0</v>
      </c>
      <c r="BA46" t="s">
        <v>664</v>
      </c>
      <c r="BB46" s="13">
        <f t="shared" si="60"/>
        <v>10.55072463768116</v>
      </c>
      <c r="BC46" s="13">
        <f t="shared" si="61"/>
        <v>0.27558888444257185</v>
      </c>
      <c r="BF46" s="86">
        <f t="shared" si="39"/>
        <v>1</v>
      </c>
      <c r="BH46" s="71" t="s">
        <v>151</v>
      </c>
      <c r="BJ46" s="20">
        <f t="shared" si="57"/>
        <v>2.6120375036452551E-2</v>
      </c>
      <c r="BK46" s="20"/>
      <c r="BL46" s="20"/>
      <c r="BM46" s="20"/>
      <c r="BN46" s="20"/>
      <c r="BO46" s="20"/>
      <c r="BP46" s="20"/>
      <c r="BQ46" s="21">
        <f t="shared" ref="BQ46:BQ49" si="62">LN(2)/BJ46</f>
        <v>26.53664733345585</v>
      </c>
      <c r="BR46" s="16">
        <f t="shared" si="20"/>
        <v>2.6153846153846156E-2</v>
      </c>
      <c r="BS46" s="16"/>
      <c r="BT46" s="16"/>
      <c r="BU46" s="16"/>
      <c r="BV46" s="16"/>
      <c r="BW46" s="16"/>
      <c r="BX46" s="16"/>
      <c r="BY46" s="17">
        <f>H46*LN(2)/I46</f>
        <v>26.50268631552732</v>
      </c>
    </row>
    <row r="47" spans="1:77">
      <c r="A47">
        <v>1</v>
      </c>
      <c r="B47">
        <v>1</v>
      </c>
      <c r="D47" s="40" t="s">
        <v>551</v>
      </c>
      <c r="E47" s="5" t="s">
        <v>226</v>
      </c>
      <c r="F47" s="10" t="s">
        <v>84</v>
      </c>
      <c r="H47" s="37">
        <v>8.8699999999999992</v>
      </c>
      <c r="I47" s="37">
        <v>0.23499999999999999</v>
      </c>
      <c r="L47">
        <f t="shared" si="58"/>
        <v>8.8699999999999992</v>
      </c>
      <c r="AA47" t="s">
        <v>30</v>
      </c>
      <c r="AB47" s="10" t="s">
        <v>718</v>
      </c>
      <c r="AC47" t="s">
        <v>727</v>
      </c>
      <c r="AD47" s="10" t="s">
        <v>718</v>
      </c>
      <c r="AE47">
        <v>0</v>
      </c>
      <c r="AF47">
        <v>1</v>
      </c>
      <c r="AG47">
        <v>26.5</v>
      </c>
      <c r="AH47">
        <v>1</v>
      </c>
      <c r="AI47">
        <v>0</v>
      </c>
      <c r="AJ47" s="5">
        <v>0</v>
      </c>
      <c r="AK47" s="5">
        <v>0</v>
      </c>
      <c r="AN47">
        <v>60</v>
      </c>
      <c r="AO47">
        <v>16</v>
      </c>
      <c r="AP47" s="27">
        <v>0</v>
      </c>
      <c r="AQ47" s="27">
        <v>0</v>
      </c>
      <c r="AT47" s="29">
        <v>0</v>
      </c>
      <c r="AU47" s="29">
        <v>0</v>
      </c>
      <c r="AX47" s="77">
        <v>0</v>
      </c>
      <c r="BB47" s="13">
        <f t="shared" si="60"/>
        <v>8.8699999999999992</v>
      </c>
      <c r="BC47" s="13">
        <f t="shared" si="61"/>
        <v>0.23499999999999999</v>
      </c>
      <c r="BF47" s="86">
        <f t="shared" si="39"/>
        <v>2</v>
      </c>
      <c r="BH47" s="71" t="s">
        <v>150</v>
      </c>
      <c r="BJ47" s="20">
        <f t="shared" si="57"/>
        <v>2.6493799323562571E-2</v>
      </c>
      <c r="BK47" s="20"/>
      <c r="BL47" s="20"/>
      <c r="BM47" s="20"/>
      <c r="BN47" s="20"/>
      <c r="BO47" s="20"/>
      <c r="BP47" s="20"/>
      <c r="BQ47" s="21">
        <f t="shared" si="62"/>
        <v>26.16261911304985</v>
      </c>
      <c r="BR47" s="16">
        <f t="shared" si="20"/>
        <v>2.6493799323562571E-2</v>
      </c>
      <c r="BS47" s="16"/>
      <c r="BT47" s="16"/>
      <c r="BU47" s="16"/>
      <c r="BV47" s="16"/>
      <c r="BW47" s="16"/>
      <c r="BX47" s="16"/>
      <c r="BY47" s="17">
        <f>H47*LN(2)/I47</f>
        <v>26.16261911304985</v>
      </c>
    </row>
    <row r="48" spans="1:77">
      <c r="A48">
        <v>1</v>
      </c>
      <c r="B48">
        <v>1</v>
      </c>
      <c r="D48" s="40" t="s">
        <v>552</v>
      </c>
      <c r="E48" s="5" t="s">
        <v>226</v>
      </c>
      <c r="F48" s="10" t="s">
        <v>84</v>
      </c>
      <c r="G48">
        <v>0.44</v>
      </c>
      <c r="H48" s="37">
        <v>10.199999999999999</v>
      </c>
      <c r="I48" s="37">
        <v>0.222</v>
      </c>
      <c r="L48">
        <f t="shared" si="58"/>
        <v>10.199999999999999</v>
      </c>
      <c r="V48" s="36">
        <v>0.128</v>
      </c>
      <c r="W48">
        <v>27.66</v>
      </c>
      <c r="X48">
        <v>21.58</v>
      </c>
      <c r="AA48" t="s">
        <v>29</v>
      </c>
      <c r="AB48" s="10" t="s">
        <v>725</v>
      </c>
      <c r="AD48" s="10" t="s">
        <v>775</v>
      </c>
      <c r="AE48">
        <v>0</v>
      </c>
      <c r="AF48">
        <v>0</v>
      </c>
      <c r="AH48">
        <v>1</v>
      </c>
      <c r="AI48">
        <v>0</v>
      </c>
      <c r="AJ48" s="5">
        <v>1</v>
      </c>
      <c r="AK48" s="5">
        <v>0.75</v>
      </c>
      <c r="AN48">
        <v>65</v>
      </c>
      <c r="AO48">
        <v>60</v>
      </c>
      <c r="AP48" s="27">
        <v>0</v>
      </c>
      <c r="AQ48" s="27">
        <v>0</v>
      </c>
      <c r="AT48" s="29">
        <v>0</v>
      </c>
      <c r="AU48" s="29">
        <v>0</v>
      </c>
      <c r="AX48" s="77">
        <v>1</v>
      </c>
      <c r="BB48" s="13">
        <f t="shared" si="60"/>
        <v>10.984615384615383</v>
      </c>
      <c r="BC48" s="13">
        <f t="shared" si="61"/>
        <v>0.234688325873599</v>
      </c>
      <c r="BF48" s="86">
        <f t="shared" si="39"/>
        <v>3</v>
      </c>
      <c r="BH48" s="71" t="s">
        <v>149</v>
      </c>
      <c r="BJ48" s="20">
        <f t="shared" si="57"/>
        <v>2.1365183727988707E-2</v>
      </c>
      <c r="BK48" s="20"/>
      <c r="BL48" s="20"/>
      <c r="BM48" s="20"/>
      <c r="BN48" s="20"/>
      <c r="BO48" s="20"/>
      <c r="BP48" s="20"/>
      <c r="BQ48" s="21">
        <f t="shared" si="62"/>
        <v>32.44283734625283</v>
      </c>
      <c r="BR48" s="16">
        <f t="shared" si="20"/>
        <v>2.1764705882352943E-2</v>
      </c>
      <c r="BS48" s="16"/>
      <c r="BT48" s="16"/>
      <c r="BU48" s="16"/>
      <c r="BV48" s="16"/>
      <c r="BW48" s="16"/>
      <c r="BX48" s="16"/>
      <c r="BY48" s="17">
        <f>H48*LN(2)/I48</f>
        <v>31.847302890592076</v>
      </c>
    </row>
    <row r="49" spans="1:77">
      <c r="A49">
        <v>1</v>
      </c>
      <c r="B49">
        <v>0</v>
      </c>
      <c r="D49" s="40" t="s">
        <v>553</v>
      </c>
      <c r="E49" s="5" t="s">
        <v>229</v>
      </c>
      <c r="F49" s="10" t="s">
        <v>83</v>
      </c>
      <c r="H49">
        <v>3.64</v>
      </c>
      <c r="I49">
        <v>0.15</v>
      </c>
      <c r="L49">
        <f t="shared" si="58"/>
        <v>3.64</v>
      </c>
      <c r="AA49" t="s">
        <v>29</v>
      </c>
      <c r="AB49" s="10" t="s">
        <v>728</v>
      </c>
      <c r="AD49" s="10" t="s">
        <v>775</v>
      </c>
      <c r="AE49">
        <v>0</v>
      </c>
      <c r="AF49">
        <v>0</v>
      </c>
      <c r="AG49">
        <v>27</v>
      </c>
      <c r="AH49">
        <v>2</v>
      </c>
      <c r="AI49">
        <v>0</v>
      </c>
      <c r="AJ49" s="5">
        <v>0</v>
      </c>
      <c r="AK49" s="11">
        <v>0.75</v>
      </c>
      <c r="AL49" s="5">
        <v>0</v>
      </c>
      <c r="AM49" s="5">
        <v>0</v>
      </c>
      <c r="AN49">
        <v>70</v>
      </c>
      <c r="AO49">
        <v>2123</v>
      </c>
      <c r="AP49" s="27">
        <v>0</v>
      </c>
      <c r="AQ49" s="27">
        <v>0</v>
      </c>
      <c r="AT49" s="29">
        <v>0</v>
      </c>
      <c r="AU49" s="29">
        <v>0</v>
      </c>
      <c r="AX49" s="77">
        <v>0</v>
      </c>
      <c r="BB49" s="13">
        <f t="shared" si="60"/>
        <v>3.64</v>
      </c>
      <c r="BC49" s="13">
        <f t="shared" si="61"/>
        <v>0.15</v>
      </c>
      <c r="BF49" s="86">
        <f t="shared" ref="BF49:BF78" si="63">IF(E49=E48,BF48+1,1)</f>
        <v>1</v>
      </c>
      <c r="BH49" s="71" t="s">
        <v>452</v>
      </c>
      <c r="BI49" t="s">
        <v>554</v>
      </c>
      <c r="BJ49" s="20">
        <f t="shared" si="57"/>
        <v>4.1208791208791208E-2</v>
      </c>
      <c r="BK49" s="20"/>
      <c r="BL49" s="20"/>
      <c r="BM49" s="20"/>
      <c r="BN49" s="20"/>
      <c r="BO49" s="20"/>
      <c r="BP49" s="20"/>
      <c r="BQ49" s="21">
        <f t="shared" si="62"/>
        <v>16.820371581588006</v>
      </c>
      <c r="BR49" s="16"/>
      <c r="BS49" s="16"/>
      <c r="BT49" s="16"/>
      <c r="BU49" s="16"/>
      <c r="BV49" s="16"/>
      <c r="BW49" s="16"/>
      <c r="BX49" s="16"/>
      <c r="BY49" s="17">
        <v>27</v>
      </c>
    </row>
    <row r="50" spans="1:77">
      <c r="A50">
        <v>1</v>
      </c>
      <c r="B50">
        <v>0</v>
      </c>
      <c r="D50" s="40" t="s">
        <v>555</v>
      </c>
      <c r="E50" s="5" t="s">
        <v>233</v>
      </c>
      <c r="F50" s="10" t="s">
        <v>84</v>
      </c>
      <c r="H50">
        <v>4.2699999999999996</v>
      </c>
      <c r="I50">
        <v>0.214</v>
      </c>
      <c r="J50">
        <v>3.34</v>
      </c>
      <c r="K50">
        <v>2.73</v>
      </c>
      <c r="L50">
        <f t="shared" si="58"/>
        <v>7</v>
      </c>
      <c r="N50">
        <v>43.8</v>
      </c>
      <c r="Q50">
        <v>25.1</v>
      </c>
      <c r="T50">
        <v>59.5</v>
      </c>
      <c r="AA50" t="s">
        <v>32</v>
      </c>
      <c r="AB50" s="10" t="s">
        <v>729</v>
      </c>
      <c r="AD50" s="10" t="s">
        <v>775</v>
      </c>
      <c r="AE50">
        <v>0</v>
      </c>
      <c r="AF50">
        <v>1</v>
      </c>
      <c r="AH50">
        <v>2</v>
      </c>
      <c r="AI50">
        <v>1</v>
      </c>
      <c r="AJ50" s="5">
        <v>1</v>
      </c>
      <c r="AK50" s="5">
        <v>0.75</v>
      </c>
      <c r="AL50" s="5">
        <v>0</v>
      </c>
      <c r="AM50" s="5">
        <v>0</v>
      </c>
      <c r="AN50">
        <v>70</v>
      </c>
      <c r="AO50">
        <v>108</v>
      </c>
      <c r="AP50" s="27">
        <v>0</v>
      </c>
      <c r="AQ50" s="27">
        <v>0</v>
      </c>
      <c r="AT50" s="29">
        <v>0</v>
      </c>
      <c r="AU50" s="29">
        <v>0</v>
      </c>
      <c r="AX50" s="77">
        <v>0</v>
      </c>
      <c r="BB50" s="13">
        <f t="shared" si="60"/>
        <v>4.2699999999999996</v>
      </c>
      <c r="BC50" s="13">
        <f t="shared" si="61"/>
        <v>0.214</v>
      </c>
      <c r="BD50" s="13">
        <f>J50*(70/$AN50)^AL50</f>
        <v>3.34</v>
      </c>
      <c r="BE50" s="13">
        <f>K50*(70/$AN50)^AM50</f>
        <v>2.73</v>
      </c>
      <c r="BF50" s="86">
        <f t="shared" si="63"/>
        <v>1</v>
      </c>
      <c r="BH50" s="71" t="s">
        <v>451</v>
      </c>
      <c r="BI50" t="s">
        <v>491</v>
      </c>
      <c r="BJ50" s="20">
        <f t="shared" si="57"/>
        <v>5.0117096018735367E-2</v>
      </c>
      <c r="BK50" s="20">
        <f>BD50/BB50</f>
        <v>0.78220140515222492</v>
      </c>
      <c r="BL50" s="20">
        <f>BD50/BE50</f>
        <v>1.2234432234432233</v>
      </c>
      <c r="BM50" s="20">
        <f>BJ50+BK50+BL50</f>
        <v>2.0557617246141837</v>
      </c>
      <c r="BN50" s="20">
        <f>BJ50*BL50</f>
        <v>6.1315421502775129E-2</v>
      </c>
      <c r="BO50" s="20">
        <f>0.5*(BM50+SQRT(BM50*BM50-4*BN50))</f>
        <v>2.0254898265783616</v>
      </c>
      <c r="BP50" s="20">
        <f>0.5*(BM50-SQRT(BM50*BM50-4*BN50))</f>
        <v>3.0271898035822087E-2</v>
      </c>
      <c r="BQ50" s="21">
        <f>LN(2)/BP50</f>
        <v>22.897380922058911</v>
      </c>
      <c r="BR50" s="16">
        <f t="shared" ref="BR50:BR81" si="64">I50/H50</f>
        <v>5.0117096018735367E-2</v>
      </c>
      <c r="BS50" s="16">
        <f>J50/H50</f>
        <v>0.78220140515222492</v>
      </c>
      <c r="BT50" s="16">
        <f>J50/K50</f>
        <v>1.2234432234432233</v>
      </c>
      <c r="BU50" s="16">
        <f>BR50+BS50+BT50</f>
        <v>2.0557617246141837</v>
      </c>
      <c r="BV50" s="16">
        <f>BR50*BT50</f>
        <v>6.1315421502775129E-2</v>
      </c>
      <c r="BW50" s="16">
        <f>0.5*(BU50+SQRT(BU50*BU50-4*BV50))</f>
        <v>2.0254898265783616</v>
      </c>
      <c r="BX50" s="16">
        <f>0.5*(BU50-SQRT(BU50*BU50-4*BV50))</f>
        <v>3.0271898035822087E-2</v>
      </c>
      <c r="BY50" s="17">
        <f>LN(2)/BX50</f>
        <v>22.897380922058911</v>
      </c>
    </row>
    <row r="51" spans="1:77">
      <c r="A51">
        <v>1</v>
      </c>
      <c r="B51">
        <v>0</v>
      </c>
      <c r="D51" s="40" t="s">
        <v>556</v>
      </c>
      <c r="E51" s="5" t="s">
        <v>24</v>
      </c>
      <c r="F51" s="10" t="s">
        <v>84</v>
      </c>
      <c r="G51">
        <v>0.24</v>
      </c>
      <c r="H51">
        <v>2.75</v>
      </c>
      <c r="I51">
        <v>0.27800000000000002</v>
      </c>
      <c r="L51">
        <f t="shared" si="58"/>
        <v>2.75</v>
      </c>
      <c r="AA51" t="s">
        <v>32</v>
      </c>
      <c r="AB51" s="10" t="s">
        <v>730</v>
      </c>
      <c r="AC51" t="s">
        <v>731</v>
      </c>
      <c r="AD51" s="10" t="s">
        <v>779</v>
      </c>
      <c r="AE51">
        <v>0</v>
      </c>
      <c r="AF51">
        <v>1</v>
      </c>
      <c r="AH51">
        <v>1</v>
      </c>
      <c r="AI51">
        <v>1</v>
      </c>
      <c r="AJ51" s="5">
        <v>0</v>
      </c>
      <c r="AK51" s="5">
        <v>0</v>
      </c>
      <c r="AN51">
        <v>67</v>
      </c>
      <c r="AO51">
        <v>143</v>
      </c>
      <c r="AP51" s="27">
        <v>0</v>
      </c>
      <c r="AQ51" s="27">
        <v>0</v>
      </c>
      <c r="AT51" s="29">
        <v>0</v>
      </c>
      <c r="AU51" s="29">
        <v>0</v>
      </c>
      <c r="AX51" s="77">
        <v>0</v>
      </c>
      <c r="BB51" s="13">
        <f t="shared" si="60"/>
        <v>2.75</v>
      </c>
      <c r="BC51" s="13">
        <f t="shared" si="61"/>
        <v>0.27800000000000002</v>
      </c>
      <c r="BF51" s="86">
        <f t="shared" si="63"/>
        <v>1</v>
      </c>
      <c r="BH51" s="71" t="s">
        <v>450</v>
      </c>
      <c r="BI51" t="s">
        <v>492</v>
      </c>
      <c r="BJ51" s="20">
        <f t="shared" si="57"/>
        <v>0.10109090909090911</v>
      </c>
      <c r="BK51" s="20"/>
      <c r="BL51" s="20"/>
      <c r="BM51" s="20"/>
      <c r="BN51" s="20"/>
      <c r="BO51" s="20"/>
      <c r="BP51" s="20"/>
      <c r="BQ51" s="21">
        <f t="shared" ref="BQ51:BQ52" si="65">LN(2)/BJ51</f>
        <v>6.8566717501433425</v>
      </c>
      <c r="BR51" s="16">
        <f t="shared" si="64"/>
        <v>0.10109090909090911</v>
      </c>
      <c r="BS51" s="16"/>
      <c r="BT51" s="16"/>
      <c r="BU51" s="16"/>
      <c r="BV51" s="16"/>
      <c r="BW51" s="16"/>
      <c r="BX51" s="16"/>
      <c r="BY51" s="17">
        <f>H51*LN(2)/I51</f>
        <v>6.8566717501433434</v>
      </c>
    </row>
    <row r="52" spans="1:77">
      <c r="A52">
        <v>1</v>
      </c>
      <c r="B52">
        <v>0</v>
      </c>
      <c r="D52" s="40" t="s">
        <v>557</v>
      </c>
      <c r="E52" s="5" t="s">
        <v>24</v>
      </c>
      <c r="F52" s="10" t="s">
        <v>84</v>
      </c>
      <c r="G52" t="s">
        <v>687</v>
      </c>
      <c r="H52">
        <v>5.18</v>
      </c>
      <c r="I52">
        <v>0.105</v>
      </c>
      <c r="L52">
        <f t="shared" si="58"/>
        <v>5.18</v>
      </c>
      <c r="M52" s="27">
        <v>0.72</v>
      </c>
      <c r="N52">
        <v>28.3</v>
      </c>
      <c r="Q52">
        <v>54.3</v>
      </c>
      <c r="R52">
        <v>31.1</v>
      </c>
      <c r="S52" s="27">
        <v>0</v>
      </c>
      <c r="T52" s="27">
        <v>74.599999999999994</v>
      </c>
      <c r="AA52" t="s">
        <v>32</v>
      </c>
      <c r="AB52" s="10" t="s">
        <v>730</v>
      </c>
      <c r="AD52" s="10" t="s">
        <v>779</v>
      </c>
      <c r="AE52">
        <v>0</v>
      </c>
      <c r="AF52">
        <v>1</v>
      </c>
      <c r="AH52">
        <v>1</v>
      </c>
      <c r="AI52">
        <v>1</v>
      </c>
      <c r="AJ52" s="5">
        <v>1.04</v>
      </c>
      <c r="AK52" s="5">
        <v>0.27600000000000002</v>
      </c>
      <c r="AN52">
        <v>84</v>
      </c>
      <c r="AO52">
        <v>3414</v>
      </c>
      <c r="AP52" s="27">
        <v>-0.1</v>
      </c>
      <c r="AQ52" s="27">
        <v>0</v>
      </c>
      <c r="AS52" s="27" t="s">
        <v>658</v>
      </c>
      <c r="AT52" s="29">
        <v>0</v>
      </c>
      <c r="AU52" s="29">
        <v>0</v>
      </c>
      <c r="AX52" s="77">
        <v>0</v>
      </c>
      <c r="BB52" s="13">
        <f t="shared" si="60"/>
        <v>4.2853003254172384</v>
      </c>
      <c r="BC52" s="13">
        <f t="shared" si="61"/>
        <v>9.9847058524290919E-2</v>
      </c>
      <c r="BF52" s="86">
        <f t="shared" si="63"/>
        <v>2</v>
      </c>
      <c r="BH52" s="71" t="s">
        <v>449</v>
      </c>
      <c r="BI52" t="s">
        <v>493</v>
      </c>
      <c r="BJ52" s="20">
        <f t="shared" si="57"/>
        <v>2.3299897543253123E-2</v>
      </c>
      <c r="BK52" s="20"/>
      <c r="BL52" s="20"/>
      <c r="BM52" s="20"/>
      <c r="BN52" s="20"/>
      <c r="BO52" s="20"/>
      <c r="BP52" s="20"/>
      <c r="BQ52" s="21">
        <f t="shared" si="65"/>
        <v>29.748936847177582</v>
      </c>
      <c r="BR52" s="16">
        <f t="shared" si="64"/>
        <v>2.0270270270270271E-2</v>
      </c>
      <c r="BS52" s="16"/>
      <c r="BT52" s="16"/>
      <c r="BU52" s="16"/>
      <c r="BV52" s="16"/>
      <c r="BW52" s="16"/>
      <c r="BX52" s="16"/>
      <c r="BY52" s="17">
        <f>H52*LN(2)/I52</f>
        <v>34.195260907623968</v>
      </c>
    </row>
    <row r="53" spans="1:77">
      <c r="A53">
        <v>1</v>
      </c>
      <c r="B53">
        <v>0</v>
      </c>
      <c r="D53" s="40" t="s">
        <v>558</v>
      </c>
      <c r="E53" s="5" t="s">
        <v>237</v>
      </c>
      <c r="F53" s="10" t="s">
        <v>84</v>
      </c>
      <c r="G53">
        <v>0.18</v>
      </c>
      <c r="H53">
        <v>1.88</v>
      </c>
      <c r="I53">
        <v>0.09</v>
      </c>
      <c r="J53" s="27">
        <v>0.26</v>
      </c>
      <c r="K53" s="27">
        <v>1.72</v>
      </c>
      <c r="L53">
        <f t="shared" si="58"/>
        <v>3.5999999999999996</v>
      </c>
      <c r="M53" s="27">
        <v>0.65800000000000003</v>
      </c>
      <c r="N53">
        <v>35.1</v>
      </c>
      <c r="Q53">
        <v>23.4</v>
      </c>
      <c r="T53">
        <v>59</v>
      </c>
      <c r="V53">
        <v>5.3100000000000001E-2</v>
      </c>
      <c r="AA53" t="s">
        <v>32</v>
      </c>
      <c r="AB53" s="10" t="s">
        <v>729</v>
      </c>
      <c r="AD53" s="10" t="s">
        <v>775</v>
      </c>
      <c r="AE53">
        <v>0</v>
      </c>
      <c r="AF53">
        <v>0</v>
      </c>
      <c r="AH53">
        <v>2</v>
      </c>
      <c r="AI53">
        <v>0</v>
      </c>
      <c r="AJ53" s="5">
        <v>1.53</v>
      </c>
      <c r="AK53" s="5">
        <v>1.05</v>
      </c>
      <c r="AL53" s="5">
        <v>0</v>
      </c>
      <c r="AM53" s="5">
        <v>0</v>
      </c>
      <c r="AN53">
        <v>71</v>
      </c>
      <c r="AO53">
        <v>2546</v>
      </c>
      <c r="AP53" s="27">
        <v>0</v>
      </c>
      <c r="AQ53" s="27">
        <v>0</v>
      </c>
      <c r="AT53" s="29">
        <v>0</v>
      </c>
      <c r="AU53" s="29">
        <v>0</v>
      </c>
      <c r="AX53" s="77">
        <v>0</v>
      </c>
      <c r="BB53" s="13">
        <f t="shared" si="60"/>
        <v>1.8396388686209508</v>
      </c>
      <c r="BC53" s="13">
        <f t="shared" si="61"/>
        <v>8.8669484846246302E-2</v>
      </c>
      <c r="BD53" s="13">
        <f>J53*(70/$AN53)^AL53</f>
        <v>0.26</v>
      </c>
      <c r="BE53" s="13">
        <f>K53*(70/$AN53)^AM53</f>
        <v>1.72</v>
      </c>
      <c r="BF53" s="86">
        <f t="shared" si="63"/>
        <v>1</v>
      </c>
      <c r="BH53" s="71" t="s">
        <v>448</v>
      </c>
      <c r="BJ53" s="20">
        <f t="shared" si="57"/>
        <v>4.819939737015648E-2</v>
      </c>
      <c r="BK53" s="20">
        <f>BD53/BB53</f>
        <v>0.14133208665834721</v>
      </c>
      <c r="BL53" s="20">
        <f>BD53/BE53</f>
        <v>0.15116279069767444</v>
      </c>
      <c r="BM53" s="20">
        <f>BJ53+BK53+BL53</f>
        <v>0.34069427472617808</v>
      </c>
      <c r="BN53" s="20">
        <f>BJ53*BL53</f>
        <v>7.2859554164190037E-3</v>
      </c>
      <c r="BO53" s="20">
        <f>0.5*(BM53+SQRT(BM53*BM53-4*BN53))</f>
        <v>0.31776556155552205</v>
      </c>
      <c r="BP53" s="20">
        <f>0.5*(BM53-SQRT(BM53*BM53-4*BN53))</f>
        <v>2.2928713170656007E-2</v>
      </c>
      <c r="BQ53" s="21">
        <f>LN(2)/BP53</f>
        <v>30.230531273208555</v>
      </c>
      <c r="BR53" s="16">
        <f t="shared" si="64"/>
        <v>4.7872340425531915E-2</v>
      </c>
      <c r="BS53" s="16">
        <f>J53/H53</f>
        <v>0.13829787234042554</v>
      </c>
      <c r="BT53" s="16">
        <f>J53/K53</f>
        <v>0.15116279069767444</v>
      </c>
      <c r="BU53" s="16">
        <f>BR53+BS53+BT53</f>
        <v>0.33733300346363193</v>
      </c>
      <c r="BV53" s="16">
        <f>BR53*BT53</f>
        <v>7.2365165759524994E-3</v>
      </c>
      <c r="BW53" s="16">
        <f>0.5*(BU53+SQRT(BU53*BU53-4*BV53))</f>
        <v>0.31430946321810327</v>
      </c>
      <c r="BX53" s="16">
        <f>0.5*(BU53-SQRT(BU53*BU53-4*BV53))</f>
        <v>2.3023540245528634E-2</v>
      </c>
      <c r="BY53" s="17">
        <f>LN(2)/BX53</f>
        <v>30.106020758235054</v>
      </c>
    </row>
    <row r="54" spans="1:77">
      <c r="A54">
        <v>1</v>
      </c>
      <c r="B54">
        <v>0</v>
      </c>
      <c r="D54" s="40" t="s">
        <v>559</v>
      </c>
      <c r="E54" s="5" t="s">
        <v>241</v>
      </c>
      <c r="F54" s="10" t="s">
        <v>84</v>
      </c>
      <c r="G54">
        <v>0.45</v>
      </c>
      <c r="H54" s="37">
        <v>7.33</v>
      </c>
      <c r="I54" s="37">
        <v>0.18959999999999999</v>
      </c>
      <c r="L54">
        <f t="shared" si="58"/>
        <v>7.33</v>
      </c>
      <c r="T54">
        <v>92</v>
      </c>
      <c r="W54">
        <v>34</v>
      </c>
      <c r="X54">
        <v>34</v>
      </c>
      <c r="AA54" t="s">
        <v>30</v>
      </c>
      <c r="AB54" s="10" t="s">
        <v>729</v>
      </c>
      <c r="AD54" s="10" t="s">
        <v>775</v>
      </c>
      <c r="AE54">
        <v>0</v>
      </c>
      <c r="AF54">
        <v>0</v>
      </c>
      <c r="AH54">
        <v>1</v>
      </c>
      <c r="AI54">
        <v>0</v>
      </c>
      <c r="AJ54" s="5">
        <v>0</v>
      </c>
      <c r="AK54" s="5">
        <v>0.6</v>
      </c>
      <c r="AN54">
        <v>74</v>
      </c>
      <c r="AO54">
        <v>1889</v>
      </c>
      <c r="AP54" s="27">
        <v>0</v>
      </c>
      <c r="AQ54" s="27">
        <v>0</v>
      </c>
      <c r="AT54" s="29">
        <v>0</v>
      </c>
      <c r="AU54" s="29">
        <v>0</v>
      </c>
      <c r="AX54" s="77">
        <v>0</v>
      </c>
      <c r="BB54" s="13">
        <f t="shared" si="60"/>
        <v>7.33</v>
      </c>
      <c r="BC54" s="13">
        <f t="shared" si="61"/>
        <v>0.18338259970614901</v>
      </c>
      <c r="BF54" s="86">
        <f t="shared" si="63"/>
        <v>1</v>
      </c>
      <c r="BH54" s="71" t="s">
        <v>447</v>
      </c>
      <c r="BJ54" s="20">
        <f t="shared" si="57"/>
        <v>2.5018090000838881E-2</v>
      </c>
      <c r="BK54" s="20"/>
      <c r="BL54" s="20"/>
      <c r="BM54" s="20"/>
      <c r="BN54" s="20"/>
      <c r="BO54" s="20"/>
      <c r="BP54" s="20"/>
      <c r="BQ54" s="21">
        <f t="shared" ref="BQ54:BQ57" si="66">LN(2)/BJ54</f>
        <v>27.7058392761679</v>
      </c>
      <c r="BR54" s="16">
        <f t="shared" si="64"/>
        <v>2.5866302864938608E-2</v>
      </c>
      <c r="BS54" s="16"/>
      <c r="BT54" s="16"/>
      <c r="BU54" s="16"/>
      <c r="BV54" s="16"/>
      <c r="BW54" s="16"/>
      <c r="BX54" s="16"/>
      <c r="BY54" s="17">
        <f>H54*LN(2)/I54</f>
        <v>26.797303974179322</v>
      </c>
    </row>
    <row r="55" spans="1:77">
      <c r="A55">
        <v>1</v>
      </c>
      <c r="B55">
        <v>1</v>
      </c>
      <c r="D55" s="40" t="s">
        <v>565</v>
      </c>
      <c r="E55" s="5" t="s">
        <v>17</v>
      </c>
      <c r="F55" s="10" t="s">
        <v>84</v>
      </c>
      <c r="G55">
        <v>0.90800000000000003</v>
      </c>
      <c r="H55" s="37">
        <v>24.9</v>
      </c>
      <c r="I55" s="37">
        <v>1.38</v>
      </c>
      <c r="L55">
        <f t="shared" si="58"/>
        <v>24.9</v>
      </c>
      <c r="V55" s="36">
        <v>0.29199999999999998</v>
      </c>
      <c r="W55">
        <v>37.6</v>
      </c>
      <c r="X55">
        <v>37.9</v>
      </c>
      <c r="AA55" t="s">
        <v>29</v>
      </c>
      <c r="AB55" s="10" t="s">
        <v>732</v>
      </c>
      <c r="AD55" s="10" t="s">
        <v>778</v>
      </c>
      <c r="AE55">
        <v>1</v>
      </c>
      <c r="AF55">
        <v>0</v>
      </c>
      <c r="AH55">
        <v>1</v>
      </c>
      <c r="AI55">
        <v>0</v>
      </c>
      <c r="AJ55" s="5">
        <v>0.80500000000000005</v>
      </c>
      <c r="AK55" s="5">
        <v>0.77800000000000002</v>
      </c>
      <c r="AN55">
        <v>70</v>
      </c>
      <c r="AO55">
        <v>337</v>
      </c>
      <c r="AP55" s="27">
        <v>0</v>
      </c>
      <c r="AQ55" s="27">
        <v>0</v>
      </c>
      <c r="AT55" s="29">
        <v>0</v>
      </c>
      <c r="AU55" s="29">
        <v>0</v>
      </c>
      <c r="AX55" s="77">
        <v>1</v>
      </c>
      <c r="AY55" s="81">
        <v>1</v>
      </c>
      <c r="BB55" s="13">
        <f t="shared" si="60"/>
        <v>24.9</v>
      </c>
      <c r="BC55" s="13">
        <f t="shared" si="61"/>
        <v>1.38</v>
      </c>
      <c r="BF55" s="86">
        <f t="shared" si="63"/>
        <v>1</v>
      </c>
      <c r="BH55" s="71" t="s">
        <v>372</v>
      </c>
      <c r="BI55" t="s">
        <v>376</v>
      </c>
      <c r="BJ55" s="20">
        <f t="shared" si="57"/>
        <v>5.5421686746987948E-2</v>
      </c>
      <c r="BK55" s="20"/>
      <c r="BL55" s="20"/>
      <c r="BM55" s="20"/>
      <c r="BN55" s="20"/>
      <c r="BO55" s="20"/>
      <c r="BP55" s="20"/>
      <c r="BQ55" s="21">
        <f t="shared" si="66"/>
        <v>12.506786084016404</v>
      </c>
      <c r="BR55" s="16">
        <f t="shared" si="64"/>
        <v>5.5421686746987948E-2</v>
      </c>
      <c r="BS55" s="16"/>
      <c r="BT55" s="16"/>
      <c r="BU55" s="16"/>
      <c r="BV55" s="16"/>
      <c r="BW55" s="16"/>
      <c r="BX55" s="16"/>
      <c r="BY55" s="17">
        <f>H55*LN(2)/I55</f>
        <v>12.506786084016404</v>
      </c>
    </row>
    <row r="56" spans="1:77">
      <c r="A56">
        <v>1</v>
      </c>
      <c r="B56">
        <v>0</v>
      </c>
      <c r="D56" s="40" t="s">
        <v>564</v>
      </c>
      <c r="E56" s="5" t="s">
        <v>17</v>
      </c>
      <c r="F56" s="10" t="s">
        <v>84</v>
      </c>
      <c r="G56">
        <v>0.125</v>
      </c>
      <c r="H56" s="37">
        <v>6.6</v>
      </c>
      <c r="I56" s="37">
        <v>1.41</v>
      </c>
      <c r="J56" s="37">
        <v>0.48599999999999999</v>
      </c>
      <c r="K56" s="37">
        <v>12.7</v>
      </c>
      <c r="L56">
        <f t="shared" si="58"/>
        <v>19.299999999999997</v>
      </c>
      <c r="W56">
        <v>39.65</v>
      </c>
      <c r="X56">
        <v>86.74</v>
      </c>
      <c r="Z56">
        <v>166.76</v>
      </c>
      <c r="AA56" t="s">
        <v>29</v>
      </c>
      <c r="AB56" s="10" t="s">
        <v>688</v>
      </c>
      <c r="AD56" s="10" t="s">
        <v>773</v>
      </c>
      <c r="AE56">
        <v>1</v>
      </c>
      <c r="AF56">
        <v>0</v>
      </c>
      <c r="AH56">
        <v>2</v>
      </c>
      <c r="AI56">
        <v>0</v>
      </c>
      <c r="AJ56" s="5">
        <v>1</v>
      </c>
      <c r="AK56" s="5">
        <v>0.75</v>
      </c>
      <c r="AL56" s="5">
        <v>0.75</v>
      </c>
      <c r="AM56" s="5">
        <v>1</v>
      </c>
      <c r="AN56">
        <v>70</v>
      </c>
      <c r="AO56">
        <v>302</v>
      </c>
      <c r="AP56" s="27">
        <v>0</v>
      </c>
      <c r="AQ56" s="27">
        <v>0</v>
      </c>
      <c r="AT56" s="29">
        <v>0</v>
      </c>
      <c r="AU56" s="29">
        <v>0</v>
      </c>
      <c r="AX56" s="77">
        <v>0</v>
      </c>
      <c r="BB56" s="13">
        <f t="shared" si="60"/>
        <v>6.6</v>
      </c>
      <c r="BC56" s="13">
        <f t="shared" si="61"/>
        <v>1.41</v>
      </c>
      <c r="BD56" s="13">
        <f>J56*(70/$AN56)^AL56</f>
        <v>0.48599999999999999</v>
      </c>
      <c r="BE56" s="13">
        <f>K56*(70/$AN56)^AM56</f>
        <v>12.7</v>
      </c>
      <c r="BF56" s="86">
        <f t="shared" si="63"/>
        <v>2</v>
      </c>
      <c r="BH56" s="71" t="s">
        <v>373</v>
      </c>
      <c r="BI56" t="s">
        <v>377</v>
      </c>
      <c r="BJ56" s="20">
        <f t="shared" si="57"/>
        <v>0.21363636363636362</v>
      </c>
      <c r="BK56" s="20">
        <f>BD56/BB56</f>
        <v>7.3636363636363639E-2</v>
      </c>
      <c r="BL56" s="20">
        <f>BD56/BE56</f>
        <v>3.8267716535433073E-2</v>
      </c>
      <c r="BM56" s="20">
        <f>BJ56+BK56+BL56</f>
        <v>0.32554044380816033</v>
      </c>
      <c r="BN56" s="20">
        <f>BJ56*BL56</f>
        <v>8.1753758052970655E-3</v>
      </c>
      <c r="BO56" s="20">
        <f>0.5*(BM56+SQRT(BM56*BM56-4*BN56))</f>
        <v>0.29811707016219968</v>
      </c>
      <c r="BP56" s="20">
        <f>0.5*(BM56-SQRT(BM56*BM56-4*BN56))</f>
        <v>2.7423373645960647E-2</v>
      </c>
      <c r="BQ56" s="21">
        <f>LN(2)/BP56</f>
        <v>25.275780781335161</v>
      </c>
      <c r="BR56" s="16">
        <f t="shared" si="64"/>
        <v>0.21363636363636362</v>
      </c>
      <c r="BS56" s="16">
        <f>J56/H56</f>
        <v>7.3636363636363639E-2</v>
      </c>
      <c r="BT56" s="16">
        <f>J56/K56</f>
        <v>3.8267716535433073E-2</v>
      </c>
      <c r="BU56" s="16">
        <f>BR56+BS56+BT56</f>
        <v>0.32554044380816033</v>
      </c>
      <c r="BV56" s="16">
        <f>BR56*BT56</f>
        <v>8.1753758052970655E-3</v>
      </c>
      <c r="BW56" s="16">
        <f>0.5*(BU56+SQRT(BU56*BU56-4*BV56))</f>
        <v>0.29811707016219968</v>
      </c>
      <c r="BX56" s="16">
        <f>0.5*(BU56-SQRT(BU56*BU56-4*BV56))</f>
        <v>2.7423373645960647E-2</v>
      </c>
      <c r="BY56" s="17">
        <f>LN(2)/BX56</f>
        <v>25.275780781335161</v>
      </c>
    </row>
    <row r="57" spans="1:77">
      <c r="A57">
        <v>1</v>
      </c>
      <c r="B57">
        <v>1</v>
      </c>
      <c r="D57" s="40" t="s">
        <v>563</v>
      </c>
      <c r="E57" s="5" t="s">
        <v>17</v>
      </c>
      <c r="F57" s="10" t="s">
        <v>84</v>
      </c>
      <c r="G57">
        <v>0.80200000000000005</v>
      </c>
      <c r="H57" s="37">
        <v>14</v>
      </c>
      <c r="I57" s="37">
        <v>0.96699999999999997</v>
      </c>
      <c r="L57">
        <f t="shared" si="58"/>
        <v>14</v>
      </c>
      <c r="T57">
        <v>75.599999999999994</v>
      </c>
      <c r="V57" s="36">
        <v>0.26700000000000002</v>
      </c>
      <c r="W57">
        <v>31.4</v>
      </c>
      <c r="X57">
        <v>27.3</v>
      </c>
      <c r="AA57" t="s">
        <v>29</v>
      </c>
      <c r="AB57" s="10" t="s">
        <v>733</v>
      </c>
      <c r="AC57" t="s">
        <v>707</v>
      </c>
      <c r="AD57" t="s">
        <v>780</v>
      </c>
      <c r="AE57">
        <v>1</v>
      </c>
      <c r="AF57">
        <v>0</v>
      </c>
      <c r="AH57">
        <v>1</v>
      </c>
      <c r="AI57">
        <v>0</v>
      </c>
      <c r="AJ57" s="5">
        <v>0.80700000000000005</v>
      </c>
      <c r="AK57" s="5">
        <v>0.81299999999999994</v>
      </c>
      <c r="AN57">
        <v>70</v>
      </c>
      <c r="AO57">
        <v>1174</v>
      </c>
      <c r="AP57" s="27">
        <v>0</v>
      </c>
      <c r="AQ57" s="27">
        <v>0</v>
      </c>
      <c r="AT57" s="29">
        <v>0</v>
      </c>
      <c r="AU57" s="29">
        <v>-1.24</v>
      </c>
      <c r="AW57" s="29">
        <v>42</v>
      </c>
      <c r="AX57" s="77">
        <v>1</v>
      </c>
      <c r="BB57" s="13">
        <f t="shared" si="60"/>
        <v>14</v>
      </c>
      <c r="BC57" s="13">
        <f t="shared" si="61"/>
        <v>0.96699999999999997</v>
      </c>
      <c r="BF57" s="86">
        <f t="shared" si="63"/>
        <v>3</v>
      </c>
      <c r="BH57" s="71" t="s">
        <v>374</v>
      </c>
      <c r="BI57" t="s">
        <v>378</v>
      </c>
      <c r="BJ57" s="20">
        <f t="shared" si="57"/>
        <v>6.9071428571428575E-2</v>
      </c>
      <c r="BK57" s="20"/>
      <c r="BL57" s="20"/>
      <c r="BM57" s="20"/>
      <c r="BN57" s="20"/>
      <c r="BO57" s="20"/>
      <c r="BP57" s="20"/>
      <c r="BQ57" s="21">
        <f t="shared" si="66"/>
        <v>10.035222882977491</v>
      </c>
      <c r="BR57" s="16">
        <f t="shared" si="64"/>
        <v>6.9071428571428575E-2</v>
      </c>
      <c r="BS57" s="16"/>
      <c r="BT57" s="16"/>
      <c r="BU57" s="16"/>
      <c r="BV57" s="16"/>
      <c r="BW57" s="16"/>
      <c r="BX57" s="16"/>
      <c r="BY57" s="17">
        <f>H57*LN(2)/I57</f>
        <v>10.035222882977491</v>
      </c>
    </row>
    <row r="58" spans="1:77">
      <c r="A58">
        <v>1</v>
      </c>
      <c r="B58">
        <v>0</v>
      </c>
      <c r="D58" s="40" t="s">
        <v>562</v>
      </c>
      <c r="E58" s="5" t="s">
        <v>17</v>
      </c>
      <c r="F58" s="10" t="s">
        <v>84</v>
      </c>
      <c r="G58">
        <v>0.187</v>
      </c>
      <c r="H58">
        <v>5.05</v>
      </c>
      <c r="I58">
        <v>0.86099999999999999</v>
      </c>
      <c r="J58">
        <v>0.9</v>
      </c>
      <c r="K58">
        <v>4.66</v>
      </c>
      <c r="L58">
        <f t="shared" si="58"/>
        <v>9.7100000000000009</v>
      </c>
      <c r="N58">
        <v>77.3</v>
      </c>
      <c r="Q58">
        <v>42.6</v>
      </c>
      <c r="V58">
        <v>23.5</v>
      </c>
      <c r="AA58" t="s">
        <v>29</v>
      </c>
      <c r="AB58" s="10" t="s">
        <v>734</v>
      </c>
      <c r="AD58" t="s">
        <v>780</v>
      </c>
      <c r="AE58">
        <v>1</v>
      </c>
      <c r="AF58">
        <v>0</v>
      </c>
      <c r="AH58">
        <v>2</v>
      </c>
      <c r="AI58">
        <v>0</v>
      </c>
      <c r="AJ58" s="5">
        <v>0</v>
      </c>
      <c r="AK58" s="5">
        <v>0</v>
      </c>
      <c r="AL58" s="5">
        <v>0</v>
      </c>
      <c r="AM58" s="5">
        <v>0</v>
      </c>
      <c r="AN58">
        <v>76</v>
      </c>
      <c r="AO58">
        <v>20</v>
      </c>
      <c r="AP58" s="27">
        <v>0</v>
      </c>
      <c r="AQ58" s="27">
        <v>0</v>
      </c>
      <c r="AT58" s="29">
        <v>0</v>
      </c>
      <c r="AU58" s="29">
        <v>-1.22</v>
      </c>
      <c r="AW58" s="29">
        <v>44</v>
      </c>
      <c r="AX58" s="77">
        <v>0</v>
      </c>
      <c r="BB58" s="13">
        <f t="shared" si="60"/>
        <v>5.05</v>
      </c>
      <c r="BC58" s="13">
        <f t="shared" si="61"/>
        <v>0.86099999999999999</v>
      </c>
      <c r="BD58" s="13">
        <f t="shared" ref="BD58:BE60" si="67">J58*(70/$AN58)^AL58</f>
        <v>0.9</v>
      </c>
      <c r="BE58" s="13">
        <f t="shared" si="67"/>
        <v>4.66</v>
      </c>
      <c r="BF58" s="86">
        <f t="shared" si="63"/>
        <v>4</v>
      </c>
      <c r="BH58" s="71" t="s">
        <v>375</v>
      </c>
      <c r="BI58" t="s">
        <v>378</v>
      </c>
      <c r="BJ58" s="20">
        <f t="shared" si="57"/>
        <v>0.17049504950495051</v>
      </c>
      <c r="BK58" s="20">
        <f>BD58/BB58</f>
        <v>0.17821782178217824</v>
      </c>
      <c r="BL58" s="20">
        <f>BD58/BE58</f>
        <v>0.19313304721030042</v>
      </c>
      <c r="BM58" s="20">
        <f>BJ58+BK58+BL58</f>
        <v>0.54184591849742914</v>
      </c>
      <c r="BN58" s="20">
        <f>BJ58*BL58</f>
        <v>3.2928228445162112E-2</v>
      </c>
      <c r="BO58" s="20">
        <f>0.5*(BM58+SQRT(BM58*BM58-4*BN58))</f>
        <v>0.47209706643678823</v>
      </c>
      <c r="BP58" s="20">
        <f>0.5*(BM58-SQRT(BM58*BM58-4*BN58))</f>
        <v>6.9748852060640909E-2</v>
      </c>
      <c r="BQ58" s="21">
        <f>LN(2)/BP58</f>
        <v>9.93775754126119</v>
      </c>
      <c r="BR58" s="16">
        <f t="shared" si="64"/>
        <v>0.17049504950495051</v>
      </c>
      <c r="BS58" s="16">
        <f>J58/H58</f>
        <v>0.17821782178217824</v>
      </c>
      <c r="BT58" s="16">
        <f>J58/K58</f>
        <v>0.19313304721030042</v>
      </c>
      <c r="BU58" s="16">
        <f>BR58+BS58+BT58</f>
        <v>0.54184591849742914</v>
      </c>
      <c r="BV58" s="16">
        <f>BR58*BT58</f>
        <v>3.2928228445162112E-2</v>
      </c>
      <c r="BW58" s="16">
        <f>0.5*(BU58+SQRT(BU58*BU58-4*BV58))</f>
        <v>0.47209706643678823</v>
      </c>
      <c r="BX58" s="16">
        <f>0.5*(BU58-SQRT(BU58*BU58-4*BV58))</f>
        <v>6.9748852060640909E-2</v>
      </c>
      <c r="BY58" s="17">
        <f>LN(2)/BX58</f>
        <v>9.93775754126119</v>
      </c>
    </row>
    <row r="59" spans="1:77">
      <c r="A59">
        <v>1</v>
      </c>
      <c r="B59">
        <v>0</v>
      </c>
      <c r="D59" s="40" t="s">
        <v>561</v>
      </c>
      <c r="E59" s="5" t="s">
        <v>17</v>
      </c>
      <c r="F59" s="10" t="s">
        <v>84</v>
      </c>
      <c r="G59">
        <v>0.495</v>
      </c>
      <c r="H59" s="37">
        <v>8.82</v>
      </c>
      <c r="I59" s="37">
        <v>0.41699999999999998</v>
      </c>
      <c r="J59" s="37">
        <v>0.46899999999999997</v>
      </c>
      <c r="K59" s="37">
        <v>4.4800000000000004</v>
      </c>
      <c r="L59">
        <f t="shared" si="58"/>
        <v>13.3</v>
      </c>
      <c r="Q59">
        <v>56.6</v>
      </c>
      <c r="X59">
        <v>28.3</v>
      </c>
      <c r="Z59">
        <v>220.7</v>
      </c>
      <c r="AA59" t="s">
        <v>29</v>
      </c>
      <c r="AB59" s="10" t="s">
        <v>735</v>
      </c>
      <c r="AD59" t="s">
        <v>780</v>
      </c>
      <c r="AE59">
        <v>1</v>
      </c>
      <c r="AF59">
        <v>0</v>
      </c>
      <c r="AH59">
        <v>2</v>
      </c>
      <c r="AI59">
        <v>0</v>
      </c>
      <c r="AJ59" s="5">
        <v>0</v>
      </c>
      <c r="AK59" s="5">
        <v>0</v>
      </c>
      <c r="AL59" s="5">
        <v>0</v>
      </c>
      <c r="AM59" s="5">
        <v>0</v>
      </c>
      <c r="AN59">
        <v>72</v>
      </c>
      <c r="AO59">
        <v>56</v>
      </c>
      <c r="AP59" s="27">
        <v>0</v>
      </c>
      <c r="AQ59" s="27">
        <v>0</v>
      </c>
      <c r="AT59" s="29">
        <v>0</v>
      </c>
      <c r="AU59" s="29">
        <v>0</v>
      </c>
      <c r="AX59" s="77">
        <v>1</v>
      </c>
      <c r="BB59" s="13">
        <f t="shared" si="60"/>
        <v>8.82</v>
      </c>
      <c r="BC59" s="13">
        <f t="shared" si="61"/>
        <v>0.41699999999999998</v>
      </c>
      <c r="BD59" s="13">
        <f t="shared" si="67"/>
        <v>0.46899999999999997</v>
      </c>
      <c r="BE59" s="13">
        <f t="shared" si="67"/>
        <v>4.4800000000000004</v>
      </c>
      <c r="BF59" s="86">
        <f t="shared" si="63"/>
        <v>5</v>
      </c>
      <c r="BH59" s="71" t="s">
        <v>379</v>
      </c>
      <c r="BI59" t="s">
        <v>378</v>
      </c>
      <c r="BJ59" s="20">
        <f t="shared" si="57"/>
        <v>4.7278911564625846E-2</v>
      </c>
      <c r="BK59" s="20">
        <f>BD59/BB59</f>
        <v>5.3174603174603173E-2</v>
      </c>
      <c r="BL59" s="20">
        <f>BD59/BE59</f>
        <v>0.10468749999999999</v>
      </c>
      <c r="BM59" s="20">
        <f>BJ59+BK59+BL59</f>
        <v>0.20514101473922902</v>
      </c>
      <c r="BN59" s="20">
        <f>BJ59*BL59</f>
        <v>4.9495110544217676E-3</v>
      </c>
      <c r="BO59" s="20">
        <f>0.5*(BM59+SQRT(BM59*BM59-4*BN59))</f>
        <v>0.17721096508283046</v>
      </c>
      <c r="BP59" s="20">
        <f>0.5*(BM59-SQRT(BM59*BM59-4*BN59))</f>
        <v>2.7930049656398573E-2</v>
      </c>
      <c r="BQ59" s="21">
        <f>LN(2)/BP59</f>
        <v>24.817255575524918</v>
      </c>
      <c r="BR59" s="16">
        <f t="shared" si="64"/>
        <v>4.7278911564625846E-2</v>
      </c>
      <c r="BS59" s="16">
        <f>J59/H59</f>
        <v>5.3174603174603173E-2</v>
      </c>
      <c r="BT59" s="16">
        <f>J59/K59</f>
        <v>0.10468749999999999</v>
      </c>
      <c r="BU59" s="16">
        <f>BR59+BS59+BT59</f>
        <v>0.20514101473922902</v>
      </c>
      <c r="BV59" s="16">
        <f>BR59*BT59</f>
        <v>4.9495110544217676E-3</v>
      </c>
      <c r="BW59" s="16">
        <f>0.5*(BU59+SQRT(BU59*BU59-4*BV59))</f>
        <v>0.17721096508283046</v>
      </c>
      <c r="BX59" s="16">
        <f>0.5*(BU59-SQRT(BU59*BU59-4*BV59))</f>
        <v>2.7930049656398573E-2</v>
      </c>
      <c r="BY59" s="17">
        <f>LN(2)/BX59</f>
        <v>24.817255575524918</v>
      </c>
    </row>
    <row r="60" spans="1:77">
      <c r="A60">
        <v>1</v>
      </c>
      <c r="B60">
        <v>0</v>
      </c>
      <c r="D60" s="40" t="s">
        <v>560</v>
      </c>
      <c r="E60" s="5" t="s">
        <v>17</v>
      </c>
      <c r="F60" s="10" t="s">
        <v>84</v>
      </c>
      <c r="G60">
        <v>0.21299999999999999</v>
      </c>
      <c r="H60">
        <v>3.43</v>
      </c>
      <c r="I60">
        <v>0.54400000000000004</v>
      </c>
      <c r="J60">
        <v>0.29099999999999998</v>
      </c>
      <c r="K60">
        <v>2.27</v>
      </c>
      <c r="L60">
        <f t="shared" si="58"/>
        <v>5.7</v>
      </c>
      <c r="M60">
        <v>0.52200000000000002</v>
      </c>
      <c r="N60">
        <v>24</v>
      </c>
      <c r="O60">
        <v>35.4</v>
      </c>
      <c r="P60" s="27">
        <v>0</v>
      </c>
      <c r="Q60">
        <v>26.7</v>
      </c>
      <c r="T60">
        <v>44.6</v>
      </c>
      <c r="U60">
        <v>47.4</v>
      </c>
      <c r="V60" s="36">
        <v>0.32200000000000001</v>
      </c>
      <c r="AA60" t="s">
        <v>29</v>
      </c>
      <c r="AB60" s="10" t="s">
        <v>734</v>
      </c>
      <c r="AD60" t="s">
        <v>780</v>
      </c>
      <c r="AE60">
        <v>1</v>
      </c>
      <c r="AF60">
        <v>0</v>
      </c>
      <c r="AH60">
        <v>2</v>
      </c>
      <c r="AI60">
        <v>0</v>
      </c>
      <c r="AJ60" s="5">
        <v>0.873</v>
      </c>
      <c r="AK60" s="5">
        <v>0.81200000000000006</v>
      </c>
      <c r="AL60" s="5">
        <v>1.22</v>
      </c>
      <c r="AM60" s="5">
        <v>0.9</v>
      </c>
      <c r="AN60">
        <v>70</v>
      </c>
      <c r="AO60">
        <v>1227</v>
      </c>
      <c r="AP60" s="27">
        <v>0</v>
      </c>
      <c r="AQ60" s="27">
        <v>0</v>
      </c>
      <c r="AT60" s="29">
        <v>0</v>
      </c>
      <c r="AU60" s="29">
        <v>-1.1499999999999999</v>
      </c>
      <c r="AW60" s="29">
        <v>42</v>
      </c>
      <c r="AX60" s="77">
        <v>1</v>
      </c>
      <c r="AY60" s="81">
        <v>1</v>
      </c>
      <c r="BB60" s="13">
        <f t="shared" si="60"/>
        <v>3.43</v>
      </c>
      <c r="BC60" s="13">
        <f t="shared" si="61"/>
        <v>0.54400000000000004</v>
      </c>
      <c r="BD60" s="13">
        <f t="shared" si="67"/>
        <v>0.29099999999999998</v>
      </c>
      <c r="BE60" s="13">
        <f t="shared" si="67"/>
        <v>2.27</v>
      </c>
      <c r="BF60" s="86">
        <f t="shared" si="63"/>
        <v>6</v>
      </c>
      <c r="BH60" s="71" t="s">
        <v>380</v>
      </c>
      <c r="BI60" t="s">
        <v>378</v>
      </c>
      <c r="BJ60" s="20">
        <f t="shared" si="57"/>
        <v>0.158600583090379</v>
      </c>
      <c r="BK60" s="20">
        <f>BD60/BB60</f>
        <v>8.4839650145772591E-2</v>
      </c>
      <c r="BL60" s="20">
        <f>BD60/BE60</f>
        <v>0.12819383259911893</v>
      </c>
      <c r="BM60" s="20">
        <f>BJ60+BK60+BL60</f>
        <v>0.37163406583527053</v>
      </c>
      <c r="BN60" s="20">
        <f>BJ60*BL60</f>
        <v>2.0331616598810699E-2</v>
      </c>
      <c r="BO60" s="20">
        <f>0.5*(BM60+SQRT(BM60*BM60-4*BN60))</f>
        <v>0.30496548285930614</v>
      </c>
      <c r="BP60" s="20">
        <f>0.5*(BM60-SQRT(BM60*BM60-4*BN60))</f>
        <v>6.6668582975964397E-2</v>
      </c>
      <c r="BQ60" s="21">
        <f>LN(2)/BP60</f>
        <v>10.396908853002639</v>
      </c>
      <c r="BR60" s="16">
        <f t="shared" si="64"/>
        <v>0.158600583090379</v>
      </c>
      <c r="BS60" s="16">
        <f>J60/H60</f>
        <v>8.4839650145772591E-2</v>
      </c>
      <c r="BT60" s="16">
        <f>J60/K60</f>
        <v>0.12819383259911893</v>
      </c>
      <c r="BU60" s="16">
        <f>BR60+BS60+BT60</f>
        <v>0.37163406583527053</v>
      </c>
      <c r="BV60" s="16">
        <f>BR60*BT60</f>
        <v>2.0331616598810699E-2</v>
      </c>
      <c r="BW60" s="16">
        <f>0.5*(BU60+SQRT(BU60*BU60-4*BV60))</f>
        <v>0.30496548285930614</v>
      </c>
      <c r="BX60" s="16">
        <f>0.5*(BU60-SQRT(BU60*BU60-4*BV60))</f>
        <v>6.6668582975964397E-2</v>
      </c>
      <c r="BY60" s="17">
        <f>LN(2)/BX60</f>
        <v>10.396908853002639</v>
      </c>
    </row>
    <row r="61" spans="1:77">
      <c r="A61">
        <v>1</v>
      </c>
      <c r="B61">
        <v>0</v>
      </c>
      <c r="D61" s="40" t="s">
        <v>566</v>
      </c>
      <c r="E61" s="5" t="s">
        <v>34</v>
      </c>
      <c r="F61" s="10" t="s">
        <v>84</v>
      </c>
      <c r="G61">
        <v>0.09</v>
      </c>
      <c r="H61" s="37">
        <v>13.5</v>
      </c>
      <c r="I61" s="37">
        <v>0.51300000000000001</v>
      </c>
      <c r="L61">
        <f t="shared" si="58"/>
        <v>13.5</v>
      </c>
      <c r="T61">
        <v>138</v>
      </c>
      <c r="V61" s="36">
        <v>0.2</v>
      </c>
      <c r="W61">
        <v>33.5</v>
      </c>
      <c r="X61">
        <v>28</v>
      </c>
      <c r="AA61" t="s">
        <v>29</v>
      </c>
      <c r="AB61" s="10" t="s">
        <v>737</v>
      </c>
      <c r="AD61" s="10" t="s">
        <v>778</v>
      </c>
      <c r="AE61">
        <v>1</v>
      </c>
      <c r="AF61">
        <v>0</v>
      </c>
      <c r="AH61">
        <v>1</v>
      </c>
      <c r="AI61">
        <v>0</v>
      </c>
      <c r="AJ61" s="5">
        <v>0.82899999999999996</v>
      </c>
      <c r="AK61" s="5">
        <v>0.98599999999999999</v>
      </c>
      <c r="AN61">
        <v>87</v>
      </c>
      <c r="AO61">
        <v>1454</v>
      </c>
      <c r="AP61" s="27">
        <v>0</v>
      </c>
      <c r="AQ61" s="27">
        <v>0</v>
      </c>
      <c r="AT61" s="29">
        <v>0</v>
      </c>
      <c r="AU61" s="29">
        <v>0</v>
      </c>
      <c r="AX61" s="77">
        <v>0</v>
      </c>
      <c r="BB61" s="13">
        <f t="shared" si="60"/>
        <v>11.273495173750552</v>
      </c>
      <c r="BC61" s="13">
        <f t="shared" si="61"/>
        <v>0.41401688119942248</v>
      </c>
      <c r="BF61" s="86">
        <f t="shared" si="63"/>
        <v>1</v>
      </c>
      <c r="BH61" s="71" t="s">
        <v>446</v>
      </c>
      <c r="BJ61" s="20">
        <f t="shared" si="57"/>
        <v>3.6724802274580137E-2</v>
      </c>
      <c r="BK61" s="20"/>
      <c r="BL61" s="20"/>
      <c r="BM61" s="20"/>
      <c r="BN61" s="20"/>
      <c r="BO61" s="20"/>
      <c r="BP61" s="20"/>
      <c r="BQ61" s="21">
        <f>LN(2)/BJ61</f>
        <v>18.874088834501965</v>
      </c>
      <c r="BR61" s="16">
        <f t="shared" si="64"/>
        <v>3.7999999999999999E-2</v>
      </c>
      <c r="BS61" s="16"/>
      <c r="BT61" s="16"/>
      <c r="BU61" s="16"/>
      <c r="BV61" s="16"/>
      <c r="BW61" s="16"/>
      <c r="BX61" s="16"/>
      <c r="BY61" s="17">
        <f>H61*LN(2)/I61</f>
        <v>18.240715277893297</v>
      </c>
    </row>
    <row r="62" spans="1:77">
      <c r="A62">
        <v>1</v>
      </c>
      <c r="B62">
        <v>0</v>
      </c>
      <c r="D62" s="40" t="s">
        <v>567</v>
      </c>
      <c r="E62" s="5" t="s">
        <v>16</v>
      </c>
      <c r="F62" s="10" t="s">
        <v>83</v>
      </c>
      <c r="H62">
        <v>2.37</v>
      </c>
      <c r="I62">
        <v>0.38100000000000001</v>
      </c>
      <c r="J62">
        <v>0.122</v>
      </c>
      <c r="K62">
        <v>1.37</v>
      </c>
      <c r="L62">
        <f t="shared" si="58"/>
        <v>3.74</v>
      </c>
      <c r="N62">
        <v>42.07</v>
      </c>
      <c r="O62">
        <v>85.15</v>
      </c>
      <c r="AA62" t="s">
        <v>29</v>
      </c>
      <c r="AB62" s="10" t="s">
        <v>738</v>
      </c>
      <c r="AD62" s="10" t="s">
        <v>780</v>
      </c>
      <c r="AE62">
        <v>1</v>
      </c>
      <c r="AF62">
        <v>0</v>
      </c>
      <c r="AH62">
        <v>2</v>
      </c>
      <c r="AI62">
        <v>0</v>
      </c>
      <c r="AJ62" s="5">
        <v>0.69599999999999995</v>
      </c>
      <c r="AK62" s="5">
        <v>0.61199999999999999</v>
      </c>
      <c r="AL62" s="5">
        <v>1.1499999999999999</v>
      </c>
      <c r="AM62" s="5">
        <v>0.60399999999999998</v>
      </c>
      <c r="AN62">
        <v>70</v>
      </c>
      <c r="AO62">
        <v>169</v>
      </c>
      <c r="AP62" s="27">
        <v>0</v>
      </c>
      <c r="AQ62" s="27">
        <v>0</v>
      </c>
      <c r="AT62" s="29">
        <v>0</v>
      </c>
      <c r="AU62" s="29">
        <v>-1.39</v>
      </c>
      <c r="AW62" s="29">
        <v>40</v>
      </c>
      <c r="AX62" s="77">
        <v>1</v>
      </c>
      <c r="BB62" s="13">
        <f t="shared" si="60"/>
        <v>2.37</v>
      </c>
      <c r="BC62" s="13">
        <f t="shared" si="61"/>
        <v>0.38100000000000001</v>
      </c>
      <c r="BD62" s="13">
        <f t="shared" ref="BD62:BE67" si="68">J62*(70/$AN62)^AL62</f>
        <v>0.122</v>
      </c>
      <c r="BE62" s="13">
        <f t="shared" si="68"/>
        <v>1.37</v>
      </c>
      <c r="BF62" s="86">
        <f t="shared" si="63"/>
        <v>1</v>
      </c>
      <c r="BH62" s="71" t="s">
        <v>148</v>
      </c>
      <c r="BJ62" s="20">
        <f t="shared" si="57"/>
        <v>0.16075949367088607</v>
      </c>
      <c r="BK62" s="20">
        <f t="shared" ref="BK62:BK67" si="69">BD62/BB62</f>
        <v>5.1476793248945142E-2</v>
      </c>
      <c r="BL62" s="20">
        <f t="shared" ref="BL62:BL67" si="70">BD62/BE62</f>
        <v>8.905109489051094E-2</v>
      </c>
      <c r="BM62" s="20">
        <f t="shared" ref="BM62:BM67" si="71">BJ62+BK62+BL62</f>
        <v>0.30128738181034215</v>
      </c>
      <c r="BN62" s="20">
        <f t="shared" ref="BN62:BN67" si="72">BJ62*BL62</f>
        <v>1.4315808925436569E-2</v>
      </c>
      <c r="BO62" s="20">
        <f t="shared" ref="BO62:BO67" si="73">0.5*(BM62+SQRT(BM62*BM62-4*BN62))</f>
        <v>0.24217353677031034</v>
      </c>
      <c r="BP62" s="20">
        <f t="shared" ref="BP62:BP67" si="74">0.5*(BM62-SQRT(BM62*BM62-4*BN62))</f>
        <v>5.9113845040031809E-2</v>
      </c>
      <c r="BQ62" s="21">
        <f t="shared" ref="BQ62:BQ67" si="75">LN(2)/BP62</f>
        <v>11.72563178880594</v>
      </c>
      <c r="BR62" s="16">
        <f t="shared" si="64"/>
        <v>0.16075949367088607</v>
      </c>
      <c r="BS62" s="16">
        <f t="shared" ref="BS62:BS67" si="76">J62/H62</f>
        <v>5.1476793248945142E-2</v>
      </c>
      <c r="BT62" s="16">
        <f t="shared" ref="BT62:BT67" si="77">J62/K62</f>
        <v>8.905109489051094E-2</v>
      </c>
      <c r="BU62" s="16">
        <f t="shared" ref="BU62:BU67" si="78">BR62+BS62+BT62</f>
        <v>0.30128738181034215</v>
      </c>
      <c r="BV62" s="16">
        <f t="shared" ref="BV62:BV67" si="79">BR62*BT62</f>
        <v>1.4315808925436569E-2</v>
      </c>
      <c r="BW62" s="16">
        <f t="shared" ref="BW62:BW67" si="80">0.5*(BU62+SQRT(BU62*BU62-4*BV62))</f>
        <v>0.24217353677031034</v>
      </c>
      <c r="BX62" s="16">
        <f t="shared" ref="BX62:BX67" si="81">0.5*(BU62-SQRT(BU62*BU62-4*BV62))</f>
        <v>5.9113845040031809E-2</v>
      </c>
      <c r="BY62" s="17">
        <f t="shared" ref="BY62:BY67" si="82">LN(2)/BX62</f>
        <v>11.72563178880594</v>
      </c>
    </row>
    <row r="63" spans="1:77">
      <c r="A63">
        <v>1</v>
      </c>
      <c r="B63">
        <v>1</v>
      </c>
      <c r="D63" s="40" t="s">
        <v>568</v>
      </c>
      <c r="E63" s="5" t="s">
        <v>16</v>
      </c>
      <c r="F63" s="10" t="s">
        <v>83</v>
      </c>
      <c r="H63">
        <v>3.29</v>
      </c>
      <c r="I63">
        <v>0.40699999999999997</v>
      </c>
      <c r="J63">
        <v>4.13</v>
      </c>
      <c r="K63">
        <v>7.14</v>
      </c>
      <c r="L63">
        <f t="shared" si="58"/>
        <v>10.43</v>
      </c>
      <c r="N63">
        <v>22.11</v>
      </c>
      <c r="Q63">
        <v>42.8</v>
      </c>
      <c r="V63" s="36">
        <v>0.40300000000000002</v>
      </c>
      <c r="AA63" t="s">
        <v>29</v>
      </c>
      <c r="AB63" s="10" t="s">
        <v>735</v>
      </c>
      <c r="AD63" t="s">
        <v>780</v>
      </c>
      <c r="AE63">
        <v>1</v>
      </c>
      <c r="AF63">
        <v>0</v>
      </c>
      <c r="AH63">
        <v>2</v>
      </c>
      <c r="AI63">
        <v>0</v>
      </c>
      <c r="AJ63" s="5">
        <v>0.53800000000000003</v>
      </c>
      <c r="AK63" s="5">
        <v>0</v>
      </c>
      <c r="AL63" s="5">
        <v>0</v>
      </c>
      <c r="AM63" s="5">
        <v>0</v>
      </c>
      <c r="AN63" s="5">
        <v>79</v>
      </c>
      <c r="AO63">
        <v>482</v>
      </c>
      <c r="AP63" s="27">
        <v>-0.13700000000000001</v>
      </c>
      <c r="AQ63" s="27">
        <v>-0.23599999999999999</v>
      </c>
      <c r="AS63" s="27" t="s">
        <v>658</v>
      </c>
      <c r="AT63" s="29">
        <v>0</v>
      </c>
      <c r="AU63" s="29">
        <v>-1.54</v>
      </c>
      <c r="AW63" s="29">
        <v>41</v>
      </c>
      <c r="AX63" s="77">
        <v>1</v>
      </c>
      <c r="BB63" s="13">
        <f t="shared" si="60"/>
        <v>3.082728435018641</v>
      </c>
      <c r="BC63" s="13">
        <f t="shared" si="61"/>
        <v>0.40699999999999997</v>
      </c>
      <c r="BD63" s="13">
        <f t="shared" si="68"/>
        <v>4.13</v>
      </c>
      <c r="BE63" s="13">
        <f t="shared" si="68"/>
        <v>7.14</v>
      </c>
      <c r="BF63" s="86">
        <f t="shared" si="63"/>
        <v>2</v>
      </c>
      <c r="BH63" s="71" t="s">
        <v>147</v>
      </c>
      <c r="BJ63" s="20">
        <f t="shared" si="57"/>
        <v>0.13202590126870481</v>
      </c>
      <c r="BK63" s="20">
        <f t="shared" si="69"/>
        <v>1.3397222905153583</v>
      </c>
      <c r="BL63" s="20">
        <f t="shared" si="70"/>
        <v>0.57843137254901966</v>
      </c>
      <c r="BM63" s="20">
        <f t="shared" si="71"/>
        <v>2.0501795643330829</v>
      </c>
      <c r="BN63" s="20">
        <f t="shared" si="72"/>
        <v>7.6367923282878281E-2</v>
      </c>
      <c r="BO63" s="20">
        <f t="shared" si="73"/>
        <v>2.012227633846523</v>
      </c>
      <c r="BP63" s="20">
        <f t="shared" si="74"/>
        <v>3.7951930486559982E-2</v>
      </c>
      <c r="BQ63" s="21">
        <f t="shared" si="75"/>
        <v>18.263818774789634</v>
      </c>
      <c r="BR63" s="16">
        <f t="shared" si="64"/>
        <v>0.12370820668693008</v>
      </c>
      <c r="BS63" s="16">
        <f t="shared" si="76"/>
        <v>1.2553191489361701</v>
      </c>
      <c r="BT63" s="16">
        <f t="shared" si="77"/>
        <v>0.57843137254901966</v>
      </c>
      <c r="BU63" s="16">
        <f t="shared" si="78"/>
        <v>1.9574587281721199</v>
      </c>
      <c r="BV63" s="16">
        <f t="shared" si="79"/>
        <v>7.1556707789498783E-2</v>
      </c>
      <c r="BW63" s="16">
        <f t="shared" si="80"/>
        <v>1.9201933625134053</v>
      </c>
      <c r="BX63" s="16">
        <f t="shared" si="81"/>
        <v>3.7265365658714633E-2</v>
      </c>
      <c r="BY63" s="17">
        <f t="shared" si="82"/>
        <v>18.600305358813792</v>
      </c>
    </row>
    <row r="64" spans="1:77">
      <c r="A64">
        <v>1</v>
      </c>
      <c r="B64">
        <v>0</v>
      </c>
      <c r="D64" s="40" t="s">
        <v>569</v>
      </c>
      <c r="E64" s="5" t="s">
        <v>16</v>
      </c>
      <c r="F64" s="10" t="s">
        <v>83</v>
      </c>
      <c r="H64">
        <v>2.2999999999999998</v>
      </c>
      <c r="I64">
        <v>0.28799999999999998</v>
      </c>
      <c r="J64">
        <v>0.129</v>
      </c>
      <c r="K64">
        <v>1.9</v>
      </c>
      <c r="L64">
        <f t="shared" si="58"/>
        <v>4.1999999999999993</v>
      </c>
      <c r="O64">
        <v>15</v>
      </c>
      <c r="P64">
        <v>10</v>
      </c>
      <c r="AA64" t="s">
        <v>29</v>
      </c>
      <c r="AB64" s="10" t="s">
        <v>738</v>
      </c>
      <c r="AD64" s="10" t="s">
        <v>780</v>
      </c>
      <c r="AE64">
        <v>1</v>
      </c>
      <c r="AF64">
        <v>0</v>
      </c>
      <c r="AG64">
        <v>19.7</v>
      </c>
      <c r="AH64">
        <v>2</v>
      </c>
      <c r="AI64">
        <v>0</v>
      </c>
      <c r="AJ64" s="5">
        <v>1</v>
      </c>
      <c r="AK64" s="5">
        <v>0</v>
      </c>
      <c r="AL64" s="5">
        <v>0</v>
      </c>
      <c r="AM64" s="5">
        <v>0</v>
      </c>
      <c r="AN64">
        <v>67</v>
      </c>
      <c r="AO64">
        <v>33</v>
      </c>
      <c r="AP64" s="27">
        <v>-0.48</v>
      </c>
      <c r="AQ64" s="27">
        <v>0</v>
      </c>
      <c r="AS64" s="27" t="s">
        <v>658</v>
      </c>
      <c r="AT64" s="29">
        <v>0</v>
      </c>
      <c r="AU64" s="29">
        <v>0</v>
      </c>
      <c r="AX64" s="77">
        <v>1</v>
      </c>
      <c r="BB64" s="13">
        <f t="shared" si="60"/>
        <v>2.4029850746268653</v>
      </c>
      <c r="BC64" s="13">
        <f t="shared" si="61"/>
        <v>0.28799999999999998</v>
      </c>
      <c r="BD64" s="13">
        <f t="shared" si="68"/>
        <v>0.129</v>
      </c>
      <c r="BE64" s="13">
        <f t="shared" si="68"/>
        <v>1.9</v>
      </c>
      <c r="BF64" s="86">
        <f t="shared" si="63"/>
        <v>3</v>
      </c>
      <c r="BH64" s="71" t="s">
        <v>128</v>
      </c>
      <c r="BI64" t="s">
        <v>145</v>
      </c>
      <c r="BJ64" s="20">
        <f t="shared" si="57"/>
        <v>0.11985093167701864</v>
      </c>
      <c r="BK64" s="20">
        <f t="shared" si="69"/>
        <v>5.3683229813664607E-2</v>
      </c>
      <c r="BL64" s="20">
        <f t="shared" si="70"/>
        <v>6.7894736842105272E-2</v>
      </c>
      <c r="BM64" s="20">
        <f t="shared" si="71"/>
        <v>0.24142889833278852</v>
      </c>
      <c r="BN64" s="20">
        <f t="shared" si="72"/>
        <v>8.137247466492319E-3</v>
      </c>
      <c r="BO64" s="20">
        <f t="shared" si="73"/>
        <v>0.20093122279294737</v>
      </c>
      <c r="BP64" s="20">
        <f t="shared" si="74"/>
        <v>4.0497675539841155E-2</v>
      </c>
      <c r="BQ64" s="21">
        <f t="shared" si="75"/>
        <v>17.115727540412411</v>
      </c>
      <c r="BR64" s="16">
        <f t="shared" si="64"/>
        <v>0.12521739130434784</v>
      </c>
      <c r="BS64" s="16">
        <f t="shared" si="76"/>
        <v>5.6086956521739138E-2</v>
      </c>
      <c r="BT64" s="16">
        <f t="shared" si="77"/>
        <v>6.7894736842105272E-2</v>
      </c>
      <c r="BU64" s="16">
        <f t="shared" si="78"/>
        <v>0.24919908466819224</v>
      </c>
      <c r="BV64" s="16">
        <f t="shared" si="79"/>
        <v>8.501601830663617E-3</v>
      </c>
      <c r="BW64" s="16">
        <f t="shared" si="80"/>
        <v>0.2084055332846397</v>
      </c>
      <c r="BX64" s="16">
        <f t="shared" si="81"/>
        <v>4.0793551383552534E-2</v>
      </c>
      <c r="BY64" s="17">
        <f t="shared" si="82"/>
        <v>16.991587078133477</v>
      </c>
    </row>
    <row r="65" spans="1:77">
      <c r="A65">
        <v>1</v>
      </c>
      <c r="B65">
        <v>1</v>
      </c>
      <c r="D65" s="40" t="s">
        <v>570</v>
      </c>
      <c r="E65" s="5" t="s">
        <v>16</v>
      </c>
      <c r="F65" s="10" t="s">
        <v>83</v>
      </c>
      <c r="H65">
        <v>3.06</v>
      </c>
      <c r="I65">
        <v>0.27300000000000002</v>
      </c>
      <c r="J65">
        <v>1.72</v>
      </c>
      <c r="K65">
        <v>2.94</v>
      </c>
      <c r="L65">
        <f t="shared" si="58"/>
        <v>6</v>
      </c>
      <c r="N65">
        <v>17.5</v>
      </c>
      <c r="Q65">
        <v>34.1</v>
      </c>
      <c r="AA65" t="s">
        <v>29</v>
      </c>
      <c r="AB65" s="10" t="s">
        <v>739</v>
      </c>
      <c r="AD65" s="10" t="s">
        <v>773</v>
      </c>
      <c r="AE65">
        <v>1</v>
      </c>
      <c r="AF65">
        <v>0</v>
      </c>
      <c r="AH65">
        <v>2</v>
      </c>
      <c r="AI65">
        <v>0</v>
      </c>
      <c r="AJ65" s="5">
        <v>0</v>
      </c>
      <c r="AK65" s="5">
        <v>0</v>
      </c>
      <c r="AL65" s="5">
        <v>0</v>
      </c>
      <c r="AM65" s="5">
        <v>0</v>
      </c>
      <c r="AN65">
        <v>77</v>
      </c>
      <c r="AO65">
        <v>279</v>
      </c>
      <c r="AP65" s="27">
        <v>-0.1</v>
      </c>
      <c r="AQ65" s="27">
        <v>0</v>
      </c>
      <c r="AS65" s="27" t="s">
        <v>658</v>
      </c>
      <c r="AT65" s="29">
        <v>0</v>
      </c>
      <c r="AU65" s="29">
        <v>0</v>
      </c>
      <c r="AX65" s="77">
        <v>1</v>
      </c>
      <c r="BB65" s="13">
        <f t="shared" si="60"/>
        <v>3.06</v>
      </c>
      <c r="BC65" s="13">
        <f t="shared" si="61"/>
        <v>0.27300000000000002</v>
      </c>
      <c r="BD65" s="13">
        <f t="shared" si="68"/>
        <v>1.72</v>
      </c>
      <c r="BE65" s="13">
        <f t="shared" si="68"/>
        <v>2.94</v>
      </c>
      <c r="BF65" s="86">
        <f t="shared" si="63"/>
        <v>4</v>
      </c>
      <c r="BH65" s="71" t="s">
        <v>127</v>
      </c>
      <c r="BJ65" s="20">
        <f t="shared" si="57"/>
        <v>8.9215686274509806E-2</v>
      </c>
      <c r="BK65" s="20">
        <f t="shared" si="69"/>
        <v>0.56209150326797386</v>
      </c>
      <c r="BL65" s="20">
        <f t="shared" si="70"/>
        <v>0.58503401360544216</v>
      </c>
      <c r="BM65" s="20">
        <f t="shared" si="71"/>
        <v>1.2363412031479259</v>
      </c>
      <c r="BN65" s="20">
        <f t="shared" si="72"/>
        <v>5.2194211017740431E-2</v>
      </c>
      <c r="BO65" s="20">
        <f t="shared" si="73"/>
        <v>1.1925752338956173</v>
      </c>
      <c r="BP65" s="20">
        <f t="shared" si="74"/>
        <v>4.376596925230869E-2</v>
      </c>
      <c r="BQ65" s="21">
        <f t="shared" si="75"/>
        <v>15.837583227369773</v>
      </c>
      <c r="BR65" s="16">
        <f t="shared" si="64"/>
        <v>8.9215686274509806E-2</v>
      </c>
      <c r="BS65" s="16">
        <f t="shared" si="76"/>
        <v>0.56209150326797386</v>
      </c>
      <c r="BT65" s="16">
        <f t="shared" si="77"/>
        <v>0.58503401360544216</v>
      </c>
      <c r="BU65" s="16">
        <f t="shared" si="78"/>
        <v>1.2363412031479259</v>
      </c>
      <c r="BV65" s="16">
        <f t="shared" si="79"/>
        <v>5.2194211017740431E-2</v>
      </c>
      <c r="BW65" s="16">
        <f t="shared" si="80"/>
        <v>1.1925752338956173</v>
      </c>
      <c r="BX65" s="16">
        <f t="shared" si="81"/>
        <v>4.376596925230869E-2</v>
      </c>
      <c r="BY65" s="17">
        <f t="shared" si="82"/>
        <v>15.837583227369773</v>
      </c>
    </row>
    <row r="66" spans="1:77">
      <c r="A66">
        <v>1</v>
      </c>
      <c r="B66">
        <v>0</v>
      </c>
      <c r="D66" s="40" t="s">
        <v>571</v>
      </c>
      <c r="E66" s="5" t="s">
        <v>51</v>
      </c>
      <c r="F66" s="10" t="s">
        <v>83</v>
      </c>
      <c r="H66">
        <v>4.1500000000000004</v>
      </c>
      <c r="I66">
        <v>0.36</v>
      </c>
      <c r="J66">
        <v>0.98640000000000005</v>
      </c>
      <c r="K66">
        <v>3.11</v>
      </c>
      <c r="L66">
        <f t="shared" si="58"/>
        <v>7.26</v>
      </c>
      <c r="N66">
        <v>15.02</v>
      </c>
      <c r="Q66">
        <v>36.49</v>
      </c>
      <c r="V66" s="36">
        <v>0.157</v>
      </c>
      <c r="AA66" t="s">
        <v>29</v>
      </c>
      <c r="AB66" s="10" t="s">
        <v>740</v>
      </c>
      <c r="AD66" t="s">
        <v>714</v>
      </c>
      <c r="AE66">
        <v>0</v>
      </c>
      <c r="AF66">
        <v>0</v>
      </c>
      <c r="AH66">
        <v>2</v>
      </c>
      <c r="AI66">
        <v>0</v>
      </c>
      <c r="AJ66" s="5">
        <v>0.70799999999999996</v>
      </c>
      <c r="AK66" s="5">
        <v>0.64200000000000002</v>
      </c>
      <c r="AL66" s="5">
        <v>0</v>
      </c>
      <c r="AM66" s="5">
        <v>0</v>
      </c>
      <c r="AN66">
        <v>80</v>
      </c>
      <c r="AO66">
        <v>499</v>
      </c>
      <c r="AP66" s="27">
        <v>0</v>
      </c>
      <c r="AQ66" s="27">
        <v>0</v>
      </c>
      <c r="AT66" s="29">
        <v>0</v>
      </c>
      <c r="AU66" s="29">
        <v>0</v>
      </c>
      <c r="AX66" s="77">
        <v>0</v>
      </c>
      <c r="BB66" s="13">
        <f t="shared" si="60"/>
        <v>3.7756332171039135</v>
      </c>
      <c r="BC66" s="13">
        <f t="shared" si="61"/>
        <v>0.33042406580437844</v>
      </c>
      <c r="BD66" s="13">
        <f t="shared" si="68"/>
        <v>0.98640000000000005</v>
      </c>
      <c r="BE66" s="13">
        <f t="shared" si="68"/>
        <v>3.11</v>
      </c>
      <c r="BF66" s="86">
        <f t="shared" si="63"/>
        <v>1</v>
      </c>
      <c r="BH66" s="71" t="s">
        <v>444</v>
      </c>
      <c r="BJ66" s="20">
        <f t="shared" ref="BJ66:BJ97" si="83">BC66/BB66</f>
        <v>8.7514874142840884E-2</v>
      </c>
      <c r="BK66" s="20">
        <f t="shared" si="69"/>
        <v>0.26125419056372612</v>
      </c>
      <c r="BL66" s="20">
        <f t="shared" si="70"/>
        <v>0.31717041800643092</v>
      </c>
      <c r="BM66" s="20">
        <f t="shared" si="71"/>
        <v>0.66593948271299785</v>
      </c>
      <c r="BN66" s="20">
        <f t="shared" si="72"/>
        <v>2.7757129213665035E-2</v>
      </c>
      <c r="BO66" s="20">
        <f t="shared" si="73"/>
        <v>0.62126077390060841</v>
      </c>
      <c r="BP66" s="20">
        <f t="shared" si="74"/>
        <v>4.46787088123895E-2</v>
      </c>
      <c r="BQ66" s="21">
        <f t="shared" si="75"/>
        <v>15.514037871383922</v>
      </c>
      <c r="BR66" s="16">
        <f t="shared" si="64"/>
        <v>8.6746987951807214E-2</v>
      </c>
      <c r="BS66" s="16">
        <f t="shared" si="76"/>
        <v>0.23768674698795181</v>
      </c>
      <c r="BT66" s="16">
        <f t="shared" si="77"/>
        <v>0.31717041800643092</v>
      </c>
      <c r="BU66" s="16">
        <f t="shared" si="78"/>
        <v>0.64160415294619</v>
      </c>
      <c r="BV66" s="16">
        <f t="shared" si="79"/>
        <v>2.751357842947352E-2</v>
      </c>
      <c r="BW66" s="16">
        <f t="shared" si="80"/>
        <v>0.59539339796737667</v>
      </c>
      <c r="BX66" s="16">
        <f t="shared" si="81"/>
        <v>4.6210754978813273E-2</v>
      </c>
      <c r="BY66" s="17">
        <f t="shared" si="82"/>
        <v>14.999693921420235</v>
      </c>
    </row>
    <row r="67" spans="1:77">
      <c r="A67">
        <v>1</v>
      </c>
      <c r="B67">
        <v>0</v>
      </c>
      <c r="D67" s="40" t="s">
        <v>572</v>
      </c>
      <c r="E67" s="5" t="s">
        <v>261</v>
      </c>
      <c r="F67" s="10" t="s">
        <v>83</v>
      </c>
      <c r="H67" s="33">
        <v>5.13</v>
      </c>
      <c r="I67">
        <v>0.22919999999999999</v>
      </c>
      <c r="J67">
        <v>1.03</v>
      </c>
      <c r="K67">
        <v>3.62</v>
      </c>
      <c r="L67">
        <f t="shared" si="58"/>
        <v>8.75</v>
      </c>
      <c r="N67">
        <v>25.7</v>
      </c>
      <c r="O67">
        <v>45.6</v>
      </c>
      <c r="P67">
        <v>85.8</v>
      </c>
      <c r="Q67">
        <v>47.5</v>
      </c>
      <c r="R67">
        <v>61.5</v>
      </c>
      <c r="S67">
        <v>88.9</v>
      </c>
      <c r="V67" s="36">
        <v>0.22500000000000001</v>
      </c>
      <c r="AA67" t="s">
        <v>29</v>
      </c>
      <c r="AB67" s="10" t="s">
        <v>719</v>
      </c>
      <c r="AD67" s="10" t="s">
        <v>714</v>
      </c>
      <c r="AE67">
        <v>0</v>
      </c>
      <c r="AF67">
        <v>0</v>
      </c>
      <c r="AH67">
        <v>2</v>
      </c>
      <c r="AI67">
        <v>1</v>
      </c>
      <c r="AJ67" s="5">
        <v>0.47199999999999998</v>
      </c>
      <c r="AK67" s="5">
        <v>0.621</v>
      </c>
      <c r="AL67" s="5">
        <v>0.47699999999999998</v>
      </c>
      <c r="AM67" s="5">
        <v>0.71899999999999997</v>
      </c>
      <c r="AN67">
        <v>76</v>
      </c>
      <c r="AO67">
        <v>476</v>
      </c>
      <c r="AP67" s="27">
        <v>-0.126</v>
      </c>
      <c r="AQ67" s="27">
        <v>0</v>
      </c>
      <c r="AS67" s="27" t="s">
        <v>658</v>
      </c>
      <c r="AT67" s="29">
        <v>0</v>
      </c>
      <c r="AU67" s="29">
        <v>0</v>
      </c>
      <c r="AX67" s="77">
        <v>0</v>
      </c>
      <c r="BB67" s="13">
        <f t="shared" si="60"/>
        <v>4.9346871503083278</v>
      </c>
      <c r="BC67" s="13">
        <f t="shared" si="61"/>
        <v>0.21778865625572391</v>
      </c>
      <c r="BD67" s="13">
        <f t="shared" si="68"/>
        <v>0.99037782166087174</v>
      </c>
      <c r="BE67" s="13">
        <f t="shared" si="68"/>
        <v>3.4121576502428228</v>
      </c>
      <c r="BF67" s="86">
        <f t="shared" si="63"/>
        <v>1</v>
      </c>
      <c r="BH67" s="71" t="s">
        <v>443</v>
      </c>
      <c r="BI67" t="s">
        <v>494</v>
      </c>
      <c r="BJ67" s="20">
        <f t="shared" si="83"/>
        <v>4.4134237819334926E-2</v>
      </c>
      <c r="BK67" s="20">
        <f t="shared" si="69"/>
        <v>0.20069718535226519</v>
      </c>
      <c r="BL67" s="20">
        <f t="shared" si="70"/>
        <v>0.290249725592366</v>
      </c>
      <c r="BM67" s="20">
        <f t="shared" si="71"/>
        <v>0.53508114876396617</v>
      </c>
      <c r="BN67" s="20">
        <f t="shared" si="72"/>
        <v>1.2809950416290183E-2</v>
      </c>
      <c r="BO67" s="20">
        <f t="shared" si="73"/>
        <v>0.50996171315571137</v>
      </c>
      <c r="BP67" s="20">
        <f t="shared" si="74"/>
        <v>2.5119435608254775E-2</v>
      </c>
      <c r="BQ67" s="21">
        <f t="shared" si="75"/>
        <v>27.594058695019505</v>
      </c>
      <c r="BR67" s="16">
        <f t="shared" si="64"/>
        <v>4.4678362573099414E-2</v>
      </c>
      <c r="BS67" s="16">
        <f t="shared" si="76"/>
        <v>0.20077972709551659</v>
      </c>
      <c r="BT67" s="16">
        <f t="shared" si="77"/>
        <v>0.28453038674033149</v>
      </c>
      <c r="BU67" s="16">
        <f t="shared" si="78"/>
        <v>0.52998847640894753</v>
      </c>
      <c r="BV67" s="16">
        <f t="shared" si="79"/>
        <v>1.2712351781848728E-2</v>
      </c>
      <c r="BW67" s="16">
        <f t="shared" si="80"/>
        <v>0.50480581945050251</v>
      </c>
      <c r="BX67" s="16">
        <f t="shared" si="81"/>
        <v>2.5182656958444988E-2</v>
      </c>
      <c r="BY67" s="17">
        <f t="shared" si="82"/>
        <v>27.524783493010208</v>
      </c>
    </row>
    <row r="68" spans="1:77">
      <c r="A68">
        <v>1</v>
      </c>
      <c r="B68">
        <v>0</v>
      </c>
      <c r="D68" s="40" t="s">
        <v>573</v>
      </c>
      <c r="E68" s="5" t="s">
        <v>265</v>
      </c>
      <c r="F68" s="10" t="s">
        <v>84</v>
      </c>
      <c r="H68" s="37">
        <v>14.9</v>
      </c>
      <c r="I68" s="37">
        <v>0.74</v>
      </c>
      <c r="L68">
        <f t="shared" si="58"/>
        <v>14.9</v>
      </c>
      <c r="W68">
        <v>32.200000000000003</v>
      </c>
      <c r="X68">
        <v>29.8</v>
      </c>
      <c r="AA68" t="s">
        <v>29</v>
      </c>
      <c r="AB68" s="10" t="s">
        <v>741</v>
      </c>
      <c r="AD68" s="10" t="s">
        <v>775</v>
      </c>
      <c r="AE68">
        <v>0</v>
      </c>
      <c r="AF68">
        <v>0</v>
      </c>
      <c r="AH68">
        <v>1</v>
      </c>
      <c r="AI68">
        <v>0</v>
      </c>
      <c r="AJ68" s="5">
        <v>0</v>
      </c>
      <c r="AK68" s="5">
        <v>0</v>
      </c>
      <c r="AN68">
        <v>81</v>
      </c>
      <c r="AO68">
        <v>257</v>
      </c>
      <c r="AP68" s="27">
        <v>0</v>
      </c>
      <c r="AQ68" s="27">
        <v>0</v>
      </c>
      <c r="AT68" s="29">
        <v>0</v>
      </c>
      <c r="AU68" s="29">
        <v>0</v>
      </c>
      <c r="AX68" s="77">
        <v>0</v>
      </c>
      <c r="BB68" s="13">
        <f t="shared" si="60"/>
        <v>14.9</v>
      </c>
      <c r="BC68" s="13">
        <f t="shared" si="61"/>
        <v>0.74</v>
      </c>
      <c r="BF68" s="86">
        <f t="shared" si="63"/>
        <v>1</v>
      </c>
      <c r="BH68" s="71" t="s">
        <v>441</v>
      </c>
      <c r="BI68" t="s">
        <v>442</v>
      </c>
      <c r="BJ68" s="20">
        <f t="shared" si="83"/>
        <v>4.9664429530201337E-2</v>
      </c>
      <c r="BK68" s="20"/>
      <c r="BL68" s="20"/>
      <c r="BM68" s="20"/>
      <c r="BN68" s="20"/>
      <c r="BO68" s="20"/>
      <c r="BP68" s="20"/>
      <c r="BQ68" s="21">
        <f>LN(2)/BJ68</f>
        <v>13.956612149112413</v>
      </c>
      <c r="BR68" s="16">
        <f t="shared" si="64"/>
        <v>4.9664429530201337E-2</v>
      </c>
      <c r="BS68" s="16"/>
      <c r="BT68" s="16"/>
      <c r="BU68" s="16"/>
      <c r="BV68" s="16"/>
      <c r="BW68" s="16"/>
      <c r="BX68" s="16"/>
      <c r="BY68" s="17">
        <f>H68*LN(2)/I68</f>
        <v>13.956612149112413</v>
      </c>
    </row>
    <row r="69" spans="1:77">
      <c r="A69">
        <v>1</v>
      </c>
      <c r="B69">
        <v>1</v>
      </c>
      <c r="D69" s="40" t="s">
        <v>574</v>
      </c>
      <c r="E69" s="5" t="s">
        <v>7</v>
      </c>
      <c r="F69" s="10" t="s">
        <v>84</v>
      </c>
      <c r="G69">
        <v>0.19400000000000001</v>
      </c>
      <c r="H69" s="37">
        <v>4.57</v>
      </c>
      <c r="I69" s="37">
        <v>0.31</v>
      </c>
      <c r="J69">
        <v>1.27</v>
      </c>
      <c r="K69" s="37">
        <v>4.53</v>
      </c>
      <c r="L69">
        <f t="shared" ref="L69:L100" si="84">H69+K69</f>
        <v>9.1000000000000014</v>
      </c>
      <c r="T69">
        <v>87.2</v>
      </c>
      <c r="W69">
        <v>57.7</v>
      </c>
      <c r="X69">
        <v>59.3</v>
      </c>
      <c r="AA69" t="s">
        <v>29</v>
      </c>
      <c r="AB69" s="10" t="s">
        <v>742</v>
      </c>
      <c r="AD69" s="10" t="s">
        <v>777</v>
      </c>
      <c r="AE69">
        <v>1</v>
      </c>
      <c r="AF69">
        <v>0</v>
      </c>
      <c r="AH69">
        <v>2</v>
      </c>
      <c r="AI69">
        <v>0</v>
      </c>
      <c r="AJ69" s="5">
        <v>0</v>
      </c>
      <c r="AK69" s="5">
        <v>0</v>
      </c>
      <c r="AL69" s="5">
        <v>0</v>
      </c>
      <c r="AM69" s="5">
        <v>0</v>
      </c>
      <c r="AN69">
        <v>75</v>
      </c>
      <c r="AO69">
        <v>59</v>
      </c>
      <c r="AP69" s="27">
        <v>0</v>
      </c>
      <c r="AQ69" s="27">
        <v>0</v>
      </c>
      <c r="AT69" s="29">
        <v>0</v>
      </c>
      <c r="AU69" s="29">
        <v>0</v>
      </c>
      <c r="AX69" s="77">
        <v>0</v>
      </c>
      <c r="BB69" s="13">
        <f t="shared" si="60"/>
        <v>4.57</v>
      </c>
      <c r="BC69" s="13">
        <f t="shared" si="61"/>
        <v>0.31</v>
      </c>
      <c r="BD69" s="13">
        <f t="shared" ref="BD69:BD81" si="85">J69*(70/$AN69)^AL69</f>
        <v>1.27</v>
      </c>
      <c r="BE69" s="13">
        <f t="shared" ref="BE69:BE81" si="86">K69*(70/$AN69)^AM69</f>
        <v>4.53</v>
      </c>
      <c r="BF69" s="86">
        <f t="shared" si="63"/>
        <v>1</v>
      </c>
      <c r="BH69" s="71" t="s">
        <v>435</v>
      </c>
      <c r="BI69" t="s">
        <v>436</v>
      </c>
      <c r="BJ69" s="20">
        <f t="shared" si="83"/>
        <v>6.7833698030634562E-2</v>
      </c>
      <c r="BK69" s="20">
        <f t="shared" ref="BK69:BK81" si="87">BD69/BB69</f>
        <v>0.27789934354485774</v>
      </c>
      <c r="BL69" s="20">
        <f t="shared" ref="BL69:BL81" si="88">BD69/BE69</f>
        <v>0.2803532008830022</v>
      </c>
      <c r="BM69" s="20">
        <f t="shared" ref="BM69:BM81" si="89">BJ69+BK69+BL69</f>
        <v>0.62608624245849454</v>
      </c>
      <c r="BN69" s="20">
        <f t="shared" ref="BN69:BN81" si="90">BJ69*BL69</f>
        <v>1.9017394370619403E-2</v>
      </c>
      <c r="BO69" s="20">
        <f t="shared" ref="BO69:BO81" si="91">0.5*(BM69+SQRT(BM69*BM69-4*BN69))</f>
        <v>0.59407443866260701</v>
      </c>
      <c r="BP69" s="20">
        <f t="shared" ref="BP69:BP81" si="92">0.5*(BM69-SQRT(BM69*BM69-4*BN69))</f>
        <v>3.2011803795887528E-2</v>
      </c>
      <c r="BQ69" s="21">
        <f t="shared" ref="BQ69:BQ81" si="93">LN(2)/BP69</f>
        <v>21.652862331019037</v>
      </c>
      <c r="BR69" s="16">
        <f t="shared" si="64"/>
        <v>6.7833698030634562E-2</v>
      </c>
      <c r="BS69" s="16">
        <f t="shared" ref="BS69:BS81" si="94">J69/H69</f>
        <v>0.27789934354485774</v>
      </c>
      <c r="BT69" s="16">
        <f t="shared" ref="BT69:BT81" si="95">J69/K69</f>
        <v>0.2803532008830022</v>
      </c>
      <c r="BU69" s="16">
        <f t="shared" ref="BU69:BU81" si="96">BR69+BS69+BT69</f>
        <v>0.62608624245849454</v>
      </c>
      <c r="BV69" s="16">
        <f t="shared" ref="BV69:BV81" si="97">BR69*BT69</f>
        <v>1.9017394370619403E-2</v>
      </c>
      <c r="BW69" s="16">
        <f t="shared" ref="BW69:BW81" si="98">0.5*(BU69+SQRT(BU69*BU69-4*BV69))</f>
        <v>0.59407443866260701</v>
      </c>
      <c r="BX69" s="16">
        <f t="shared" ref="BX69:BX81" si="99">0.5*(BU69-SQRT(BU69*BU69-4*BV69))</f>
        <v>3.2011803795887528E-2</v>
      </c>
      <c r="BY69" s="17">
        <f t="shared" ref="BY69:BY81" si="100">LN(2)/BX69</f>
        <v>21.652862331019037</v>
      </c>
    </row>
    <row r="70" spans="1:77">
      <c r="A70">
        <v>1</v>
      </c>
      <c r="B70">
        <v>1</v>
      </c>
      <c r="D70" s="40" t="s">
        <v>574</v>
      </c>
      <c r="E70" s="5" t="s">
        <v>7</v>
      </c>
      <c r="F70" s="10" t="s">
        <v>83</v>
      </c>
      <c r="H70">
        <v>3.6</v>
      </c>
      <c r="I70">
        <v>0.21</v>
      </c>
      <c r="J70">
        <v>1</v>
      </c>
      <c r="K70">
        <v>3.56</v>
      </c>
      <c r="L70">
        <f t="shared" si="84"/>
        <v>7.16</v>
      </c>
      <c r="N70">
        <v>17.2</v>
      </c>
      <c r="Q70">
        <v>23.3</v>
      </c>
      <c r="AA70" t="s">
        <v>29</v>
      </c>
      <c r="AB70" s="10" t="s">
        <v>742</v>
      </c>
      <c r="AD70" s="10" t="s">
        <v>777</v>
      </c>
      <c r="AE70">
        <v>1</v>
      </c>
      <c r="AF70">
        <v>0</v>
      </c>
      <c r="AH70">
        <v>2</v>
      </c>
      <c r="AI70">
        <v>0</v>
      </c>
      <c r="AJ70" s="5">
        <v>0</v>
      </c>
      <c r="AK70" s="5">
        <v>0</v>
      </c>
      <c r="AL70" s="5">
        <v>0</v>
      </c>
      <c r="AM70" s="5">
        <v>0</v>
      </c>
      <c r="AN70">
        <v>75</v>
      </c>
      <c r="AO70">
        <v>11</v>
      </c>
      <c r="AP70" s="27">
        <v>0</v>
      </c>
      <c r="AQ70" s="27">
        <v>0</v>
      </c>
      <c r="AT70" s="29">
        <v>0</v>
      </c>
      <c r="AU70" s="29">
        <v>0</v>
      </c>
      <c r="AX70" s="77">
        <v>0</v>
      </c>
      <c r="BB70" s="13">
        <f t="shared" si="60"/>
        <v>3.6</v>
      </c>
      <c r="BC70" s="13">
        <f t="shared" si="61"/>
        <v>0.21</v>
      </c>
      <c r="BD70" s="13">
        <f t="shared" si="85"/>
        <v>1</v>
      </c>
      <c r="BE70" s="13">
        <f t="shared" si="86"/>
        <v>3.56</v>
      </c>
      <c r="BF70" s="86">
        <f t="shared" si="63"/>
        <v>2</v>
      </c>
      <c r="BH70" s="71" t="s">
        <v>435</v>
      </c>
      <c r="BI70" t="s">
        <v>436</v>
      </c>
      <c r="BJ70" s="20">
        <f t="shared" si="83"/>
        <v>5.8333333333333327E-2</v>
      </c>
      <c r="BK70" s="20">
        <f t="shared" si="87"/>
        <v>0.27777777777777779</v>
      </c>
      <c r="BL70" s="20">
        <f t="shared" si="88"/>
        <v>0.2808988764044944</v>
      </c>
      <c r="BM70" s="20">
        <f t="shared" si="89"/>
        <v>0.61700998751560554</v>
      </c>
      <c r="BN70" s="20">
        <f t="shared" si="90"/>
        <v>1.6385767790262171E-2</v>
      </c>
      <c r="BO70" s="20">
        <f t="shared" si="91"/>
        <v>0.58919978064070833</v>
      </c>
      <c r="BP70" s="20">
        <f t="shared" si="92"/>
        <v>2.781020687489727E-2</v>
      </c>
      <c r="BQ70" s="21">
        <f t="shared" si="93"/>
        <v>24.924200804331694</v>
      </c>
      <c r="BR70" s="16">
        <f t="shared" si="64"/>
        <v>5.8333333333333327E-2</v>
      </c>
      <c r="BS70" s="16">
        <f t="shared" si="94"/>
        <v>0.27777777777777779</v>
      </c>
      <c r="BT70" s="16">
        <f t="shared" si="95"/>
        <v>0.2808988764044944</v>
      </c>
      <c r="BU70" s="16">
        <f t="shared" si="96"/>
        <v>0.61700998751560554</v>
      </c>
      <c r="BV70" s="16">
        <f t="shared" si="97"/>
        <v>1.6385767790262171E-2</v>
      </c>
      <c r="BW70" s="16">
        <f t="shared" si="98"/>
        <v>0.58919978064070833</v>
      </c>
      <c r="BX70" s="16">
        <f t="shared" si="99"/>
        <v>2.781020687489727E-2</v>
      </c>
      <c r="BY70" s="17">
        <f t="shared" si="100"/>
        <v>24.924200804331694</v>
      </c>
    </row>
    <row r="71" spans="1:77">
      <c r="A71">
        <v>1</v>
      </c>
      <c r="B71">
        <v>0</v>
      </c>
      <c r="D71" s="40" t="s">
        <v>575</v>
      </c>
      <c r="E71" s="5" t="s">
        <v>276</v>
      </c>
      <c r="F71" s="10" t="s">
        <v>83</v>
      </c>
      <c r="H71">
        <v>3.65</v>
      </c>
      <c r="I71">
        <v>0.33119999999999999</v>
      </c>
      <c r="J71">
        <v>1.276</v>
      </c>
      <c r="K71">
        <v>2.48</v>
      </c>
      <c r="L71">
        <f t="shared" si="84"/>
        <v>6.13</v>
      </c>
      <c r="N71">
        <v>20.5</v>
      </c>
      <c r="O71">
        <v>72.7</v>
      </c>
      <c r="Q71">
        <v>50.5</v>
      </c>
      <c r="AA71" t="s">
        <v>29</v>
      </c>
      <c r="AB71" s="10" t="s">
        <v>743</v>
      </c>
      <c r="AD71" s="10" t="s">
        <v>714</v>
      </c>
      <c r="AE71">
        <v>0</v>
      </c>
      <c r="AF71">
        <v>0</v>
      </c>
      <c r="AH71">
        <v>2</v>
      </c>
      <c r="AI71">
        <v>0</v>
      </c>
      <c r="AJ71" s="5">
        <v>0</v>
      </c>
      <c r="AK71" s="5">
        <v>0</v>
      </c>
      <c r="AL71" s="5">
        <v>0</v>
      </c>
      <c r="AM71" s="5">
        <v>0</v>
      </c>
      <c r="AN71">
        <v>73</v>
      </c>
      <c r="AO71">
        <v>444</v>
      </c>
      <c r="AP71" s="27">
        <v>0</v>
      </c>
      <c r="AQ71" s="27">
        <v>-0.23</v>
      </c>
      <c r="AS71" s="27" t="s">
        <v>658</v>
      </c>
      <c r="AT71" s="29">
        <v>0</v>
      </c>
      <c r="AU71" s="29">
        <v>-1.81</v>
      </c>
      <c r="AV71" s="29">
        <v>-1.47</v>
      </c>
      <c r="AW71" s="29">
        <v>39</v>
      </c>
      <c r="AX71" s="77">
        <v>0</v>
      </c>
      <c r="AY71" s="81">
        <v>1</v>
      </c>
      <c r="BB71" s="13">
        <f t="shared" si="60"/>
        <v>3.65</v>
      </c>
      <c r="BC71" s="13">
        <f t="shared" si="61"/>
        <v>0.33119999999999999</v>
      </c>
      <c r="BD71" s="13">
        <f t="shared" si="85"/>
        <v>1.276</v>
      </c>
      <c r="BE71" s="13">
        <f t="shared" si="86"/>
        <v>2.48</v>
      </c>
      <c r="BF71" s="86">
        <f t="shared" si="63"/>
        <v>1</v>
      </c>
      <c r="BH71" s="71" t="s">
        <v>439</v>
      </c>
      <c r="BI71" t="s">
        <v>440</v>
      </c>
      <c r="BJ71" s="20">
        <f t="shared" si="83"/>
        <v>9.0739726027397258E-2</v>
      </c>
      <c r="BK71" s="20">
        <f t="shared" si="87"/>
        <v>0.34958904109589045</v>
      </c>
      <c r="BL71" s="20">
        <f t="shared" si="88"/>
        <v>0.51451612903225807</v>
      </c>
      <c r="BM71" s="20">
        <f t="shared" si="89"/>
        <v>0.9548448961555458</v>
      </c>
      <c r="BN71" s="20">
        <f t="shared" si="90"/>
        <v>4.6687052585064073E-2</v>
      </c>
      <c r="BO71" s="20">
        <f t="shared" si="91"/>
        <v>0.90315140098503011</v>
      </c>
      <c r="BP71" s="20">
        <f t="shared" si="92"/>
        <v>5.1693495170515635E-2</v>
      </c>
      <c r="BQ71" s="21">
        <f t="shared" si="93"/>
        <v>13.408789215616725</v>
      </c>
      <c r="BR71" s="16">
        <f t="shared" si="64"/>
        <v>9.0739726027397258E-2</v>
      </c>
      <c r="BS71" s="16">
        <f t="shared" si="94"/>
        <v>0.34958904109589045</v>
      </c>
      <c r="BT71" s="16">
        <f t="shared" si="95"/>
        <v>0.51451612903225807</v>
      </c>
      <c r="BU71" s="16">
        <f t="shared" si="96"/>
        <v>0.9548448961555458</v>
      </c>
      <c r="BV71" s="16">
        <f t="shared" si="97"/>
        <v>4.6687052585064073E-2</v>
      </c>
      <c r="BW71" s="16">
        <f t="shared" si="98"/>
        <v>0.90315140098503011</v>
      </c>
      <c r="BX71" s="16">
        <f t="shared" si="99"/>
        <v>5.1693495170515635E-2</v>
      </c>
      <c r="BY71" s="17">
        <f t="shared" si="100"/>
        <v>13.408789215616725</v>
      </c>
    </row>
    <row r="72" spans="1:77" s="10" customFormat="1">
      <c r="A72" s="10">
        <v>1</v>
      </c>
      <c r="B72" s="10">
        <v>0</v>
      </c>
      <c r="D72" s="40" t="s">
        <v>576</v>
      </c>
      <c r="E72" s="10" t="s">
        <v>2</v>
      </c>
      <c r="F72" s="10" t="s">
        <v>83</v>
      </c>
      <c r="H72" s="10">
        <v>3.76</v>
      </c>
      <c r="I72" s="10">
        <v>0.15</v>
      </c>
      <c r="J72" s="10">
        <v>0.4</v>
      </c>
      <c r="K72" s="10">
        <v>1.82</v>
      </c>
      <c r="L72" s="10">
        <f t="shared" si="84"/>
        <v>5.58</v>
      </c>
      <c r="O72" s="10">
        <v>27.93</v>
      </c>
      <c r="Q72" s="10">
        <v>35.71</v>
      </c>
      <c r="T72" s="10">
        <v>35.86</v>
      </c>
      <c r="AA72" s="10" t="s">
        <v>30</v>
      </c>
      <c r="AB72" s="10" t="s">
        <v>744</v>
      </c>
      <c r="AD72" s="10" t="s">
        <v>781</v>
      </c>
      <c r="AE72" s="10">
        <v>1</v>
      </c>
      <c r="AF72" s="10">
        <v>0</v>
      </c>
      <c r="AH72" s="10">
        <v>2</v>
      </c>
      <c r="AI72" s="10">
        <v>1</v>
      </c>
      <c r="AJ72" s="10">
        <v>0</v>
      </c>
      <c r="AK72" s="10">
        <v>0.86299999999999999</v>
      </c>
      <c r="AL72" s="10">
        <v>0</v>
      </c>
      <c r="AM72" s="10">
        <v>0.29199999999999998</v>
      </c>
      <c r="AN72" s="10">
        <v>70</v>
      </c>
      <c r="AO72" s="10">
        <v>990</v>
      </c>
      <c r="AP72" s="55">
        <v>0</v>
      </c>
      <c r="AQ72" s="55">
        <v>0</v>
      </c>
      <c r="AR72" s="55"/>
      <c r="AS72" s="55"/>
      <c r="AT72" s="56">
        <v>0</v>
      </c>
      <c r="AU72" s="56">
        <v>0</v>
      </c>
      <c r="AV72" s="56"/>
      <c r="AW72" s="56">
        <v>0</v>
      </c>
      <c r="AX72" s="79">
        <v>1</v>
      </c>
      <c r="AY72" s="84"/>
      <c r="BB72" s="57">
        <f t="shared" si="60"/>
        <v>3.76</v>
      </c>
      <c r="BC72" s="57">
        <f t="shared" si="61"/>
        <v>0.15</v>
      </c>
      <c r="BD72" s="57">
        <f t="shared" si="85"/>
        <v>0.4</v>
      </c>
      <c r="BE72" s="57">
        <f t="shared" si="86"/>
        <v>1.82</v>
      </c>
      <c r="BF72" s="88">
        <f t="shared" si="63"/>
        <v>1</v>
      </c>
      <c r="BH72" s="47" t="s">
        <v>438</v>
      </c>
      <c r="BI72" s="10" t="s">
        <v>488</v>
      </c>
      <c r="BJ72" s="58">
        <f t="shared" si="83"/>
        <v>3.9893617021276598E-2</v>
      </c>
      <c r="BK72" s="58">
        <f t="shared" si="87"/>
        <v>0.10638297872340427</v>
      </c>
      <c r="BL72" s="58">
        <f t="shared" si="88"/>
        <v>0.21978021978021978</v>
      </c>
      <c r="BM72" s="58">
        <f t="shared" si="89"/>
        <v>0.36605681552490066</v>
      </c>
      <c r="BN72" s="58">
        <f t="shared" si="90"/>
        <v>8.7678279167640871E-3</v>
      </c>
      <c r="BO72" s="58">
        <f t="shared" si="91"/>
        <v>0.3402911501119773</v>
      </c>
      <c r="BP72" s="58">
        <f t="shared" si="92"/>
        <v>2.5765665412923383E-2</v>
      </c>
      <c r="BQ72" s="59">
        <f t="shared" si="93"/>
        <v>26.901970876804167</v>
      </c>
      <c r="BR72" s="60">
        <f t="shared" si="64"/>
        <v>3.9893617021276598E-2</v>
      </c>
      <c r="BS72" s="60">
        <f t="shared" si="94"/>
        <v>0.10638297872340427</v>
      </c>
      <c r="BT72" s="60">
        <f t="shared" si="95"/>
        <v>0.21978021978021978</v>
      </c>
      <c r="BU72" s="60">
        <f t="shared" si="96"/>
        <v>0.36605681552490066</v>
      </c>
      <c r="BV72" s="60">
        <f t="shared" si="97"/>
        <v>8.7678279167640871E-3</v>
      </c>
      <c r="BW72" s="60">
        <f t="shared" si="98"/>
        <v>0.3402911501119773</v>
      </c>
      <c r="BX72" s="60">
        <f t="shared" si="99"/>
        <v>2.5765665412923383E-2</v>
      </c>
      <c r="BY72" s="61">
        <f t="shared" si="100"/>
        <v>26.901970876804167</v>
      </c>
    </row>
    <row r="73" spans="1:77">
      <c r="A73">
        <v>1</v>
      </c>
      <c r="B73">
        <v>0</v>
      </c>
      <c r="D73" s="40" t="s">
        <v>577</v>
      </c>
      <c r="E73" s="5" t="s">
        <v>46</v>
      </c>
      <c r="F73" s="10" t="s">
        <v>83</v>
      </c>
      <c r="H73">
        <v>3.41</v>
      </c>
      <c r="I73">
        <v>0.27</v>
      </c>
      <c r="J73">
        <v>0.439</v>
      </c>
      <c r="K73">
        <v>3.29</v>
      </c>
      <c r="L73">
        <f t="shared" si="84"/>
        <v>6.7</v>
      </c>
      <c r="N73">
        <v>21.1</v>
      </c>
      <c r="O73">
        <v>55.4</v>
      </c>
      <c r="Q73">
        <v>28.8</v>
      </c>
      <c r="AA73" t="s">
        <v>29</v>
      </c>
      <c r="AB73" s="10" t="s">
        <v>693</v>
      </c>
      <c r="AD73" t="s">
        <v>714</v>
      </c>
      <c r="AE73">
        <v>0</v>
      </c>
      <c r="AF73">
        <v>0</v>
      </c>
      <c r="AH73">
        <v>2</v>
      </c>
      <c r="AI73">
        <v>1</v>
      </c>
      <c r="AJ73" s="5">
        <v>0.498</v>
      </c>
      <c r="AK73" s="5">
        <v>0.76800000000000002</v>
      </c>
      <c r="AL73" s="5">
        <v>0.76800000000000002</v>
      </c>
      <c r="AM73" s="5">
        <v>0.498</v>
      </c>
      <c r="AN73">
        <v>70</v>
      </c>
      <c r="AO73">
        <v>807</v>
      </c>
      <c r="AP73" s="27">
        <v>0</v>
      </c>
      <c r="AQ73" s="27">
        <v>0</v>
      </c>
      <c r="AT73" s="29">
        <v>0</v>
      </c>
      <c r="AU73" s="29">
        <v>0</v>
      </c>
      <c r="AX73" s="77">
        <v>0</v>
      </c>
      <c r="BB73" s="13">
        <f t="shared" si="60"/>
        <v>3.41</v>
      </c>
      <c r="BC73" s="13">
        <f t="shared" si="61"/>
        <v>0.27</v>
      </c>
      <c r="BD73" s="13">
        <f t="shared" si="85"/>
        <v>0.439</v>
      </c>
      <c r="BE73" s="13">
        <f t="shared" si="86"/>
        <v>3.29</v>
      </c>
      <c r="BF73" s="86">
        <f t="shared" si="63"/>
        <v>1</v>
      </c>
      <c r="BH73" s="71" t="s">
        <v>437</v>
      </c>
      <c r="BI73" t="s">
        <v>495</v>
      </c>
      <c r="BJ73" s="20">
        <f t="shared" si="83"/>
        <v>7.9178885630498533E-2</v>
      </c>
      <c r="BK73" s="20">
        <f t="shared" si="87"/>
        <v>0.12873900293255131</v>
      </c>
      <c r="BL73" s="20">
        <f t="shared" si="88"/>
        <v>0.13343465045592706</v>
      </c>
      <c r="BM73" s="20">
        <f t="shared" si="89"/>
        <v>0.34135253901897689</v>
      </c>
      <c r="BN73" s="20">
        <f t="shared" si="90"/>
        <v>1.0565206927595397E-2</v>
      </c>
      <c r="BO73" s="20">
        <f t="shared" si="91"/>
        <v>0.30693037787353061</v>
      </c>
      <c r="BP73" s="20">
        <f t="shared" si="92"/>
        <v>3.4422161145446301E-2</v>
      </c>
      <c r="BQ73" s="21">
        <f t="shared" si="93"/>
        <v>20.13665491922902</v>
      </c>
      <c r="BR73" s="16">
        <f t="shared" si="64"/>
        <v>7.9178885630498533E-2</v>
      </c>
      <c r="BS73" s="16">
        <f t="shared" si="94"/>
        <v>0.12873900293255131</v>
      </c>
      <c r="BT73" s="16">
        <f t="shared" si="95"/>
        <v>0.13343465045592706</v>
      </c>
      <c r="BU73" s="16">
        <f t="shared" si="96"/>
        <v>0.34135253901897689</v>
      </c>
      <c r="BV73" s="16">
        <f t="shared" si="97"/>
        <v>1.0565206927595397E-2</v>
      </c>
      <c r="BW73" s="16">
        <f t="shared" si="98"/>
        <v>0.30693037787353061</v>
      </c>
      <c r="BX73" s="16">
        <f t="shared" si="99"/>
        <v>3.4422161145446301E-2</v>
      </c>
      <c r="BY73" s="17">
        <f t="shared" si="100"/>
        <v>20.13665491922902</v>
      </c>
    </row>
    <row r="74" spans="1:77">
      <c r="A74">
        <v>1</v>
      </c>
      <c r="B74">
        <v>0</v>
      </c>
      <c r="D74" s="40" t="s">
        <v>578</v>
      </c>
      <c r="E74" s="5" t="s">
        <v>4</v>
      </c>
      <c r="F74" s="10" t="s">
        <v>83</v>
      </c>
      <c r="H74">
        <v>3.46</v>
      </c>
      <c r="I74">
        <v>0.21099999999999999</v>
      </c>
      <c r="J74">
        <v>0.48</v>
      </c>
      <c r="K74">
        <v>3.46</v>
      </c>
      <c r="L74">
        <f t="shared" si="84"/>
        <v>6.92</v>
      </c>
      <c r="Q74">
        <v>30.7</v>
      </c>
      <c r="V74" s="36">
        <v>0.318</v>
      </c>
      <c r="AA74" t="s">
        <v>30</v>
      </c>
      <c r="AB74" s="10" t="s">
        <v>745</v>
      </c>
      <c r="AD74" t="s">
        <v>714</v>
      </c>
      <c r="AE74">
        <v>0</v>
      </c>
      <c r="AF74">
        <v>0</v>
      </c>
      <c r="AH74">
        <v>2</v>
      </c>
      <c r="AI74">
        <v>0</v>
      </c>
      <c r="AJ74" s="5">
        <v>0</v>
      </c>
      <c r="AK74" s="5">
        <v>0</v>
      </c>
      <c r="AL74" s="5">
        <v>0</v>
      </c>
      <c r="AM74" s="5">
        <v>0</v>
      </c>
      <c r="AN74">
        <v>79</v>
      </c>
      <c r="AO74">
        <v>221</v>
      </c>
      <c r="AP74" s="27">
        <v>0</v>
      </c>
      <c r="AQ74" s="27">
        <v>-0.17</v>
      </c>
      <c r="AS74" s="27" t="s">
        <v>658</v>
      </c>
      <c r="AT74" s="29">
        <v>0</v>
      </c>
      <c r="AU74" s="29">
        <v>-1.34</v>
      </c>
      <c r="AW74" s="29">
        <v>42</v>
      </c>
      <c r="AX74" s="77">
        <v>0</v>
      </c>
      <c r="BB74" s="13">
        <f t="shared" si="60"/>
        <v>3.46</v>
      </c>
      <c r="BC74" s="13">
        <f t="shared" si="61"/>
        <v>0.21099999999999999</v>
      </c>
      <c r="BD74" s="13">
        <f t="shared" si="85"/>
        <v>0.48</v>
      </c>
      <c r="BE74" s="13">
        <f t="shared" si="86"/>
        <v>3.46</v>
      </c>
      <c r="BF74" s="86">
        <f t="shared" si="63"/>
        <v>1</v>
      </c>
      <c r="BH74" s="71" t="s">
        <v>434</v>
      </c>
      <c r="BJ74" s="20">
        <f t="shared" si="83"/>
        <v>6.098265895953757E-2</v>
      </c>
      <c r="BK74" s="20">
        <f t="shared" si="87"/>
        <v>0.13872832369942195</v>
      </c>
      <c r="BL74" s="20">
        <f t="shared" si="88"/>
        <v>0.13872832369942195</v>
      </c>
      <c r="BM74" s="20">
        <f t="shared" si="89"/>
        <v>0.33843930635838149</v>
      </c>
      <c r="BN74" s="20">
        <f t="shared" si="90"/>
        <v>8.4600220521901821E-3</v>
      </c>
      <c r="BO74" s="20">
        <f t="shared" si="91"/>
        <v>0.31125932710832727</v>
      </c>
      <c r="BP74" s="20">
        <f t="shared" si="92"/>
        <v>2.7179979250054248E-2</v>
      </c>
      <c r="BQ74" s="21">
        <f t="shared" si="93"/>
        <v>25.502123242370093</v>
      </c>
      <c r="BR74" s="16">
        <f t="shared" si="64"/>
        <v>6.098265895953757E-2</v>
      </c>
      <c r="BS74" s="16">
        <f t="shared" si="94"/>
        <v>0.13872832369942195</v>
      </c>
      <c r="BT74" s="16">
        <f t="shared" si="95"/>
        <v>0.13872832369942195</v>
      </c>
      <c r="BU74" s="16">
        <f t="shared" si="96"/>
        <v>0.33843930635838149</v>
      </c>
      <c r="BV74" s="16">
        <f t="shared" si="97"/>
        <v>8.4600220521901821E-3</v>
      </c>
      <c r="BW74" s="16">
        <f t="shared" si="98"/>
        <v>0.31125932710832727</v>
      </c>
      <c r="BX74" s="16">
        <f t="shared" si="99"/>
        <v>2.7179979250054248E-2</v>
      </c>
      <c r="BY74" s="17">
        <f t="shared" si="100"/>
        <v>25.502123242370093</v>
      </c>
    </row>
    <row r="75" spans="1:77" s="67" customFormat="1">
      <c r="A75" s="67">
        <v>1</v>
      </c>
      <c r="B75" s="67">
        <v>1</v>
      </c>
      <c r="D75" s="40" t="s">
        <v>579</v>
      </c>
      <c r="E75" s="68" t="s">
        <v>4</v>
      </c>
      <c r="F75" s="69" t="s">
        <v>83</v>
      </c>
      <c r="H75" s="67">
        <v>4.46</v>
      </c>
      <c r="I75" s="72">
        <v>0.21099999999999999</v>
      </c>
      <c r="J75" s="67">
        <v>0.624</v>
      </c>
      <c r="K75" s="67">
        <v>2.52</v>
      </c>
      <c r="L75" s="67">
        <f t="shared" ref="L75" si="101">H75+K75</f>
        <v>6.98</v>
      </c>
      <c r="N75" s="67">
        <v>33.770000000000003</v>
      </c>
      <c r="O75" s="67">
        <v>60.74</v>
      </c>
      <c r="Q75" s="67">
        <v>31.39</v>
      </c>
      <c r="AA75" s="67" t="s">
        <v>30</v>
      </c>
      <c r="AB75" s="69" t="s">
        <v>746</v>
      </c>
      <c r="AD75" s="67" t="s">
        <v>789</v>
      </c>
      <c r="AE75" s="67">
        <v>0</v>
      </c>
      <c r="AF75" s="67">
        <v>0</v>
      </c>
      <c r="AH75" s="67">
        <v>2</v>
      </c>
      <c r="AI75" s="67">
        <v>1</v>
      </c>
      <c r="AJ75" s="68">
        <v>0.42799999999999999</v>
      </c>
      <c r="AK75" s="68">
        <v>0.498</v>
      </c>
      <c r="AL75" s="68">
        <v>0</v>
      </c>
      <c r="AM75" s="68">
        <v>0</v>
      </c>
      <c r="AN75" s="67">
        <v>80</v>
      </c>
      <c r="AO75" s="67">
        <v>1302</v>
      </c>
      <c r="AP75" s="27">
        <v>-0.189</v>
      </c>
      <c r="AQ75" s="27">
        <v>-0.13400000000000001</v>
      </c>
      <c r="AR75" s="27"/>
      <c r="AS75" s="27" t="s">
        <v>658</v>
      </c>
      <c r="AT75" s="29">
        <v>0</v>
      </c>
      <c r="AU75" s="29">
        <v>-0.86899999999999999</v>
      </c>
      <c r="AV75" s="29"/>
      <c r="AW75" s="29">
        <v>40</v>
      </c>
      <c r="AX75" s="77">
        <v>0</v>
      </c>
      <c r="AY75" s="81">
        <v>1</v>
      </c>
      <c r="BB75" s="13">
        <f t="shared" si="60"/>
        <v>4.2122516143548916</v>
      </c>
      <c r="BC75" s="13">
        <f t="shared" si="61"/>
        <v>0.19742514502162922</v>
      </c>
      <c r="BD75" s="13">
        <f t="shared" ref="BD75" si="102">J75*(70/$AN75)^AL75</f>
        <v>0.624</v>
      </c>
      <c r="BE75" s="13">
        <f t="shared" ref="BE75" si="103">K75*(70/$AN75)^AM75</f>
        <v>2.52</v>
      </c>
      <c r="BF75" s="86">
        <f>IF(E75=E73,BF73+1,1)</f>
        <v>1</v>
      </c>
      <c r="BH75" s="71" t="s">
        <v>433</v>
      </c>
      <c r="BI75" s="67" t="s">
        <v>496</v>
      </c>
      <c r="BJ75" s="20">
        <f t="shared" ref="BJ75" si="104">BC75/BB75</f>
        <v>4.6869266866401325E-2</v>
      </c>
      <c r="BK75" s="20">
        <f t="shared" ref="BK75" si="105">BD75/BB75</f>
        <v>0.1481392986766214</v>
      </c>
      <c r="BL75" s="20">
        <f t="shared" ref="BL75" si="106">BD75/BE75</f>
        <v>0.24761904761904763</v>
      </c>
      <c r="BM75" s="20">
        <f t="shared" ref="BM75" si="107">BJ75+BK75+BL75</f>
        <v>0.44262761316207033</v>
      </c>
      <c r="BN75" s="20">
        <f t="shared" ref="BN75" si="108">BJ75*BL75</f>
        <v>1.1605723224061282E-2</v>
      </c>
      <c r="BO75" s="20">
        <f t="shared" ref="BO75" si="109">0.5*(BM75+SQRT(BM75*BM75-4*BN75))</f>
        <v>0.41463757066431223</v>
      </c>
      <c r="BP75" s="20">
        <f t="shared" ref="BP75" si="110">0.5*(BM75-SQRT(BM75*BM75-4*BN75))</f>
        <v>2.7990042497758105E-2</v>
      </c>
      <c r="BQ75" s="21">
        <f t="shared" ref="BQ75" si="111">LN(2)/BP75</f>
        <v>24.764063170517289</v>
      </c>
      <c r="BR75" s="16">
        <f t="shared" ref="BR75" si="112">I75/H75</f>
        <v>4.7309417040358744E-2</v>
      </c>
      <c r="BS75" s="16">
        <f t="shared" ref="BS75" si="113">J75/H75</f>
        <v>0.13991031390134528</v>
      </c>
      <c r="BT75" s="16">
        <f t="shared" ref="BT75" si="114">J75/K75</f>
        <v>0.24761904761904763</v>
      </c>
      <c r="BU75" s="16">
        <f t="shared" ref="BU75" si="115">BR75+BS75+BT75</f>
        <v>0.43483877856075165</v>
      </c>
      <c r="BV75" s="16">
        <f t="shared" ref="BV75" si="116">BR75*BT75</f>
        <v>1.1714712790945976E-2</v>
      </c>
      <c r="BW75" s="16">
        <f t="shared" ref="BW75" si="117">0.5*(BU75+SQRT(BU75*BU75-4*BV75))</f>
        <v>0.40598364369808254</v>
      </c>
      <c r="BX75" s="16">
        <f t="shared" ref="BX75" si="118">0.5*(BU75-SQRT(BU75*BU75-4*BV75))</f>
        <v>2.8855134862669107E-2</v>
      </c>
      <c r="BY75" s="17">
        <f t="shared" ref="BY75" si="119">LN(2)/BX75</f>
        <v>24.021623321424634</v>
      </c>
    </row>
    <row r="76" spans="1:77">
      <c r="A76">
        <v>1</v>
      </c>
      <c r="B76">
        <v>1</v>
      </c>
      <c r="D76" s="40" t="s">
        <v>580</v>
      </c>
      <c r="E76" s="5" t="s">
        <v>4</v>
      </c>
      <c r="F76" s="10" t="s">
        <v>83</v>
      </c>
      <c r="H76">
        <v>4.13</v>
      </c>
      <c r="I76" s="2">
        <v>0.187</v>
      </c>
      <c r="J76">
        <v>0.746</v>
      </c>
      <c r="K76">
        <v>2.5</v>
      </c>
      <c r="L76">
        <f t="shared" si="84"/>
        <v>6.63</v>
      </c>
      <c r="O76">
        <v>55.9</v>
      </c>
      <c r="Q76">
        <v>33.270000000000003</v>
      </c>
      <c r="AA76" t="s">
        <v>30</v>
      </c>
      <c r="AB76" s="10" t="s">
        <v>747</v>
      </c>
      <c r="AD76" t="s">
        <v>714</v>
      </c>
      <c r="AE76">
        <v>0</v>
      </c>
      <c r="AF76">
        <v>0</v>
      </c>
      <c r="AH76">
        <v>2</v>
      </c>
      <c r="AI76">
        <v>1</v>
      </c>
      <c r="AJ76" s="5">
        <v>0.61499999999999999</v>
      </c>
      <c r="AK76" s="5">
        <v>0.754</v>
      </c>
      <c r="AL76" s="5">
        <v>0</v>
      </c>
      <c r="AM76" s="5">
        <v>0</v>
      </c>
      <c r="AN76">
        <v>80</v>
      </c>
      <c r="AO76">
        <v>1074</v>
      </c>
      <c r="AP76" s="27">
        <v>0.10199999999999999</v>
      </c>
      <c r="AQ76" s="27">
        <v>0</v>
      </c>
      <c r="AS76" s="27" t="s">
        <v>657</v>
      </c>
      <c r="AT76" s="29">
        <v>0</v>
      </c>
      <c r="AU76" s="29">
        <v>-0.71099999999999997</v>
      </c>
      <c r="AW76" s="29">
        <v>40</v>
      </c>
      <c r="AX76" s="77">
        <v>0</v>
      </c>
      <c r="AY76" s="81">
        <v>1</v>
      </c>
      <c r="BB76" s="13">
        <f t="shared" ref="BB76:BB92" si="120">H76*(70/$AN76)^AJ76</f>
        <v>3.8043897619273732</v>
      </c>
      <c r="BC76" s="13">
        <f t="shared" ref="BC76:BC92" si="121">I76*(70/$AN76)^AK76</f>
        <v>0.16908912568273995</v>
      </c>
      <c r="BD76" s="13">
        <f t="shared" si="85"/>
        <v>0.746</v>
      </c>
      <c r="BE76" s="13">
        <f t="shared" si="86"/>
        <v>2.5</v>
      </c>
      <c r="BF76" s="86" t="e">
        <f>IF(E76=#REF!,#REF!+1,1)</f>
        <v>#REF!</v>
      </c>
      <c r="BH76" s="71" t="s">
        <v>432</v>
      </c>
      <c r="BI76" t="s">
        <v>497</v>
      </c>
      <c r="BJ76" s="20">
        <f t="shared" si="83"/>
        <v>4.4445794533175362E-2</v>
      </c>
      <c r="BK76" s="20">
        <f t="shared" si="87"/>
        <v>0.19608926705292751</v>
      </c>
      <c r="BL76" s="20">
        <f t="shared" si="88"/>
        <v>0.2984</v>
      </c>
      <c r="BM76" s="20">
        <f t="shared" si="89"/>
        <v>0.53893506158610283</v>
      </c>
      <c r="BN76" s="20">
        <f t="shared" si="90"/>
        <v>1.3262625088699529E-2</v>
      </c>
      <c r="BO76" s="20">
        <f t="shared" si="91"/>
        <v>0.51308634177242674</v>
      </c>
      <c r="BP76" s="20">
        <f t="shared" si="92"/>
        <v>2.5848719813676119E-2</v>
      </c>
      <c r="BQ76" s="21">
        <f t="shared" si="93"/>
        <v>26.815532279985984</v>
      </c>
      <c r="BR76" s="16">
        <f t="shared" si="64"/>
        <v>4.5278450363196124E-2</v>
      </c>
      <c r="BS76" s="16">
        <f t="shared" si="94"/>
        <v>0.18062953995157385</v>
      </c>
      <c r="BT76" s="16">
        <f t="shared" si="95"/>
        <v>0.2984</v>
      </c>
      <c r="BU76" s="16">
        <f t="shared" si="96"/>
        <v>0.52430799031477004</v>
      </c>
      <c r="BV76" s="16">
        <f t="shared" si="97"/>
        <v>1.3511089588377724E-2</v>
      </c>
      <c r="BW76" s="16">
        <f t="shared" si="98"/>
        <v>0.49712979729156337</v>
      </c>
      <c r="BX76" s="16">
        <f t="shared" si="99"/>
        <v>2.7178193023206676E-2</v>
      </c>
      <c r="BY76" s="17">
        <f t="shared" si="100"/>
        <v>25.503799313224647</v>
      </c>
    </row>
    <row r="77" spans="1:77">
      <c r="A77">
        <v>1</v>
      </c>
      <c r="B77">
        <v>1</v>
      </c>
      <c r="D77" s="40" t="s">
        <v>581</v>
      </c>
      <c r="E77" s="5" t="s">
        <v>4</v>
      </c>
      <c r="F77" s="10" t="s">
        <v>83</v>
      </c>
      <c r="H77">
        <v>3.63</v>
      </c>
      <c r="I77" s="2">
        <v>0.16900000000000001</v>
      </c>
      <c r="J77">
        <v>0.77</v>
      </c>
      <c r="K77">
        <v>2.78</v>
      </c>
      <c r="L77">
        <f t="shared" si="84"/>
        <v>6.41</v>
      </c>
      <c r="N77">
        <v>36.18</v>
      </c>
      <c r="O77">
        <v>54.25</v>
      </c>
      <c r="Q77">
        <v>36.18</v>
      </c>
      <c r="V77">
        <v>0.215</v>
      </c>
      <c r="AA77" t="s">
        <v>30</v>
      </c>
      <c r="AB77" s="10" t="s">
        <v>748</v>
      </c>
      <c r="AD77" t="s">
        <v>714</v>
      </c>
      <c r="AE77">
        <v>0</v>
      </c>
      <c r="AF77">
        <v>0</v>
      </c>
      <c r="AH77">
        <v>2</v>
      </c>
      <c r="AI77">
        <v>1</v>
      </c>
      <c r="AJ77" s="5">
        <v>0.59699999999999998</v>
      </c>
      <c r="AK77" s="5">
        <v>0.56599999999999995</v>
      </c>
      <c r="AL77" s="5">
        <v>0</v>
      </c>
      <c r="AM77" s="5">
        <v>0</v>
      </c>
      <c r="AN77">
        <v>80</v>
      </c>
      <c r="AO77">
        <v>1895</v>
      </c>
      <c r="AP77" s="27">
        <v>0.15</v>
      </c>
      <c r="AQ77" s="27">
        <v>0.16500000000000001</v>
      </c>
      <c r="AS77" s="27" t="s">
        <v>657</v>
      </c>
      <c r="AT77" s="29">
        <v>0</v>
      </c>
      <c r="AU77" s="29">
        <v>0</v>
      </c>
      <c r="AX77" s="77">
        <v>0</v>
      </c>
      <c r="BB77" s="13">
        <f t="shared" si="120"/>
        <v>3.3518566187864383</v>
      </c>
      <c r="BC77" s="13">
        <f t="shared" si="121"/>
        <v>0.15669793115614858</v>
      </c>
      <c r="BD77" s="13">
        <f t="shared" si="85"/>
        <v>0.77</v>
      </c>
      <c r="BE77" s="13">
        <f t="shared" si="86"/>
        <v>2.78</v>
      </c>
      <c r="BF77" s="86" t="e">
        <f t="shared" si="63"/>
        <v>#REF!</v>
      </c>
      <c r="BH77" s="71" t="s">
        <v>431</v>
      </c>
      <c r="BI77" t="s">
        <v>498</v>
      </c>
      <c r="BJ77" s="20">
        <f t="shared" si="83"/>
        <v>4.6749592532654961E-2</v>
      </c>
      <c r="BK77" s="20">
        <f t="shared" si="87"/>
        <v>0.22972343019815197</v>
      </c>
      <c r="BL77" s="20">
        <f t="shared" si="88"/>
        <v>0.27697841726618705</v>
      </c>
      <c r="BM77" s="20">
        <f t="shared" si="89"/>
        <v>0.55345143999699398</v>
      </c>
      <c r="BN77" s="20">
        <f t="shared" si="90"/>
        <v>1.2948628147533928E-2</v>
      </c>
      <c r="BO77" s="20">
        <f t="shared" si="91"/>
        <v>0.52897261484787395</v>
      </c>
      <c r="BP77" s="20">
        <f t="shared" si="92"/>
        <v>2.4478825149120031E-2</v>
      </c>
      <c r="BQ77" s="21">
        <f t="shared" si="93"/>
        <v>28.316194765779542</v>
      </c>
      <c r="BR77" s="16">
        <f t="shared" si="64"/>
        <v>4.6556473829201105E-2</v>
      </c>
      <c r="BS77" s="16">
        <f t="shared" si="94"/>
        <v>0.21212121212121213</v>
      </c>
      <c r="BT77" s="16">
        <f t="shared" si="95"/>
        <v>0.27697841726618705</v>
      </c>
      <c r="BU77" s="16">
        <f t="shared" si="96"/>
        <v>0.53565610321660029</v>
      </c>
      <c r="BV77" s="16">
        <f t="shared" si="97"/>
        <v>1.2895138434706781E-2</v>
      </c>
      <c r="BW77" s="16">
        <f t="shared" si="98"/>
        <v>0.51039088221841544</v>
      </c>
      <c r="BX77" s="16">
        <f t="shared" si="99"/>
        <v>2.5265220998184817E-2</v>
      </c>
      <c r="BY77" s="17">
        <f t="shared" si="100"/>
        <v>27.434835444730307</v>
      </c>
    </row>
    <row r="78" spans="1:77">
      <c r="A78">
        <v>1</v>
      </c>
      <c r="B78">
        <v>0</v>
      </c>
      <c r="D78" s="40" t="s">
        <v>582</v>
      </c>
      <c r="E78" s="5" t="s">
        <v>48</v>
      </c>
      <c r="F78" s="10" t="s">
        <v>83</v>
      </c>
      <c r="H78">
        <v>2.76</v>
      </c>
      <c r="I78">
        <v>8.2799999999999999E-2</v>
      </c>
      <c r="J78">
        <v>1.29</v>
      </c>
      <c r="K78">
        <v>1.01</v>
      </c>
      <c r="L78">
        <f t="shared" si="84"/>
        <v>3.7699999999999996</v>
      </c>
      <c r="N78">
        <v>18.600000000000001</v>
      </c>
      <c r="O78">
        <v>65.900000000000006</v>
      </c>
      <c r="P78">
        <v>120</v>
      </c>
      <c r="Q78">
        <v>41.5</v>
      </c>
      <c r="V78" s="35">
        <v>0.18</v>
      </c>
      <c r="AA78" t="s">
        <v>29</v>
      </c>
      <c r="AB78" s="10" t="s">
        <v>749</v>
      </c>
      <c r="AD78" t="s">
        <v>714</v>
      </c>
      <c r="AE78">
        <v>0</v>
      </c>
      <c r="AF78">
        <v>0</v>
      </c>
      <c r="AH78">
        <v>2</v>
      </c>
      <c r="AI78">
        <v>1</v>
      </c>
      <c r="AJ78" s="5">
        <v>0.38300000000000001</v>
      </c>
      <c r="AK78" s="5">
        <v>0.61499999999999999</v>
      </c>
      <c r="AL78" s="5">
        <v>0.75</v>
      </c>
      <c r="AM78" s="5">
        <v>0.75</v>
      </c>
      <c r="AN78">
        <v>75</v>
      </c>
      <c r="AO78">
        <v>678</v>
      </c>
      <c r="AP78" s="27">
        <v>0.18</v>
      </c>
      <c r="AQ78" s="27">
        <v>0.22</v>
      </c>
      <c r="AS78" s="27" t="s">
        <v>657</v>
      </c>
      <c r="AT78" s="29">
        <v>0</v>
      </c>
      <c r="AU78" s="29">
        <v>0</v>
      </c>
      <c r="AX78" s="77">
        <v>0</v>
      </c>
      <c r="AY78" s="81">
        <v>1</v>
      </c>
      <c r="BB78" s="13">
        <f t="shared" si="120"/>
        <v>2.6880241579404562</v>
      </c>
      <c r="BC78" s="13">
        <f t="shared" si="121"/>
        <v>7.9360236687594593E-2</v>
      </c>
      <c r="BD78" s="13">
        <f t="shared" si="85"/>
        <v>1.2249469840803069</v>
      </c>
      <c r="BE78" s="13">
        <f t="shared" si="86"/>
        <v>0.95906701854349596</v>
      </c>
      <c r="BF78" s="86">
        <f t="shared" si="63"/>
        <v>1</v>
      </c>
      <c r="BH78" s="71" t="s">
        <v>429</v>
      </c>
      <c r="BI78" t="s">
        <v>499</v>
      </c>
      <c r="BJ78" s="20">
        <f t="shared" si="83"/>
        <v>2.9523632238632781E-2</v>
      </c>
      <c r="BK78" s="20">
        <f t="shared" si="87"/>
        <v>0.45570534790835066</v>
      </c>
      <c r="BL78" s="20">
        <f t="shared" si="88"/>
        <v>1.2772277227722775</v>
      </c>
      <c r="BM78" s="20">
        <f t="shared" si="89"/>
        <v>1.7624567029192608</v>
      </c>
      <c r="BN78" s="20">
        <f t="shared" si="90"/>
        <v>3.7708401572115142E-2</v>
      </c>
      <c r="BO78" s="20">
        <f t="shared" si="91"/>
        <v>1.7407951061937479</v>
      </c>
      <c r="BP78" s="20">
        <f t="shared" si="92"/>
        <v>2.1661596725512822E-2</v>
      </c>
      <c r="BQ78" s="21">
        <f t="shared" si="93"/>
        <v>31.99889598828895</v>
      </c>
      <c r="BR78" s="16">
        <f t="shared" si="64"/>
        <v>3.0000000000000002E-2</v>
      </c>
      <c r="BS78" s="16">
        <f t="shared" si="94"/>
        <v>0.46739130434782611</v>
      </c>
      <c r="BT78" s="16">
        <f t="shared" si="95"/>
        <v>1.2772277227722773</v>
      </c>
      <c r="BU78" s="16">
        <f t="shared" si="96"/>
        <v>1.7746190271201034</v>
      </c>
      <c r="BV78" s="16">
        <f t="shared" si="97"/>
        <v>3.8316831683168323E-2</v>
      </c>
      <c r="BW78" s="16">
        <f t="shared" si="98"/>
        <v>1.7527581493386331</v>
      </c>
      <c r="BX78" s="16">
        <f t="shared" si="99"/>
        <v>2.18608777814705E-2</v>
      </c>
      <c r="BY78" s="17">
        <f t="shared" si="100"/>
        <v>31.70719801322268</v>
      </c>
    </row>
    <row r="79" spans="1:77">
      <c r="A79">
        <v>1</v>
      </c>
      <c r="B79">
        <v>0</v>
      </c>
      <c r="D79" s="40" t="s">
        <v>583</v>
      </c>
      <c r="E79" s="5" t="s">
        <v>9</v>
      </c>
      <c r="F79" s="10" t="s">
        <v>83</v>
      </c>
      <c r="H79">
        <v>2.78</v>
      </c>
      <c r="I79">
        <v>0.17</v>
      </c>
      <c r="J79">
        <v>0.29399999999999998</v>
      </c>
      <c r="K79">
        <v>2.68</v>
      </c>
      <c r="L79">
        <f t="shared" si="84"/>
        <v>5.46</v>
      </c>
      <c r="N79">
        <v>21.3</v>
      </c>
      <c r="P79">
        <v>48.9</v>
      </c>
      <c r="Q79">
        <v>23.1</v>
      </c>
      <c r="AA79" t="s">
        <v>29</v>
      </c>
      <c r="AB79" s="10" t="s">
        <v>750</v>
      </c>
      <c r="AD79" s="10" t="s">
        <v>781</v>
      </c>
      <c r="AE79">
        <v>1</v>
      </c>
      <c r="AF79">
        <v>0</v>
      </c>
      <c r="AH79">
        <v>2</v>
      </c>
      <c r="AI79">
        <v>1</v>
      </c>
      <c r="AJ79" s="5">
        <v>0.39700000000000002</v>
      </c>
      <c r="AK79" s="5">
        <v>0.68400000000000005</v>
      </c>
      <c r="AL79" s="5">
        <v>0.75</v>
      </c>
      <c r="AM79" s="5">
        <v>0.85299999999999998</v>
      </c>
      <c r="AN79">
        <v>75</v>
      </c>
      <c r="AO79">
        <v>941</v>
      </c>
      <c r="AP79" s="27">
        <v>0.12</v>
      </c>
      <c r="AQ79" s="27">
        <v>0</v>
      </c>
      <c r="AS79" s="27" t="s">
        <v>657</v>
      </c>
      <c r="AT79" s="29">
        <v>0</v>
      </c>
      <c r="AU79" s="29">
        <v>0</v>
      </c>
      <c r="AX79" s="77">
        <v>0</v>
      </c>
      <c r="BB79" s="13">
        <f t="shared" si="120"/>
        <v>2.7048886791620244</v>
      </c>
      <c r="BC79" s="13">
        <f t="shared" si="121"/>
        <v>0.16216386120682824</v>
      </c>
      <c r="BD79" s="13">
        <f t="shared" si="85"/>
        <v>0.27917396381365128</v>
      </c>
      <c r="BE79" s="13">
        <f t="shared" si="86"/>
        <v>2.5268308147715963</v>
      </c>
      <c r="BF79" s="86">
        <f>IF(E79=E78,BF78+1,1)</f>
        <v>1</v>
      </c>
      <c r="BH79" s="71" t="s">
        <v>428</v>
      </c>
      <c r="BI79" t="s">
        <v>500</v>
      </c>
      <c r="BJ79" s="20">
        <f t="shared" si="83"/>
        <v>5.9952138679905551E-2</v>
      </c>
      <c r="BK79" s="20">
        <f t="shared" si="87"/>
        <v>0.10321088847920333</v>
      </c>
      <c r="BL79" s="20">
        <f t="shared" si="88"/>
        <v>0.11048383697936112</v>
      </c>
      <c r="BM79" s="20">
        <f t="shared" si="89"/>
        <v>0.27364686413847</v>
      </c>
      <c r="BN79" s="20">
        <f t="shared" si="90"/>
        <v>6.6237423164747355E-3</v>
      </c>
      <c r="BO79" s="20">
        <f t="shared" si="91"/>
        <v>0.24680938229347876</v>
      </c>
      <c r="BP79" s="20">
        <f t="shared" si="92"/>
        <v>2.6837481844991226E-2</v>
      </c>
      <c r="BQ79" s="21">
        <f t="shared" si="93"/>
        <v>25.827578927242378</v>
      </c>
      <c r="BR79" s="16">
        <f t="shared" si="64"/>
        <v>6.1151079136690656E-2</v>
      </c>
      <c r="BS79" s="16">
        <f t="shared" si="94"/>
        <v>0.10575539568345324</v>
      </c>
      <c r="BT79" s="16">
        <f t="shared" si="95"/>
        <v>0.10970149253731341</v>
      </c>
      <c r="BU79" s="16">
        <f t="shared" si="96"/>
        <v>0.2766079673574573</v>
      </c>
      <c r="BV79" s="16">
        <f t="shared" si="97"/>
        <v>6.7083646515623324E-3</v>
      </c>
      <c r="BW79" s="16">
        <f t="shared" si="98"/>
        <v>0.24974736504273656</v>
      </c>
      <c r="BX79" s="16">
        <f t="shared" si="99"/>
        <v>2.6860602314720733E-2</v>
      </c>
      <c r="BY79" s="17">
        <f t="shared" si="100"/>
        <v>25.805347640327174</v>
      </c>
    </row>
    <row r="80" spans="1:77" s="67" customFormat="1">
      <c r="A80" s="67">
        <v>1</v>
      </c>
      <c r="B80" s="67">
        <v>0</v>
      </c>
      <c r="D80" s="40" t="s">
        <v>584</v>
      </c>
      <c r="E80" s="68" t="s">
        <v>289</v>
      </c>
      <c r="F80" s="69" t="s">
        <v>83</v>
      </c>
      <c r="H80" s="67">
        <v>3.26</v>
      </c>
      <c r="I80" s="67">
        <v>0.18</v>
      </c>
      <c r="J80" s="67">
        <v>0.53200000000000003</v>
      </c>
      <c r="K80" s="67">
        <v>2.0699999999999998</v>
      </c>
      <c r="L80" s="67">
        <f t="shared" ref="L80" si="122">H80+K80</f>
        <v>5.33</v>
      </c>
      <c r="N80" s="67">
        <v>27.6</v>
      </c>
      <c r="O80" s="67">
        <v>47.9</v>
      </c>
      <c r="Q80" s="67">
        <v>52.5</v>
      </c>
      <c r="V80" s="67">
        <v>1.9900000000000001E-2</v>
      </c>
      <c r="AA80" s="67" t="s">
        <v>29</v>
      </c>
      <c r="AB80" s="69" t="s">
        <v>751</v>
      </c>
      <c r="AD80" s="67" t="s">
        <v>790</v>
      </c>
      <c r="AE80" s="67">
        <v>1</v>
      </c>
      <c r="AF80" s="67">
        <v>0</v>
      </c>
      <c r="AH80" s="67">
        <v>2</v>
      </c>
      <c r="AI80" s="67">
        <v>1</v>
      </c>
      <c r="AJ80" s="68">
        <v>0</v>
      </c>
      <c r="AK80" s="68">
        <v>0</v>
      </c>
      <c r="AL80" s="68">
        <v>0</v>
      </c>
      <c r="AM80" s="68">
        <v>0</v>
      </c>
      <c r="AN80" s="67">
        <v>75</v>
      </c>
      <c r="AO80" s="67">
        <v>477</v>
      </c>
      <c r="AP80" s="27">
        <v>-0.115</v>
      </c>
      <c r="AQ80" s="27">
        <v>0</v>
      </c>
      <c r="AR80" s="27"/>
      <c r="AS80" s="27" t="s">
        <v>658</v>
      </c>
      <c r="AT80" s="29">
        <v>0</v>
      </c>
      <c r="AU80" s="29">
        <v>0</v>
      </c>
      <c r="AV80" s="29"/>
      <c r="AW80" s="29"/>
      <c r="AX80" s="77">
        <v>0</v>
      </c>
      <c r="AY80" s="81"/>
      <c r="AZ80" s="67" t="s">
        <v>655</v>
      </c>
      <c r="BB80" s="13">
        <f t="shared" ref="BB80" si="123">H80*(70/$AN80)^AJ80</f>
        <v>3.26</v>
      </c>
      <c r="BC80" s="13">
        <f t="shared" ref="BC80" si="124">I80*(70/$AN80)^AK80</f>
        <v>0.18</v>
      </c>
      <c r="BD80" s="13">
        <f t="shared" ref="BD80" si="125">J80*(70/$AN80)^AL80</f>
        <v>0.53200000000000003</v>
      </c>
      <c r="BE80" s="13">
        <f t="shared" ref="BE80" si="126">K80*(70/$AN80)^AM80</f>
        <v>2.0699999999999998</v>
      </c>
      <c r="BF80" s="86">
        <f>IF(E80=E78,BF78+1,1)</f>
        <v>1</v>
      </c>
      <c r="BH80" s="71" t="s">
        <v>427</v>
      </c>
      <c r="BI80" s="67" t="s">
        <v>585</v>
      </c>
      <c r="BJ80" s="20">
        <f t="shared" ref="BJ80" si="127">BC80/BB80</f>
        <v>5.5214723926380369E-2</v>
      </c>
      <c r="BK80" s="20">
        <f t="shared" ref="BK80" si="128">BD80/BB80</f>
        <v>0.16319018404907978</v>
      </c>
      <c r="BL80" s="20">
        <f t="shared" ref="BL80" si="129">BD80/BE80</f>
        <v>0.25700483091787441</v>
      </c>
      <c r="BM80" s="20">
        <f t="shared" ref="BM80" si="130">BJ80+BK80+BL80</f>
        <v>0.47540973889333454</v>
      </c>
      <c r="BN80" s="20">
        <f t="shared" ref="BN80" si="131">BJ80*BL80</f>
        <v>1.4190450786876502E-2</v>
      </c>
      <c r="BO80" s="20">
        <f t="shared" ref="BO80" si="132">0.5*(BM80+SQRT(BM80*BM80-4*BN80))</f>
        <v>0.44340648385885567</v>
      </c>
      <c r="BP80" s="20">
        <f t="shared" ref="BP80" si="133">0.5*(BM80-SQRT(BM80*BM80-4*BN80))</f>
        <v>3.2003255034478872E-2</v>
      </c>
      <c r="BQ80" s="21">
        <f t="shared" ref="BQ80" si="134">LN(2)/BP80</f>
        <v>21.658646278735699</v>
      </c>
      <c r="BR80" s="16">
        <f t="shared" ref="BR80" si="135">I80/H80</f>
        <v>5.5214723926380369E-2</v>
      </c>
      <c r="BS80" s="16">
        <f t="shared" ref="BS80" si="136">J80/H80</f>
        <v>0.16319018404907978</v>
      </c>
      <c r="BT80" s="16">
        <f t="shared" ref="BT80" si="137">J80/K80</f>
        <v>0.25700483091787441</v>
      </c>
      <c r="BU80" s="16">
        <f t="shared" ref="BU80" si="138">BR80+BS80+BT80</f>
        <v>0.47540973889333454</v>
      </c>
      <c r="BV80" s="16">
        <f t="shared" ref="BV80" si="139">BR80*BT80</f>
        <v>1.4190450786876502E-2</v>
      </c>
      <c r="BW80" s="16">
        <f t="shared" ref="BW80" si="140">0.5*(BU80+SQRT(BU80*BU80-4*BV80))</f>
        <v>0.44340648385885567</v>
      </c>
      <c r="BX80" s="16">
        <f t="shared" ref="BX80" si="141">0.5*(BU80-SQRT(BU80*BU80-4*BV80))</f>
        <v>3.2003255034478872E-2</v>
      </c>
      <c r="BY80" s="17">
        <f t="shared" ref="BY80" si="142">LN(2)/BX80</f>
        <v>21.658646278735699</v>
      </c>
    </row>
    <row r="81" spans="1:77">
      <c r="A81">
        <v>1</v>
      </c>
      <c r="B81">
        <v>0</v>
      </c>
      <c r="D81" s="40" t="s">
        <v>586</v>
      </c>
      <c r="E81" s="5" t="s">
        <v>44</v>
      </c>
      <c r="F81" s="10" t="s">
        <v>83</v>
      </c>
      <c r="H81">
        <v>4.16</v>
      </c>
      <c r="I81" s="2">
        <v>0.48299999999999998</v>
      </c>
      <c r="J81">
        <v>0.75600000000000001</v>
      </c>
      <c r="K81">
        <v>3.58</v>
      </c>
      <c r="L81">
        <f t="shared" si="84"/>
        <v>7.74</v>
      </c>
      <c r="N81">
        <v>15.6</v>
      </c>
      <c r="Q81">
        <v>33.299999999999997</v>
      </c>
      <c r="AA81" t="s">
        <v>29</v>
      </c>
      <c r="AB81" s="10" t="s">
        <v>752</v>
      </c>
      <c r="AD81" t="s">
        <v>714</v>
      </c>
      <c r="AE81">
        <v>0</v>
      </c>
      <c r="AF81">
        <v>0</v>
      </c>
      <c r="AH81">
        <v>2</v>
      </c>
      <c r="AI81">
        <v>0</v>
      </c>
      <c r="AJ81" s="5">
        <v>0.61</v>
      </c>
      <c r="AK81" s="5">
        <v>0.43099999999999999</v>
      </c>
      <c r="AL81" s="5">
        <v>0</v>
      </c>
      <c r="AM81" s="5">
        <v>0</v>
      </c>
      <c r="AN81">
        <v>80</v>
      </c>
      <c r="AO81">
        <v>196</v>
      </c>
      <c r="AP81" s="27">
        <v>0</v>
      </c>
      <c r="AQ81" s="27">
        <v>0</v>
      </c>
      <c r="AT81" s="29">
        <v>0</v>
      </c>
      <c r="AU81" s="29">
        <v>0</v>
      </c>
      <c r="AX81" s="77">
        <v>0</v>
      </c>
      <c r="AY81" s="81">
        <v>1</v>
      </c>
      <c r="BB81" s="13">
        <f t="shared" si="120"/>
        <v>3.8345838865463837</v>
      </c>
      <c r="BC81" s="13">
        <f t="shared" si="121"/>
        <v>0.45598714732729401</v>
      </c>
      <c r="BD81" s="13">
        <f t="shared" si="85"/>
        <v>0.75600000000000001</v>
      </c>
      <c r="BE81" s="13">
        <f t="shared" si="86"/>
        <v>3.58</v>
      </c>
      <c r="BF81" s="86" t="e">
        <f>IF(E81=#REF!,#REF!+1,1)</f>
        <v>#REF!</v>
      </c>
      <c r="BH81" s="71" t="s">
        <v>424</v>
      </c>
      <c r="BI81" t="s">
        <v>426</v>
      </c>
      <c r="BJ81" s="20">
        <f t="shared" si="83"/>
        <v>0.11891437527996776</v>
      </c>
      <c r="BK81" s="20">
        <f t="shared" si="87"/>
        <v>0.19715307380611019</v>
      </c>
      <c r="BL81" s="20">
        <f t="shared" si="88"/>
        <v>0.2111731843575419</v>
      </c>
      <c r="BM81" s="20">
        <f t="shared" si="89"/>
        <v>0.52724063344361993</v>
      </c>
      <c r="BN81" s="20">
        <f t="shared" si="90"/>
        <v>2.5111527293758554E-2</v>
      </c>
      <c r="BO81" s="20">
        <f t="shared" si="91"/>
        <v>0.4742957640210832</v>
      </c>
      <c r="BP81" s="20">
        <f t="shared" si="92"/>
        <v>5.2944869422536733E-2</v>
      </c>
      <c r="BQ81" s="21">
        <f t="shared" si="93"/>
        <v>13.091866844134616</v>
      </c>
      <c r="BR81" s="16">
        <f t="shared" si="64"/>
        <v>0.11610576923076922</v>
      </c>
      <c r="BS81" s="16">
        <f t="shared" si="94"/>
        <v>0.18173076923076922</v>
      </c>
      <c r="BT81" s="16">
        <f t="shared" si="95"/>
        <v>0.2111731843575419</v>
      </c>
      <c r="BU81" s="16">
        <f t="shared" si="96"/>
        <v>0.50900972281908041</v>
      </c>
      <c r="BV81" s="16">
        <f t="shared" si="97"/>
        <v>2.4518425010743444E-2</v>
      </c>
      <c r="BW81" s="16">
        <f t="shared" si="98"/>
        <v>0.45513960284368421</v>
      </c>
      <c r="BX81" s="16">
        <f t="shared" si="99"/>
        <v>5.3870119975396202E-2</v>
      </c>
      <c r="BY81" s="17">
        <f t="shared" si="100"/>
        <v>12.86700643838407</v>
      </c>
    </row>
    <row r="82" spans="1:77">
      <c r="A82">
        <v>1</v>
      </c>
      <c r="B82">
        <v>1</v>
      </c>
      <c r="D82" s="40" t="s">
        <v>588</v>
      </c>
      <c r="E82" s="5" t="s">
        <v>22</v>
      </c>
      <c r="F82" s="10" t="s">
        <v>84</v>
      </c>
      <c r="H82" s="37">
        <v>8.1199999999999992</v>
      </c>
      <c r="I82" s="37">
        <v>0.20200000000000001</v>
      </c>
      <c r="L82">
        <f t="shared" si="84"/>
        <v>8.1199999999999992</v>
      </c>
      <c r="AA82" t="s">
        <v>29</v>
      </c>
      <c r="AB82" s="10" t="s">
        <v>753</v>
      </c>
      <c r="AD82" s="10" t="s">
        <v>777</v>
      </c>
      <c r="AE82">
        <v>1</v>
      </c>
      <c r="AF82">
        <v>0</v>
      </c>
      <c r="AH82">
        <v>3</v>
      </c>
      <c r="AI82">
        <v>1</v>
      </c>
      <c r="AJ82" s="5">
        <v>1.01</v>
      </c>
      <c r="AK82" s="5">
        <v>0.94499999999999995</v>
      </c>
      <c r="AN82">
        <v>70</v>
      </c>
      <c r="AO82">
        <v>3229</v>
      </c>
      <c r="AP82" s="27">
        <v>0</v>
      </c>
      <c r="AQ82" s="27">
        <v>0</v>
      </c>
      <c r="AT82" s="29">
        <v>0</v>
      </c>
      <c r="AU82" s="29">
        <v>0</v>
      </c>
      <c r="AX82" s="77">
        <v>0</v>
      </c>
      <c r="AY82" s="81">
        <v>1</v>
      </c>
      <c r="BB82" s="13">
        <f t="shared" si="120"/>
        <v>8.1199999999999992</v>
      </c>
      <c r="BC82" s="13">
        <f t="shared" si="121"/>
        <v>0.20200000000000001</v>
      </c>
      <c r="BF82" s="86">
        <f t="shared" ref="BF82:BF115" si="143">IF(E82=E81,BF81+1,1)</f>
        <v>1</v>
      </c>
      <c r="BH82" s="71" t="s">
        <v>419</v>
      </c>
      <c r="BI82" t="s">
        <v>417</v>
      </c>
      <c r="BJ82" s="20">
        <f t="shared" si="83"/>
        <v>2.4876847290640398E-2</v>
      </c>
      <c r="BK82" s="20"/>
      <c r="BL82" s="20"/>
      <c r="BM82" s="20"/>
      <c r="BN82" s="20"/>
      <c r="BO82" s="20"/>
      <c r="BP82" s="20"/>
      <c r="BQ82" s="21">
        <f t="shared" ref="BQ82:BQ84" si="144">LN(2)/BJ82</f>
        <v>27.863144089835419</v>
      </c>
      <c r="BR82" s="16">
        <f t="shared" ref="BR82:BR116" si="145">I82/H82</f>
        <v>2.4876847290640398E-2</v>
      </c>
      <c r="BS82" s="16"/>
      <c r="BT82" s="16"/>
      <c r="BU82" s="16"/>
      <c r="BV82" s="16"/>
      <c r="BW82" s="16"/>
      <c r="BX82" s="16"/>
      <c r="BY82" s="17">
        <f>H82*LN(2)/I82</f>
        <v>27.863144089835419</v>
      </c>
    </row>
    <row r="83" spans="1:77">
      <c r="A83">
        <v>1</v>
      </c>
      <c r="B83">
        <v>1</v>
      </c>
      <c r="D83" s="40" t="s">
        <v>587</v>
      </c>
      <c r="E83" s="5" t="s">
        <v>22</v>
      </c>
      <c r="F83" s="10" t="s">
        <v>84</v>
      </c>
      <c r="H83" s="37">
        <v>9.33</v>
      </c>
      <c r="I83" s="37">
        <v>0.20799999999999999</v>
      </c>
      <c r="L83">
        <f t="shared" si="84"/>
        <v>9.33</v>
      </c>
      <c r="N83">
        <v>22</v>
      </c>
      <c r="Q83">
        <v>40</v>
      </c>
      <c r="T83">
        <v>141</v>
      </c>
      <c r="AA83" t="s">
        <v>29</v>
      </c>
      <c r="AB83" s="10" t="s">
        <v>753</v>
      </c>
      <c r="AD83" s="10" t="s">
        <v>777</v>
      </c>
      <c r="AE83">
        <v>1</v>
      </c>
      <c r="AF83">
        <v>0</v>
      </c>
      <c r="AG83">
        <v>31</v>
      </c>
      <c r="AH83">
        <v>3</v>
      </c>
      <c r="AI83">
        <v>1</v>
      </c>
      <c r="AJ83" s="5">
        <v>0.54900000000000004</v>
      </c>
      <c r="AK83" s="5">
        <v>1</v>
      </c>
      <c r="AN83">
        <v>70</v>
      </c>
      <c r="AO83">
        <v>1781</v>
      </c>
      <c r="AP83" s="27">
        <v>0</v>
      </c>
      <c r="AQ83" s="27">
        <v>0</v>
      </c>
      <c r="AT83" s="29">
        <v>0</v>
      </c>
      <c r="AU83" s="29">
        <v>0</v>
      </c>
      <c r="AX83" s="77">
        <v>0</v>
      </c>
      <c r="BB83" s="13">
        <f t="shared" si="120"/>
        <v>9.33</v>
      </c>
      <c r="BC83" s="13">
        <f t="shared" si="121"/>
        <v>0.20799999999999999</v>
      </c>
      <c r="BF83" s="86">
        <f t="shared" si="143"/>
        <v>2</v>
      </c>
      <c r="BH83" s="71" t="s">
        <v>418</v>
      </c>
      <c r="BI83" t="s">
        <v>417</v>
      </c>
      <c r="BJ83" s="20">
        <f t="shared" si="83"/>
        <v>2.2293676312968917E-2</v>
      </c>
      <c r="BK83" s="20"/>
      <c r="BL83" s="20"/>
      <c r="BM83" s="20"/>
      <c r="BN83" s="20"/>
      <c r="BO83" s="20"/>
      <c r="BP83" s="20"/>
      <c r="BQ83" s="21">
        <f t="shared" si="144"/>
        <v>31.091649974155239</v>
      </c>
      <c r="BR83" s="16">
        <f t="shared" si="145"/>
        <v>2.2293676312968917E-2</v>
      </c>
      <c r="BS83" s="16"/>
      <c r="BT83" s="16"/>
      <c r="BU83" s="16"/>
      <c r="BV83" s="16"/>
      <c r="BW83" s="16"/>
      <c r="BX83" s="16"/>
      <c r="BY83" s="17">
        <f>H83*LN(2)/I83</f>
        <v>31.091649974155239</v>
      </c>
    </row>
    <row r="84" spans="1:77">
      <c r="A84">
        <v>1</v>
      </c>
      <c r="B84">
        <v>1</v>
      </c>
      <c r="D84" s="40" t="s">
        <v>589</v>
      </c>
      <c r="E84" s="5" t="s">
        <v>22</v>
      </c>
      <c r="F84" s="10" t="s">
        <v>84</v>
      </c>
      <c r="H84" s="37">
        <v>5.9</v>
      </c>
      <c r="I84" s="37">
        <v>0.17499999999999999</v>
      </c>
      <c r="L84">
        <f t="shared" si="84"/>
        <v>5.9</v>
      </c>
      <c r="N84">
        <v>13</v>
      </c>
      <c r="Q84">
        <v>20.3</v>
      </c>
      <c r="T84">
        <v>39.9</v>
      </c>
      <c r="AA84" t="s">
        <v>29</v>
      </c>
      <c r="AB84" s="10" t="s">
        <v>754</v>
      </c>
      <c r="AD84" s="10" t="s">
        <v>777</v>
      </c>
      <c r="AE84">
        <v>1</v>
      </c>
      <c r="AF84">
        <v>0</v>
      </c>
      <c r="AG84">
        <v>23</v>
      </c>
      <c r="AH84">
        <v>3</v>
      </c>
      <c r="AI84">
        <v>1</v>
      </c>
      <c r="AJ84" s="5">
        <v>0.65800000000000003</v>
      </c>
      <c r="AK84" s="5">
        <v>0.91100000000000003</v>
      </c>
      <c r="AN84">
        <v>70</v>
      </c>
      <c r="AO84">
        <v>733</v>
      </c>
      <c r="AP84" s="27">
        <v>0</v>
      </c>
      <c r="AQ84" s="27">
        <v>0</v>
      </c>
      <c r="AT84" s="29">
        <v>0</v>
      </c>
      <c r="AU84" s="29">
        <v>0</v>
      </c>
      <c r="AX84" s="77">
        <v>0</v>
      </c>
      <c r="BB84" s="13">
        <f t="shared" si="120"/>
        <v>5.9</v>
      </c>
      <c r="BC84" s="13">
        <f t="shared" si="121"/>
        <v>0.17499999999999999</v>
      </c>
      <c r="BF84" s="86">
        <f t="shared" si="143"/>
        <v>3</v>
      </c>
      <c r="BH84" s="71" t="s">
        <v>416</v>
      </c>
      <c r="BI84" t="s">
        <v>417</v>
      </c>
      <c r="BJ84" s="20">
        <f t="shared" si="83"/>
        <v>2.966101694915254E-2</v>
      </c>
      <c r="BK84" s="20"/>
      <c r="BL84" s="20"/>
      <c r="BM84" s="20"/>
      <c r="BN84" s="20"/>
      <c r="BO84" s="20"/>
      <c r="BP84" s="20"/>
      <c r="BQ84" s="21">
        <f t="shared" si="144"/>
        <v>23.368962087449585</v>
      </c>
      <c r="BR84" s="16">
        <f t="shared" si="145"/>
        <v>2.966101694915254E-2</v>
      </c>
      <c r="BS84" s="16"/>
      <c r="BT84" s="16"/>
      <c r="BU84" s="16"/>
      <c r="BV84" s="16"/>
      <c r="BW84" s="16"/>
      <c r="BX84" s="16"/>
      <c r="BY84" s="17">
        <f>H84*LN(2)/I84</f>
        <v>23.368962087449589</v>
      </c>
    </row>
    <row r="85" spans="1:77">
      <c r="A85">
        <v>1</v>
      </c>
      <c r="B85">
        <v>0</v>
      </c>
      <c r="D85" s="40" t="s">
        <v>590</v>
      </c>
      <c r="E85" s="5" t="s">
        <v>36</v>
      </c>
      <c r="F85" s="10" t="s">
        <v>85</v>
      </c>
      <c r="G85">
        <v>1.01</v>
      </c>
      <c r="H85">
        <v>4.09</v>
      </c>
      <c r="I85">
        <v>0.19800000000000001</v>
      </c>
      <c r="J85">
        <v>0.879</v>
      </c>
      <c r="K85">
        <v>2.23</v>
      </c>
      <c r="L85">
        <f t="shared" si="84"/>
        <v>6.32</v>
      </c>
      <c r="M85">
        <v>0.69399999999999995</v>
      </c>
      <c r="N85">
        <v>61.7</v>
      </c>
      <c r="Q85">
        <v>48.7</v>
      </c>
      <c r="V85" s="36">
        <v>0.23400000000000001</v>
      </c>
      <c r="AA85" t="s">
        <v>29</v>
      </c>
      <c r="AB85" s="10" t="s">
        <v>755</v>
      </c>
      <c r="AC85" t="s">
        <v>756</v>
      </c>
      <c r="AD85" s="10" t="s">
        <v>777</v>
      </c>
      <c r="AE85">
        <v>0</v>
      </c>
      <c r="AF85">
        <v>0</v>
      </c>
      <c r="AH85">
        <v>2</v>
      </c>
      <c r="AI85">
        <v>0</v>
      </c>
      <c r="AJ85" s="5">
        <v>1</v>
      </c>
      <c r="AK85" s="5">
        <v>0.75</v>
      </c>
      <c r="AL85" s="5">
        <v>0.75</v>
      </c>
      <c r="AM85" s="5">
        <v>1</v>
      </c>
      <c r="AN85">
        <v>70</v>
      </c>
      <c r="AO85">
        <v>1999</v>
      </c>
      <c r="AP85" s="27">
        <v>0</v>
      </c>
      <c r="AQ85" s="27">
        <v>0</v>
      </c>
      <c r="AT85" s="29">
        <v>0</v>
      </c>
      <c r="AU85" s="29">
        <v>0</v>
      </c>
      <c r="AX85" s="77">
        <v>0</v>
      </c>
      <c r="BB85" s="13">
        <f t="shared" si="120"/>
        <v>4.09</v>
      </c>
      <c r="BC85" s="13">
        <f t="shared" si="121"/>
        <v>0.19800000000000001</v>
      </c>
      <c r="BD85" s="13">
        <f t="shared" ref="BD85:BD92" si="146">J85*(70/$AN85)^AL85</f>
        <v>0.879</v>
      </c>
      <c r="BE85" s="13">
        <f t="shared" ref="BE85:BE92" si="147">K85*(70/$AN85)^AM85</f>
        <v>2.23</v>
      </c>
      <c r="BF85" s="86">
        <f t="shared" si="143"/>
        <v>1</v>
      </c>
      <c r="BH85" s="71" t="s">
        <v>414</v>
      </c>
      <c r="BI85" t="s">
        <v>415</v>
      </c>
      <c r="BJ85" s="20">
        <f t="shared" si="83"/>
        <v>4.8410757946210276E-2</v>
      </c>
      <c r="BK85" s="20">
        <f t="shared" ref="BK85:BK97" si="148">BD85/BB85</f>
        <v>0.21491442542787287</v>
      </c>
      <c r="BL85" s="20">
        <f t="shared" ref="BL85:BL97" si="149">BD85/BE85</f>
        <v>0.39417040358744393</v>
      </c>
      <c r="BM85" s="20">
        <f t="shared" ref="BM85:BM97" si="150">BJ85+BK85+BL85</f>
        <v>0.6574955869615271</v>
      </c>
      <c r="BN85" s="20">
        <f t="shared" ref="BN85:BN97" si="151">BJ85*BL85</f>
        <v>1.9082087997631763E-2</v>
      </c>
      <c r="BO85" s="20">
        <f t="shared" ref="BO85:BO97" si="152">0.5*(BM85+SQRT(BM85*BM85-4*BN85))</f>
        <v>0.62706477878471667</v>
      </c>
      <c r="BP85" s="20">
        <f t="shared" ref="BP85:BP97" si="153">0.5*(BM85-SQRT(BM85*BM85-4*BN85))</f>
        <v>3.0430808176810431E-2</v>
      </c>
      <c r="BQ85" s="21">
        <f t="shared" ref="BQ85:BQ97" si="154">LN(2)/BP85</f>
        <v>22.777810452242701</v>
      </c>
      <c r="BR85" s="16">
        <f t="shared" si="145"/>
        <v>4.8410757946210276E-2</v>
      </c>
      <c r="BS85" s="16">
        <f t="shared" ref="BS85:BS97" si="155">J85/H85</f>
        <v>0.21491442542787287</v>
      </c>
      <c r="BT85" s="16">
        <f t="shared" ref="BT85:BT97" si="156">J85/K85</f>
        <v>0.39417040358744393</v>
      </c>
      <c r="BU85" s="16">
        <f t="shared" ref="BU85:BU97" si="157">BR85+BS85+BT85</f>
        <v>0.6574955869615271</v>
      </c>
      <c r="BV85" s="16">
        <f t="shared" ref="BV85:BV97" si="158">BR85*BT85</f>
        <v>1.9082087997631763E-2</v>
      </c>
      <c r="BW85" s="16">
        <f t="shared" ref="BW85:BW97" si="159">0.5*(BU85+SQRT(BU85*BU85-4*BV85))</f>
        <v>0.62706477878471667</v>
      </c>
      <c r="BX85" s="16">
        <f t="shared" ref="BX85:BX97" si="160">0.5*(BU85-SQRT(BU85*BU85-4*BV85))</f>
        <v>3.0430808176810431E-2</v>
      </c>
      <c r="BY85" s="17">
        <f t="shared" ref="BY85:BY97" si="161">LN(2)/BX85</f>
        <v>22.777810452242701</v>
      </c>
    </row>
    <row r="86" spans="1:77">
      <c r="A86">
        <v>1</v>
      </c>
      <c r="B86">
        <v>0</v>
      </c>
      <c r="D86" s="40" t="s">
        <v>591</v>
      </c>
      <c r="E86" s="5" t="s">
        <v>23</v>
      </c>
      <c r="F86" s="10" t="s">
        <v>83</v>
      </c>
      <c r="H86">
        <v>3.66</v>
      </c>
      <c r="I86">
        <v>0.26900000000000002</v>
      </c>
      <c r="J86">
        <v>0.38900000000000001</v>
      </c>
      <c r="K86">
        <v>2.58</v>
      </c>
      <c r="L86">
        <f t="shared" si="84"/>
        <v>6.24</v>
      </c>
      <c r="N86">
        <v>33.799999999999997</v>
      </c>
      <c r="O86">
        <v>38.299999999999997</v>
      </c>
      <c r="Q86">
        <v>27.7</v>
      </c>
      <c r="R86">
        <v>28.6</v>
      </c>
      <c r="S86">
        <v>79.7</v>
      </c>
      <c r="AA86" t="s">
        <v>32</v>
      </c>
      <c r="AB86" s="10" t="s">
        <v>757</v>
      </c>
      <c r="AD86" t="s">
        <v>714</v>
      </c>
      <c r="AE86">
        <v>0</v>
      </c>
      <c r="AF86">
        <v>0</v>
      </c>
      <c r="AH86">
        <v>2</v>
      </c>
      <c r="AI86">
        <v>1</v>
      </c>
      <c r="AJ86" s="5">
        <v>0.52600000000000002</v>
      </c>
      <c r="AK86" s="5">
        <v>0.41099999999999998</v>
      </c>
      <c r="AL86" s="5">
        <v>0</v>
      </c>
      <c r="AM86" s="5">
        <v>0</v>
      </c>
      <c r="AN86">
        <v>80</v>
      </c>
      <c r="AO86">
        <v>1200</v>
      </c>
      <c r="AP86" s="27">
        <v>-0.17</v>
      </c>
      <c r="AQ86" s="27">
        <v>-0.23</v>
      </c>
      <c r="AS86" s="27" t="s">
        <v>658</v>
      </c>
      <c r="AT86" s="29">
        <v>0</v>
      </c>
      <c r="AU86" s="29">
        <v>0</v>
      </c>
      <c r="AX86" s="77">
        <v>0</v>
      </c>
      <c r="AY86" s="81">
        <v>1</v>
      </c>
      <c r="BB86" s="13">
        <f t="shared" si="120"/>
        <v>3.4117509510482691</v>
      </c>
      <c r="BC86" s="13">
        <f t="shared" si="121"/>
        <v>0.25463470208130773</v>
      </c>
      <c r="BD86" s="13">
        <f t="shared" si="146"/>
        <v>0.38900000000000001</v>
      </c>
      <c r="BE86" s="13">
        <f t="shared" si="147"/>
        <v>2.58</v>
      </c>
      <c r="BF86" s="86">
        <f t="shared" si="143"/>
        <v>1</v>
      </c>
      <c r="BH86" s="71" t="s">
        <v>153</v>
      </c>
      <c r="BJ86" s="20">
        <f t="shared" si="83"/>
        <v>7.4634610126823764E-2</v>
      </c>
      <c r="BK86" s="20">
        <f t="shared" si="148"/>
        <v>0.11401770105185396</v>
      </c>
      <c r="BL86" s="20">
        <f t="shared" si="149"/>
        <v>0.15077519379844961</v>
      </c>
      <c r="BM86" s="20">
        <f t="shared" si="150"/>
        <v>0.33942750497712737</v>
      </c>
      <c r="BN86" s="20">
        <f t="shared" si="151"/>
        <v>1.1253047805943583E-2</v>
      </c>
      <c r="BO86" s="20">
        <f t="shared" si="152"/>
        <v>0.30218907086072644</v>
      </c>
      <c r="BP86" s="20">
        <f t="shared" si="153"/>
        <v>3.7238434116400959E-2</v>
      </c>
      <c r="BQ86" s="21">
        <f t="shared" si="154"/>
        <v>18.613757452670701</v>
      </c>
      <c r="BR86" s="16">
        <f t="shared" si="145"/>
        <v>7.3497267759562848E-2</v>
      </c>
      <c r="BS86" s="16">
        <f t="shared" si="155"/>
        <v>0.10628415300546448</v>
      </c>
      <c r="BT86" s="16">
        <f t="shared" si="156"/>
        <v>0.15077519379844961</v>
      </c>
      <c r="BU86" s="16">
        <f t="shared" si="157"/>
        <v>0.33055661456347696</v>
      </c>
      <c r="BV86" s="16">
        <f t="shared" si="158"/>
        <v>1.1081564790104631E-2</v>
      </c>
      <c r="BW86" s="16">
        <f t="shared" si="159"/>
        <v>0.29269633609953227</v>
      </c>
      <c r="BX86" s="16">
        <f t="shared" si="160"/>
        <v>3.7860278463944658E-2</v>
      </c>
      <c r="BY86" s="17">
        <f t="shared" si="161"/>
        <v>18.3080317599895</v>
      </c>
    </row>
    <row r="87" spans="1:77">
      <c r="A87">
        <v>1</v>
      </c>
      <c r="B87">
        <v>0</v>
      </c>
      <c r="D87" s="40" t="s">
        <v>592</v>
      </c>
      <c r="E87" s="5" t="s">
        <v>3</v>
      </c>
      <c r="F87" s="10" t="s">
        <v>83</v>
      </c>
      <c r="H87">
        <v>3.49</v>
      </c>
      <c r="I87">
        <v>0.219</v>
      </c>
      <c r="J87">
        <v>0.79200000000000004</v>
      </c>
      <c r="K87">
        <v>4</v>
      </c>
      <c r="L87">
        <f t="shared" si="84"/>
        <v>7.49</v>
      </c>
      <c r="N87">
        <v>21</v>
      </c>
      <c r="O87">
        <v>21</v>
      </c>
      <c r="P87">
        <v>38</v>
      </c>
      <c r="Q87">
        <v>38</v>
      </c>
      <c r="AA87" t="s">
        <v>30</v>
      </c>
      <c r="AB87" s="10" t="s">
        <v>757</v>
      </c>
      <c r="AD87" t="s">
        <v>714</v>
      </c>
      <c r="AE87">
        <v>0</v>
      </c>
      <c r="AF87">
        <v>0</v>
      </c>
      <c r="AH87">
        <v>2</v>
      </c>
      <c r="AI87">
        <v>0</v>
      </c>
      <c r="AJ87" s="5">
        <v>0.49199999999999999</v>
      </c>
      <c r="AK87" s="5">
        <v>0.57799999999999996</v>
      </c>
      <c r="AL87" s="5">
        <v>0</v>
      </c>
      <c r="AM87" s="5">
        <v>0</v>
      </c>
      <c r="AN87">
        <v>77</v>
      </c>
      <c r="AO87">
        <v>2195</v>
      </c>
      <c r="AP87" s="27">
        <v>-0.13400000000000001</v>
      </c>
      <c r="AQ87" s="27">
        <v>-0.15</v>
      </c>
      <c r="AS87" s="27" t="s">
        <v>658</v>
      </c>
      <c r="AT87" s="29">
        <v>-0.20799999999999999</v>
      </c>
      <c r="AU87" s="29">
        <v>-0.90700000000000003</v>
      </c>
      <c r="AW87" s="29">
        <v>39.6</v>
      </c>
      <c r="AX87" s="77">
        <v>0</v>
      </c>
      <c r="AY87" s="81">
        <v>1</v>
      </c>
      <c r="BB87" s="13">
        <f t="shared" si="120"/>
        <v>3.3301226253727405</v>
      </c>
      <c r="BC87" s="13">
        <f t="shared" si="121"/>
        <v>0.20726174143351123</v>
      </c>
      <c r="BD87" s="13">
        <f t="shared" si="146"/>
        <v>0.79200000000000004</v>
      </c>
      <c r="BE87" s="13">
        <f t="shared" si="147"/>
        <v>4</v>
      </c>
      <c r="BF87" s="86">
        <f t="shared" si="143"/>
        <v>1</v>
      </c>
      <c r="BH87" s="71" t="s">
        <v>445</v>
      </c>
      <c r="BI87" t="s">
        <v>501</v>
      </c>
      <c r="BJ87" s="20">
        <f t="shared" si="83"/>
        <v>6.2238471296627532E-2</v>
      </c>
      <c r="BK87" s="20">
        <f t="shared" si="148"/>
        <v>0.23782907991604407</v>
      </c>
      <c r="BL87" s="20">
        <f t="shared" si="149"/>
        <v>0.19800000000000001</v>
      </c>
      <c r="BM87" s="20">
        <f t="shared" si="150"/>
        <v>0.4980675512126716</v>
      </c>
      <c r="BN87" s="20">
        <f t="shared" si="151"/>
        <v>1.2323217316732252E-2</v>
      </c>
      <c r="BO87" s="20">
        <f t="shared" si="152"/>
        <v>0.47195664136042248</v>
      </c>
      <c r="BP87" s="20">
        <f t="shared" si="153"/>
        <v>2.6110909852249092E-2</v>
      </c>
      <c r="BQ87" s="21">
        <f t="shared" si="154"/>
        <v>26.546266847160069</v>
      </c>
      <c r="BR87" s="16">
        <f t="shared" si="145"/>
        <v>6.275071633237822E-2</v>
      </c>
      <c r="BS87" s="16">
        <f t="shared" si="155"/>
        <v>0.22693409742120343</v>
      </c>
      <c r="BT87" s="16">
        <f t="shared" si="156"/>
        <v>0.19800000000000001</v>
      </c>
      <c r="BU87" s="16">
        <f t="shared" si="157"/>
        <v>0.48768481375358169</v>
      </c>
      <c r="BV87" s="16">
        <f t="shared" si="158"/>
        <v>1.2424641833810889E-2</v>
      </c>
      <c r="BW87" s="16">
        <f t="shared" si="159"/>
        <v>0.46071674274356766</v>
      </c>
      <c r="BX87" s="16">
        <f t="shared" si="160"/>
        <v>2.6968071010014E-2</v>
      </c>
      <c r="BY87" s="17">
        <f t="shared" si="161"/>
        <v>25.702512437858843</v>
      </c>
    </row>
    <row r="88" spans="1:77">
      <c r="A88">
        <v>1</v>
      </c>
      <c r="B88">
        <v>1</v>
      </c>
      <c r="D88" s="40" t="s">
        <v>593</v>
      </c>
      <c r="E88" s="5" t="s">
        <v>11</v>
      </c>
      <c r="F88" s="10" t="s">
        <v>83</v>
      </c>
      <c r="H88">
        <v>3.11</v>
      </c>
      <c r="I88">
        <v>0.23499999999999999</v>
      </c>
      <c r="J88">
        <v>0.53400000000000003</v>
      </c>
      <c r="K88">
        <v>2.46</v>
      </c>
      <c r="L88">
        <f t="shared" si="84"/>
        <v>5.57</v>
      </c>
      <c r="N88">
        <v>18.5</v>
      </c>
      <c r="O88">
        <v>45.9</v>
      </c>
      <c r="Q88">
        <v>34.1</v>
      </c>
      <c r="V88" s="36">
        <v>0.18099999999999999</v>
      </c>
      <c r="AA88" t="s">
        <v>29</v>
      </c>
      <c r="AB88" s="10" t="s">
        <v>748</v>
      </c>
      <c r="AD88" t="s">
        <v>714</v>
      </c>
      <c r="AE88">
        <v>0</v>
      </c>
      <c r="AF88">
        <v>0</v>
      </c>
      <c r="AH88">
        <v>2</v>
      </c>
      <c r="AI88">
        <v>0</v>
      </c>
      <c r="AJ88" s="5">
        <v>0.747</v>
      </c>
      <c r="AK88" s="5">
        <v>0.51600000000000001</v>
      </c>
      <c r="AL88" s="5">
        <v>0</v>
      </c>
      <c r="AM88" s="5">
        <v>0.83</v>
      </c>
      <c r="AN88">
        <v>48</v>
      </c>
      <c r="AO88">
        <v>481</v>
      </c>
      <c r="AP88" s="27">
        <v>0</v>
      </c>
      <c r="AQ88" s="27">
        <v>0</v>
      </c>
      <c r="AT88" s="29">
        <v>0</v>
      </c>
      <c r="AU88" s="29">
        <v>-1.06</v>
      </c>
      <c r="AW88" s="29">
        <v>39</v>
      </c>
      <c r="AX88" s="77">
        <v>0</v>
      </c>
      <c r="BB88" s="13">
        <f t="shared" si="120"/>
        <v>4.1225071789368304</v>
      </c>
      <c r="BC88" s="13">
        <f t="shared" si="121"/>
        <v>0.28550779663098558</v>
      </c>
      <c r="BD88" s="13">
        <f t="shared" si="146"/>
        <v>0.53400000000000003</v>
      </c>
      <c r="BE88" s="13">
        <f t="shared" si="147"/>
        <v>3.3646217908646689</v>
      </c>
      <c r="BF88" s="86">
        <f t="shared" si="143"/>
        <v>1</v>
      </c>
      <c r="BH88" s="71" t="s">
        <v>413</v>
      </c>
      <c r="BJ88" s="20">
        <f t="shared" si="83"/>
        <v>6.9255864026079472E-2</v>
      </c>
      <c r="BK88" s="20">
        <f t="shared" si="148"/>
        <v>0.12953282476459274</v>
      </c>
      <c r="BL88" s="20">
        <f t="shared" si="149"/>
        <v>0.15871026022891216</v>
      </c>
      <c r="BM88" s="20">
        <f t="shared" si="150"/>
        <v>0.35749894901958434</v>
      </c>
      <c r="BN88" s="20">
        <f t="shared" si="151"/>
        <v>1.099161620195723E-2</v>
      </c>
      <c r="BO88" s="20">
        <f t="shared" si="152"/>
        <v>0.3235243288028275</v>
      </c>
      <c r="BP88" s="20">
        <f t="shared" si="153"/>
        <v>3.3974620216756846E-2</v>
      </c>
      <c r="BQ88" s="21">
        <f t="shared" si="154"/>
        <v>20.401911077671844</v>
      </c>
      <c r="BR88" s="16">
        <f t="shared" si="145"/>
        <v>7.5562700964630219E-2</v>
      </c>
      <c r="BS88" s="16">
        <f t="shared" si="155"/>
        <v>0.17170418006430871</v>
      </c>
      <c r="BT88" s="16">
        <f t="shared" si="156"/>
        <v>0.21707317073170734</v>
      </c>
      <c r="BU88" s="16">
        <f t="shared" si="157"/>
        <v>0.4643400517606463</v>
      </c>
      <c r="BV88" s="16">
        <f t="shared" si="158"/>
        <v>1.6402635087444124E-2</v>
      </c>
      <c r="BW88" s="16">
        <f t="shared" si="159"/>
        <v>0.42581993119872447</v>
      </c>
      <c r="BX88" s="16">
        <f t="shared" si="160"/>
        <v>3.8520120561921833E-2</v>
      </c>
      <c r="BY88" s="17">
        <f t="shared" si="161"/>
        <v>17.99441877253987</v>
      </c>
    </row>
    <row r="89" spans="1:77">
      <c r="A89">
        <v>1</v>
      </c>
      <c r="B89">
        <v>1</v>
      </c>
      <c r="D89" s="40" t="s">
        <v>594</v>
      </c>
      <c r="E89" s="5" t="s">
        <v>11</v>
      </c>
      <c r="F89" s="10" t="s">
        <v>83</v>
      </c>
      <c r="H89">
        <v>2.74</v>
      </c>
      <c r="I89">
        <v>0.214</v>
      </c>
      <c r="J89">
        <v>0.55600000000000005</v>
      </c>
      <c r="K89">
        <v>2.15</v>
      </c>
      <c r="L89">
        <f t="shared" si="84"/>
        <v>4.8900000000000006</v>
      </c>
      <c r="N89">
        <v>16.2</v>
      </c>
      <c r="Q89">
        <v>31.1</v>
      </c>
      <c r="AA89" t="s">
        <v>29</v>
      </c>
      <c r="AB89" s="10" t="s">
        <v>693</v>
      </c>
      <c r="AD89" t="s">
        <v>714</v>
      </c>
      <c r="AE89">
        <v>0</v>
      </c>
      <c r="AF89">
        <v>0</v>
      </c>
      <c r="AH89">
        <v>2</v>
      </c>
      <c r="AI89">
        <v>0</v>
      </c>
      <c r="AJ89" s="5">
        <v>0</v>
      </c>
      <c r="AK89" s="5">
        <v>0.58699999999999997</v>
      </c>
      <c r="AL89" s="5">
        <v>0</v>
      </c>
      <c r="AM89" s="5">
        <v>0</v>
      </c>
      <c r="AN89">
        <v>69</v>
      </c>
      <c r="AO89">
        <v>1000</v>
      </c>
      <c r="AP89" s="27">
        <v>0</v>
      </c>
      <c r="AQ89" s="27">
        <v>0</v>
      </c>
      <c r="AT89" s="29">
        <v>0</v>
      </c>
      <c r="AU89" s="29">
        <v>-1.01</v>
      </c>
      <c r="AW89" s="29">
        <v>39</v>
      </c>
      <c r="AX89" s="77">
        <v>0</v>
      </c>
      <c r="BB89" s="13">
        <f t="shared" si="120"/>
        <v>2.74</v>
      </c>
      <c r="BC89" s="13">
        <f t="shared" si="121"/>
        <v>0.21581513913454584</v>
      </c>
      <c r="BD89" s="13">
        <f t="shared" si="146"/>
        <v>0.55600000000000005</v>
      </c>
      <c r="BE89" s="13">
        <f t="shared" si="147"/>
        <v>2.15</v>
      </c>
      <c r="BF89" s="86">
        <f t="shared" si="143"/>
        <v>2</v>
      </c>
      <c r="BH89" s="71" t="s">
        <v>412</v>
      </c>
      <c r="BJ89" s="20">
        <f t="shared" si="83"/>
        <v>7.8764649319177302E-2</v>
      </c>
      <c r="BK89" s="20">
        <f t="shared" si="148"/>
        <v>0.20291970802919709</v>
      </c>
      <c r="BL89" s="20">
        <f t="shared" si="149"/>
        <v>0.25860465116279074</v>
      </c>
      <c r="BM89" s="20">
        <f t="shared" si="150"/>
        <v>0.54028900851116513</v>
      </c>
      <c r="BN89" s="20">
        <f t="shared" si="151"/>
        <v>2.0368904661145389E-2</v>
      </c>
      <c r="BO89" s="20">
        <f t="shared" si="152"/>
        <v>0.49951134692982146</v>
      </c>
      <c r="BP89" s="20">
        <f t="shared" si="153"/>
        <v>4.0777661581343633E-2</v>
      </c>
      <c r="BQ89" s="21">
        <f t="shared" si="154"/>
        <v>16.998208177711447</v>
      </c>
      <c r="BR89" s="16">
        <f t="shared" si="145"/>
        <v>7.8102189781021888E-2</v>
      </c>
      <c r="BS89" s="16">
        <f t="shared" si="155"/>
        <v>0.20291970802919709</v>
      </c>
      <c r="BT89" s="16">
        <f t="shared" si="156"/>
        <v>0.25860465116279074</v>
      </c>
      <c r="BU89" s="16">
        <f t="shared" si="157"/>
        <v>0.53962654897300966</v>
      </c>
      <c r="BV89" s="16">
        <f t="shared" si="158"/>
        <v>2.0197589543371246E-2</v>
      </c>
      <c r="BW89" s="16">
        <f t="shared" si="159"/>
        <v>0.49916369098004154</v>
      </c>
      <c r="BX89" s="16">
        <f t="shared" si="160"/>
        <v>4.0462857992968115E-2</v>
      </c>
      <c r="BY89" s="17">
        <f t="shared" si="161"/>
        <v>17.130455309914211</v>
      </c>
    </row>
    <row r="90" spans="1:77">
      <c r="A90">
        <v>1</v>
      </c>
      <c r="B90">
        <v>0</v>
      </c>
      <c r="D90" s="40" t="s">
        <v>595</v>
      </c>
      <c r="E90" s="5" t="s">
        <v>303</v>
      </c>
      <c r="F90" s="10" t="s">
        <v>83</v>
      </c>
      <c r="H90">
        <v>3.26</v>
      </c>
      <c r="I90">
        <v>0.35499999999999998</v>
      </c>
      <c r="J90">
        <v>0.24479999999999999</v>
      </c>
      <c r="K90">
        <v>2.04</v>
      </c>
      <c r="L90">
        <f t="shared" si="84"/>
        <v>5.3</v>
      </c>
      <c r="N90">
        <v>22.1</v>
      </c>
      <c r="O90">
        <v>55.1</v>
      </c>
      <c r="P90">
        <v>81</v>
      </c>
      <c r="Q90">
        <v>32.299999999999997</v>
      </c>
      <c r="V90" s="36">
        <v>0.22500000000000001</v>
      </c>
      <c r="AA90" t="s">
        <v>29</v>
      </c>
      <c r="AB90" s="10" t="s">
        <v>693</v>
      </c>
      <c r="AD90" t="s">
        <v>714</v>
      </c>
      <c r="AE90">
        <v>0</v>
      </c>
      <c r="AF90">
        <v>0</v>
      </c>
      <c r="AH90">
        <v>2</v>
      </c>
      <c r="AI90">
        <v>0</v>
      </c>
      <c r="AJ90" s="5">
        <v>0.55900000000000005</v>
      </c>
      <c r="AK90" s="5">
        <v>0.499</v>
      </c>
      <c r="AL90" s="5">
        <v>0</v>
      </c>
      <c r="AM90" s="5">
        <v>0</v>
      </c>
      <c r="AN90">
        <v>68</v>
      </c>
      <c r="AO90">
        <v>1639</v>
      </c>
      <c r="AP90" s="27">
        <v>0</v>
      </c>
      <c r="AQ90" s="27">
        <v>0</v>
      </c>
      <c r="AT90" s="29">
        <v>0</v>
      </c>
      <c r="AU90" s="29">
        <v>0</v>
      </c>
      <c r="AX90" s="77">
        <v>0</v>
      </c>
      <c r="BB90" s="13">
        <f t="shared" si="120"/>
        <v>3.3132554592866561</v>
      </c>
      <c r="BC90" s="13">
        <f t="shared" si="121"/>
        <v>0.36017231523949106</v>
      </c>
      <c r="BD90" s="13">
        <f t="shared" si="146"/>
        <v>0.24479999999999999</v>
      </c>
      <c r="BE90" s="13">
        <f t="shared" si="147"/>
        <v>2.04</v>
      </c>
      <c r="BF90" s="86">
        <f t="shared" si="143"/>
        <v>1</v>
      </c>
      <c r="BH90" s="71" t="s">
        <v>411</v>
      </c>
      <c r="BJ90" s="20">
        <f t="shared" si="83"/>
        <v>0.10870647303393749</v>
      </c>
      <c r="BK90" s="20">
        <f t="shared" si="148"/>
        <v>7.3885036336046789E-2</v>
      </c>
      <c r="BL90" s="20">
        <f t="shared" si="149"/>
        <v>0.12</v>
      </c>
      <c r="BM90" s="20">
        <f t="shared" si="150"/>
        <v>0.30259150936998425</v>
      </c>
      <c r="BN90" s="20">
        <f t="shared" si="151"/>
        <v>1.3044776764072499E-2</v>
      </c>
      <c r="BO90" s="20">
        <f t="shared" si="152"/>
        <v>0.2505208957613787</v>
      </c>
      <c r="BP90" s="20">
        <f t="shared" si="153"/>
        <v>5.2070613608605543E-2</v>
      </c>
      <c r="BQ90" s="21">
        <f t="shared" si="154"/>
        <v>13.311676827357209</v>
      </c>
      <c r="BR90" s="16">
        <f t="shared" si="145"/>
        <v>0.10889570552147239</v>
      </c>
      <c r="BS90" s="16">
        <f t="shared" si="155"/>
        <v>7.5092024539877303E-2</v>
      </c>
      <c r="BT90" s="16">
        <f t="shared" si="156"/>
        <v>0.12</v>
      </c>
      <c r="BU90" s="16">
        <f t="shared" si="157"/>
        <v>0.30398773006134971</v>
      </c>
      <c r="BV90" s="16">
        <f t="shared" si="158"/>
        <v>1.3067484662576687E-2</v>
      </c>
      <c r="BW90" s="16">
        <f t="shared" si="159"/>
        <v>0.2521669669312665</v>
      </c>
      <c r="BX90" s="16">
        <f t="shared" si="160"/>
        <v>5.18207631300832E-2</v>
      </c>
      <c r="BY90" s="17">
        <f t="shared" si="161"/>
        <v>13.375858221538939</v>
      </c>
    </row>
    <row r="91" spans="1:77">
      <c r="A91">
        <v>1</v>
      </c>
      <c r="B91">
        <v>0</v>
      </c>
      <c r="D91" s="40" t="s">
        <v>596</v>
      </c>
      <c r="E91" s="5" t="s">
        <v>5</v>
      </c>
      <c r="F91" s="10" t="s">
        <v>83</v>
      </c>
      <c r="H91">
        <v>3.13</v>
      </c>
      <c r="I91">
        <v>0.17100000000000001</v>
      </c>
      <c r="J91">
        <v>0.24</v>
      </c>
      <c r="K91">
        <v>2.0499999999999998</v>
      </c>
      <c r="L91">
        <f t="shared" si="84"/>
        <v>5.18</v>
      </c>
      <c r="N91">
        <v>26</v>
      </c>
      <c r="O91">
        <v>54.8</v>
      </c>
      <c r="P91">
        <v>97.2</v>
      </c>
      <c r="Q91">
        <v>33.299999999999997</v>
      </c>
      <c r="AA91" t="s">
        <v>30</v>
      </c>
      <c r="AB91" s="10" t="s">
        <v>758</v>
      </c>
      <c r="AC91" t="s">
        <v>759</v>
      </c>
      <c r="AD91" s="10" t="s">
        <v>777</v>
      </c>
      <c r="AE91">
        <v>1</v>
      </c>
      <c r="AF91">
        <v>0</v>
      </c>
      <c r="AG91">
        <v>23.7</v>
      </c>
      <c r="AH91">
        <v>2</v>
      </c>
      <c r="AI91">
        <v>0</v>
      </c>
      <c r="AJ91" s="5">
        <v>0.60599999999999998</v>
      </c>
      <c r="AK91" s="5">
        <v>0.56100000000000005</v>
      </c>
      <c r="AL91" s="5">
        <v>0</v>
      </c>
      <c r="AM91" s="5">
        <v>0</v>
      </c>
      <c r="AN91">
        <v>73</v>
      </c>
      <c r="AO91">
        <v>804</v>
      </c>
      <c r="AP91" s="27">
        <v>0</v>
      </c>
      <c r="AQ91" s="27">
        <v>0</v>
      </c>
      <c r="AT91" s="29">
        <v>0</v>
      </c>
      <c r="AU91" s="29">
        <v>0</v>
      </c>
      <c r="AX91" s="77">
        <v>0</v>
      </c>
      <c r="BB91" s="13">
        <f t="shared" si="120"/>
        <v>3.0514067075981588</v>
      </c>
      <c r="BC91" s="13">
        <f t="shared" si="121"/>
        <v>0.16702134870581137</v>
      </c>
      <c r="BD91" s="13">
        <f t="shared" si="146"/>
        <v>0.24</v>
      </c>
      <c r="BE91" s="13">
        <f t="shared" si="147"/>
        <v>2.0499999999999998</v>
      </c>
      <c r="BF91" s="86">
        <f t="shared" si="143"/>
        <v>1</v>
      </c>
      <c r="BH91" s="71" t="s">
        <v>410</v>
      </c>
      <c r="BJ91" s="20">
        <f t="shared" si="83"/>
        <v>5.473585290676581E-2</v>
      </c>
      <c r="BK91" s="20">
        <f t="shared" si="148"/>
        <v>7.8652248945506903E-2</v>
      </c>
      <c r="BL91" s="20">
        <f t="shared" si="149"/>
        <v>0.11707317073170732</v>
      </c>
      <c r="BM91" s="20">
        <f t="shared" si="150"/>
        <v>0.25046127258398004</v>
      </c>
      <c r="BN91" s="20">
        <f t="shared" si="151"/>
        <v>6.4080998524994126E-3</v>
      </c>
      <c r="BO91" s="20">
        <f t="shared" si="152"/>
        <v>0.22153542544391785</v>
      </c>
      <c r="BP91" s="20">
        <f t="shared" si="153"/>
        <v>2.8925847140062189E-2</v>
      </c>
      <c r="BQ91" s="21">
        <f t="shared" si="154"/>
        <v>23.962899935260292</v>
      </c>
      <c r="BR91" s="16">
        <f t="shared" si="145"/>
        <v>5.4632587859424923E-2</v>
      </c>
      <c r="BS91" s="16">
        <f t="shared" si="155"/>
        <v>7.6677316293929709E-2</v>
      </c>
      <c r="BT91" s="16">
        <f t="shared" si="156"/>
        <v>0.11707317073170732</v>
      </c>
      <c r="BU91" s="16">
        <f t="shared" si="157"/>
        <v>0.24838307488506195</v>
      </c>
      <c r="BV91" s="16">
        <f t="shared" si="158"/>
        <v>6.3960102859814552E-3</v>
      </c>
      <c r="BW91" s="16">
        <f t="shared" si="159"/>
        <v>0.21920484012356672</v>
      </c>
      <c r="BX91" s="16">
        <f t="shared" si="160"/>
        <v>2.9178234761495211E-2</v>
      </c>
      <c r="BY91" s="17">
        <f t="shared" si="161"/>
        <v>23.755624225583741</v>
      </c>
    </row>
    <row r="92" spans="1:77">
      <c r="A92">
        <v>1</v>
      </c>
      <c r="B92">
        <v>1</v>
      </c>
      <c r="D92" s="40" t="s">
        <v>597</v>
      </c>
      <c r="E92" s="5" t="s">
        <v>309</v>
      </c>
      <c r="F92" s="10" t="s">
        <v>84</v>
      </c>
      <c r="G92">
        <v>0.22900000000000001</v>
      </c>
      <c r="H92">
        <v>4.8600000000000003</v>
      </c>
      <c r="I92">
        <v>0.24299999999999999</v>
      </c>
      <c r="J92">
        <v>0.65600000000000003</v>
      </c>
      <c r="K92">
        <v>4.25</v>
      </c>
      <c r="L92">
        <f t="shared" si="84"/>
        <v>9.11</v>
      </c>
      <c r="M92">
        <v>0.89</v>
      </c>
      <c r="N92">
        <v>34</v>
      </c>
      <c r="Q92">
        <v>24</v>
      </c>
      <c r="T92">
        <v>63</v>
      </c>
      <c r="V92" s="35">
        <v>0.19</v>
      </c>
      <c r="AA92" t="s">
        <v>29</v>
      </c>
      <c r="AB92" s="10" t="s">
        <v>760</v>
      </c>
      <c r="AD92" s="10" t="s">
        <v>778</v>
      </c>
      <c r="AE92">
        <v>1</v>
      </c>
      <c r="AF92">
        <v>1</v>
      </c>
      <c r="AH92">
        <v>2</v>
      </c>
      <c r="AI92">
        <v>0</v>
      </c>
      <c r="AJ92" s="5">
        <v>1.17</v>
      </c>
      <c r="AK92" s="5">
        <v>0.93300000000000005</v>
      </c>
      <c r="AL92" s="5">
        <v>0</v>
      </c>
      <c r="AM92" s="5">
        <v>0.377</v>
      </c>
      <c r="AN92">
        <v>70</v>
      </c>
      <c r="AO92">
        <v>1899</v>
      </c>
      <c r="AP92" s="27">
        <v>0</v>
      </c>
      <c r="AQ92" s="27">
        <v>0</v>
      </c>
      <c r="AT92" s="29">
        <v>0</v>
      </c>
      <c r="AU92" s="29">
        <v>-0.71499999999999997</v>
      </c>
      <c r="AW92" s="29">
        <v>44</v>
      </c>
      <c r="AX92" s="77">
        <v>1</v>
      </c>
      <c r="AY92" s="81">
        <v>1</v>
      </c>
      <c r="BB92" s="13">
        <f t="shared" si="120"/>
        <v>4.8600000000000003</v>
      </c>
      <c r="BC92" s="13">
        <f t="shared" si="121"/>
        <v>0.24299999999999999</v>
      </c>
      <c r="BD92" s="13">
        <f t="shared" si="146"/>
        <v>0.65600000000000003</v>
      </c>
      <c r="BE92" s="13">
        <f t="shared" si="147"/>
        <v>4.25</v>
      </c>
      <c r="BF92" s="86">
        <f t="shared" si="143"/>
        <v>1</v>
      </c>
      <c r="BH92" s="71" t="s">
        <v>409</v>
      </c>
      <c r="BJ92" s="20">
        <f t="shared" si="83"/>
        <v>4.9999999999999996E-2</v>
      </c>
      <c r="BK92" s="20">
        <f t="shared" si="148"/>
        <v>0.13497942386831274</v>
      </c>
      <c r="BL92" s="20">
        <f t="shared" si="149"/>
        <v>0.15435294117647058</v>
      </c>
      <c r="BM92" s="20">
        <f t="shared" si="150"/>
        <v>0.33933236504478331</v>
      </c>
      <c r="BN92" s="20">
        <f t="shared" si="151"/>
        <v>7.7176470588235287E-3</v>
      </c>
      <c r="BO92" s="20">
        <f t="shared" si="152"/>
        <v>0.31481771173547984</v>
      </c>
      <c r="BP92" s="20">
        <f t="shared" si="153"/>
        <v>2.4514653309303469E-2</v>
      </c>
      <c r="BQ92" s="21">
        <f t="shared" si="154"/>
        <v>28.274810653630229</v>
      </c>
      <c r="BR92" s="16">
        <f t="shared" si="145"/>
        <v>4.9999999999999996E-2</v>
      </c>
      <c r="BS92" s="16">
        <f t="shared" si="155"/>
        <v>0.13497942386831274</v>
      </c>
      <c r="BT92" s="16">
        <f t="shared" si="156"/>
        <v>0.15435294117647058</v>
      </c>
      <c r="BU92" s="16">
        <f t="shared" si="157"/>
        <v>0.33933236504478331</v>
      </c>
      <c r="BV92" s="16">
        <f t="shared" si="158"/>
        <v>7.7176470588235287E-3</v>
      </c>
      <c r="BW92" s="16">
        <f t="shared" si="159"/>
        <v>0.31481771173547984</v>
      </c>
      <c r="BX92" s="16">
        <f t="shared" si="160"/>
        <v>2.4514653309303469E-2</v>
      </c>
      <c r="BY92" s="17">
        <f t="shared" si="161"/>
        <v>28.274810653630229</v>
      </c>
    </row>
    <row r="93" spans="1:77" s="67" customFormat="1">
      <c r="A93" s="67">
        <v>1</v>
      </c>
      <c r="B93" s="67">
        <v>1</v>
      </c>
      <c r="D93" s="40" t="s">
        <v>598</v>
      </c>
      <c r="E93" s="68" t="s">
        <v>309</v>
      </c>
      <c r="F93" s="69" t="s">
        <v>84</v>
      </c>
      <c r="G93" s="67">
        <v>0.18</v>
      </c>
      <c r="H93" s="67">
        <v>5.66</v>
      </c>
      <c r="I93" s="67">
        <v>0.3</v>
      </c>
      <c r="J93" s="67">
        <v>0.33</v>
      </c>
      <c r="K93" s="67">
        <v>3.43</v>
      </c>
      <c r="L93" s="67">
        <f t="shared" ref="L93" si="162">H93+K93</f>
        <v>9.09</v>
      </c>
      <c r="M93" s="67">
        <v>0.72</v>
      </c>
      <c r="N93" s="67">
        <v>55</v>
      </c>
      <c r="O93" s="67">
        <v>35</v>
      </c>
      <c r="Q93" s="67">
        <v>37</v>
      </c>
      <c r="T93" s="67">
        <v>80</v>
      </c>
      <c r="AA93" s="67" t="s">
        <v>29</v>
      </c>
      <c r="AB93" s="69" t="s">
        <v>761</v>
      </c>
      <c r="AD93" s="69" t="s">
        <v>791</v>
      </c>
      <c r="AE93" s="67">
        <v>1</v>
      </c>
      <c r="AF93" s="67">
        <v>0</v>
      </c>
      <c r="AH93" s="67">
        <v>2</v>
      </c>
      <c r="AI93" s="67">
        <v>0</v>
      </c>
      <c r="AJ93" s="68">
        <v>0.99</v>
      </c>
      <c r="AK93" s="68">
        <v>0.93</v>
      </c>
      <c r="AL93" s="68">
        <v>0.93</v>
      </c>
      <c r="AM93" s="68">
        <v>0.99</v>
      </c>
      <c r="AN93" s="67">
        <v>70</v>
      </c>
      <c r="AO93" s="67">
        <v>157</v>
      </c>
      <c r="AP93" s="27">
        <v>0</v>
      </c>
      <c r="AQ93" s="27">
        <v>0</v>
      </c>
      <c r="AR93" s="27"/>
      <c r="AS93" s="27"/>
      <c r="AT93" s="29">
        <v>0</v>
      </c>
      <c r="AU93" s="29">
        <v>-1.54</v>
      </c>
      <c r="AV93" s="29"/>
      <c r="AW93" s="29">
        <v>40</v>
      </c>
      <c r="AX93" s="77">
        <v>0</v>
      </c>
      <c r="AY93" s="81"/>
      <c r="BB93" s="13">
        <f t="shared" ref="BB93" si="163">H93*(70/$AN93)^AJ93</f>
        <v>5.66</v>
      </c>
      <c r="BC93" s="13">
        <f t="shared" ref="BC93" si="164">I93*(70/$AN93)^AK93</f>
        <v>0.3</v>
      </c>
      <c r="BD93" s="13">
        <f t="shared" ref="BD93" si="165">J93*(70/$AN93)^AL93</f>
        <v>0.33</v>
      </c>
      <c r="BE93" s="13">
        <f t="shared" ref="BE93" si="166">K93*(70/$AN93)^AM93</f>
        <v>3.43</v>
      </c>
      <c r="BF93" s="86">
        <f>IF(E93=E91,BF91+1,1)</f>
        <v>1</v>
      </c>
      <c r="BH93" s="71" t="s">
        <v>408</v>
      </c>
      <c r="BJ93" s="20">
        <f t="shared" ref="BJ93" si="167">BC93/BB93</f>
        <v>5.3003533568904589E-2</v>
      </c>
      <c r="BK93" s="20">
        <f t="shared" ref="BK93" si="168">BD93/BB93</f>
        <v>5.8303886925795051E-2</v>
      </c>
      <c r="BL93" s="20">
        <f t="shared" ref="BL93" si="169">BD93/BE93</f>
        <v>9.6209912536443148E-2</v>
      </c>
      <c r="BM93" s="20">
        <f t="shared" ref="BM93" si="170">BJ93+BK93+BL93</f>
        <v>0.20751733303114278</v>
      </c>
      <c r="BN93" s="20">
        <f t="shared" ref="BN93" si="171">BJ93*BL93</f>
        <v>5.0994653287867392E-3</v>
      </c>
      <c r="BO93" s="20">
        <f t="shared" ref="BO93" si="172">0.5*(BM93+SQRT(BM93*BM93-4*BN93))</f>
        <v>0.17903413096649867</v>
      </c>
      <c r="BP93" s="20">
        <f t="shared" ref="BP93" si="173">0.5*(BM93-SQRT(BM93*BM93-4*BN93))</f>
        <v>2.8483202064644109E-2</v>
      </c>
      <c r="BQ93" s="21">
        <f t="shared" ref="BQ93" si="174">LN(2)/BP93</f>
        <v>24.335296958074156</v>
      </c>
      <c r="BR93" s="16">
        <f t="shared" ref="BR93" si="175">I93/H93</f>
        <v>5.3003533568904589E-2</v>
      </c>
      <c r="BS93" s="16">
        <f t="shared" ref="BS93" si="176">J93/H93</f>
        <v>5.8303886925795051E-2</v>
      </c>
      <c r="BT93" s="16">
        <f t="shared" ref="BT93" si="177">J93/K93</f>
        <v>9.6209912536443148E-2</v>
      </c>
      <c r="BU93" s="16">
        <f t="shared" ref="BU93" si="178">BR93+BS93+BT93</f>
        <v>0.20751733303114278</v>
      </c>
      <c r="BV93" s="16">
        <f t="shared" ref="BV93" si="179">BR93*BT93</f>
        <v>5.0994653287867392E-3</v>
      </c>
      <c r="BW93" s="16">
        <f t="shared" ref="BW93" si="180">0.5*(BU93+SQRT(BU93*BU93-4*BV93))</f>
        <v>0.17903413096649867</v>
      </c>
      <c r="BX93" s="16">
        <f t="shared" ref="BX93" si="181">0.5*(BU93-SQRT(BU93*BU93-4*BV93))</f>
        <v>2.8483202064644109E-2</v>
      </c>
      <c r="BY93" s="17">
        <f t="shared" ref="BY93" si="182">LN(2)/BX93</f>
        <v>24.335296958074156</v>
      </c>
    </row>
    <row r="94" spans="1:77">
      <c r="A94">
        <v>1</v>
      </c>
      <c r="B94">
        <v>0</v>
      </c>
      <c r="D94" s="40" t="s">
        <v>599</v>
      </c>
      <c r="E94" s="5" t="s">
        <v>21</v>
      </c>
      <c r="F94" s="10" t="s">
        <v>83</v>
      </c>
      <c r="H94">
        <v>4.0999999999999996</v>
      </c>
      <c r="I94">
        <v>0.45</v>
      </c>
      <c r="J94">
        <v>1.72</v>
      </c>
      <c r="K94">
        <v>6.88</v>
      </c>
      <c r="L94">
        <f t="shared" si="84"/>
        <v>10.98</v>
      </c>
      <c r="N94">
        <v>56.84</v>
      </c>
      <c r="V94" s="35">
        <v>0.27</v>
      </c>
      <c r="AA94" t="s">
        <v>29</v>
      </c>
      <c r="AB94" s="10" t="s">
        <v>688</v>
      </c>
      <c r="AD94" s="10" t="s">
        <v>773</v>
      </c>
      <c r="AE94">
        <v>1</v>
      </c>
      <c r="AF94">
        <v>0</v>
      </c>
      <c r="AH94">
        <v>2</v>
      </c>
      <c r="AI94">
        <v>0</v>
      </c>
      <c r="AJ94" s="5">
        <v>0</v>
      </c>
      <c r="AK94" s="5">
        <v>0</v>
      </c>
      <c r="AL94" s="5">
        <v>0</v>
      </c>
      <c r="AM94" s="5">
        <v>0</v>
      </c>
      <c r="AO94">
        <v>64</v>
      </c>
      <c r="AP94" s="27">
        <v>0</v>
      </c>
      <c r="AQ94" s="27">
        <v>0.37</v>
      </c>
      <c r="AS94" s="27" t="s">
        <v>657</v>
      </c>
      <c r="AT94" s="29">
        <v>0</v>
      </c>
      <c r="AU94" s="29">
        <v>0</v>
      </c>
      <c r="AX94" s="77">
        <v>0</v>
      </c>
      <c r="AZ94" t="s">
        <v>655</v>
      </c>
      <c r="BB94" s="13">
        <v>4.0999999999999996</v>
      </c>
      <c r="BC94" s="13">
        <v>0.45</v>
      </c>
      <c r="BD94" s="13">
        <v>1.72</v>
      </c>
      <c r="BE94" s="13">
        <v>6.88</v>
      </c>
      <c r="BF94" s="86" t="e">
        <f>IF(E94=#REF!,#REF!+1,1)</f>
        <v>#REF!</v>
      </c>
      <c r="BH94" s="71" t="s">
        <v>407</v>
      </c>
      <c r="BI94" t="s">
        <v>603</v>
      </c>
      <c r="BJ94" s="20">
        <f t="shared" si="83"/>
        <v>0.10975609756097562</v>
      </c>
      <c r="BK94" s="20">
        <f t="shared" si="148"/>
        <v>0.41951219512195126</v>
      </c>
      <c r="BL94" s="20">
        <f t="shared" si="149"/>
        <v>0.25</v>
      </c>
      <c r="BM94" s="20">
        <f t="shared" si="150"/>
        <v>0.77926829268292686</v>
      </c>
      <c r="BN94" s="20">
        <f t="shared" si="151"/>
        <v>2.7439024390243906E-2</v>
      </c>
      <c r="BO94" s="20">
        <f t="shared" si="152"/>
        <v>0.74230360008674745</v>
      </c>
      <c r="BP94" s="20">
        <f t="shared" si="153"/>
        <v>3.6964692596179405E-2</v>
      </c>
      <c r="BQ94" s="21">
        <f t="shared" si="154"/>
        <v>18.751601376270813</v>
      </c>
      <c r="BR94" s="16">
        <f t="shared" si="145"/>
        <v>0.10975609756097562</v>
      </c>
      <c r="BS94" s="16">
        <f t="shared" si="155"/>
        <v>0.41951219512195126</v>
      </c>
      <c r="BT94" s="16">
        <f t="shared" si="156"/>
        <v>0.25</v>
      </c>
      <c r="BU94" s="16">
        <f t="shared" si="157"/>
        <v>0.77926829268292686</v>
      </c>
      <c r="BV94" s="16">
        <f t="shared" si="158"/>
        <v>2.7439024390243906E-2</v>
      </c>
      <c r="BW94" s="16">
        <f t="shared" si="159"/>
        <v>0.74230360008674745</v>
      </c>
      <c r="BX94" s="16">
        <f t="shared" si="160"/>
        <v>3.6964692596179405E-2</v>
      </c>
      <c r="BY94" s="17">
        <f t="shared" si="161"/>
        <v>18.751601376270813</v>
      </c>
    </row>
    <row r="95" spans="1:77">
      <c r="A95">
        <v>1</v>
      </c>
      <c r="B95">
        <v>0</v>
      </c>
      <c r="D95" s="40" t="s">
        <v>600</v>
      </c>
      <c r="E95" s="5" t="s">
        <v>21</v>
      </c>
      <c r="F95" s="10" t="s">
        <v>83</v>
      </c>
      <c r="H95">
        <v>2.48</v>
      </c>
      <c r="I95">
        <v>0.159</v>
      </c>
      <c r="J95">
        <v>0.94</v>
      </c>
      <c r="K95">
        <v>2.54</v>
      </c>
      <c r="L95">
        <f t="shared" si="84"/>
        <v>5.0199999999999996</v>
      </c>
      <c r="N95">
        <v>20.5</v>
      </c>
      <c r="Q95">
        <v>35.6</v>
      </c>
      <c r="AA95" t="s">
        <v>29</v>
      </c>
      <c r="AB95" s="10" t="s">
        <v>762</v>
      </c>
      <c r="AD95" s="10" t="s">
        <v>775</v>
      </c>
      <c r="AE95">
        <v>0</v>
      </c>
      <c r="AF95">
        <v>0</v>
      </c>
      <c r="AH95">
        <v>2</v>
      </c>
      <c r="AI95">
        <v>0</v>
      </c>
      <c r="AJ95" s="5">
        <v>0</v>
      </c>
      <c r="AK95" s="5">
        <v>0</v>
      </c>
      <c r="AL95" s="5">
        <v>0</v>
      </c>
      <c r="AM95" s="5">
        <v>0</v>
      </c>
      <c r="AN95">
        <v>69</v>
      </c>
      <c r="AO95">
        <v>20</v>
      </c>
      <c r="AP95" s="27">
        <v>0</v>
      </c>
      <c r="AQ95" s="27">
        <v>0</v>
      </c>
      <c r="AT95" s="29">
        <v>0</v>
      </c>
      <c r="AU95" s="29">
        <v>0</v>
      </c>
      <c r="AX95" s="77">
        <v>0</v>
      </c>
      <c r="BB95" s="13">
        <f t="shared" ref="BB95:BE97" si="183">H95*(70/$AN95)^AJ95</f>
        <v>2.48</v>
      </c>
      <c r="BC95" s="13">
        <f t="shared" si="183"/>
        <v>0.159</v>
      </c>
      <c r="BD95" s="13">
        <f t="shared" si="183"/>
        <v>0.94</v>
      </c>
      <c r="BE95" s="13">
        <f t="shared" si="183"/>
        <v>2.54</v>
      </c>
      <c r="BF95" s="86" t="e">
        <f t="shared" si="143"/>
        <v>#REF!</v>
      </c>
      <c r="BH95" s="71" t="s">
        <v>405</v>
      </c>
      <c r="BI95" t="s">
        <v>406</v>
      </c>
      <c r="BJ95" s="20">
        <f t="shared" si="83"/>
        <v>6.4112903225806456E-2</v>
      </c>
      <c r="BK95" s="20">
        <f t="shared" si="148"/>
        <v>0.37903225806451613</v>
      </c>
      <c r="BL95" s="20">
        <f t="shared" si="149"/>
        <v>0.37007874015748027</v>
      </c>
      <c r="BM95" s="20">
        <f t="shared" si="150"/>
        <v>0.81322390144780288</v>
      </c>
      <c r="BN95" s="20">
        <f t="shared" si="151"/>
        <v>2.3726822453644904E-2</v>
      </c>
      <c r="BO95" s="20">
        <f t="shared" si="152"/>
        <v>0.78291828340759617</v>
      </c>
      <c r="BP95" s="20">
        <f t="shared" si="153"/>
        <v>3.0305618040206705E-2</v>
      </c>
      <c r="BQ95" s="21">
        <f t="shared" si="154"/>
        <v>22.871903804777762</v>
      </c>
      <c r="BR95" s="16">
        <f t="shared" si="145"/>
        <v>6.4112903225806456E-2</v>
      </c>
      <c r="BS95" s="16">
        <f t="shared" si="155"/>
        <v>0.37903225806451613</v>
      </c>
      <c r="BT95" s="16">
        <f t="shared" si="156"/>
        <v>0.37007874015748027</v>
      </c>
      <c r="BU95" s="16">
        <f t="shared" si="157"/>
        <v>0.81322390144780288</v>
      </c>
      <c r="BV95" s="16">
        <f t="shared" si="158"/>
        <v>2.3726822453644904E-2</v>
      </c>
      <c r="BW95" s="16">
        <f t="shared" si="159"/>
        <v>0.78291828340759617</v>
      </c>
      <c r="BX95" s="16">
        <f t="shared" si="160"/>
        <v>3.0305618040206705E-2</v>
      </c>
      <c r="BY95" s="17">
        <f t="shared" si="161"/>
        <v>22.871903804777762</v>
      </c>
    </row>
    <row r="96" spans="1:77">
      <c r="A96">
        <v>1</v>
      </c>
      <c r="B96">
        <v>1</v>
      </c>
      <c r="D96" s="40" t="s">
        <v>601</v>
      </c>
      <c r="E96" s="5" t="s">
        <v>21</v>
      </c>
      <c r="F96" s="10" t="s">
        <v>83</v>
      </c>
      <c r="H96">
        <v>4.1500000000000004</v>
      </c>
      <c r="I96">
        <v>0.17100000000000001</v>
      </c>
      <c r="J96">
        <v>1.1499999999999999</v>
      </c>
      <c r="K96">
        <v>2.3199999999999998</v>
      </c>
      <c r="L96">
        <f t="shared" si="84"/>
        <v>6.4700000000000006</v>
      </c>
      <c r="N96">
        <v>40</v>
      </c>
      <c r="Q96">
        <v>47</v>
      </c>
      <c r="AA96" t="s">
        <v>29</v>
      </c>
      <c r="AB96" s="10" t="s">
        <v>763</v>
      </c>
      <c r="AD96" t="s">
        <v>714</v>
      </c>
      <c r="AE96">
        <v>0</v>
      </c>
      <c r="AF96">
        <v>0</v>
      </c>
      <c r="AH96">
        <v>2</v>
      </c>
      <c r="AI96">
        <v>1</v>
      </c>
      <c r="AJ96" s="5">
        <v>0</v>
      </c>
      <c r="AK96" s="5">
        <v>0</v>
      </c>
      <c r="AL96" s="5">
        <v>0</v>
      </c>
      <c r="AM96" s="5">
        <v>0</v>
      </c>
      <c r="AN96">
        <v>80</v>
      </c>
      <c r="AO96">
        <v>21</v>
      </c>
      <c r="AP96" s="27">
        <v>0</v>
      </c>
      <c r="AQ96" s="27">
        <v>0</v>
      </c>
      <c r="AT96" s="29">
        <v>0</v>
      </c>
      <c r="AU96" s="29">
        <v>0</v>
      </c>
      <c r="AX96" s="77">
        <v>0</v>
      </c>
      <c r="BB96" s="13">
        <f t="shared" si="183"/>
        <v>4.1500000000000004</v>
      </c>
      <c r="BC96" s="13">
        <f t="shared" si="183"/>
        <v>0.17100000000000001</v>
      </c>
      <c r="BD96" s="13">
        <f t="shared" si="183"/>
        <v>1.1499999999999999</v>
      </c>
      <c r="BE96" s="13">
        <f t="shared" si="183"/>
        <v>2.3199999999999998</v>
      </c>
      <c r="BF96" s="86" t="e">
        <f t="shared" si="143"/>
        <v>#REF!</v>
      </c>
      <c r="BH96" s="71" t="s">
        <v>403</v>
      </c>
      <c r="BI96" t="s">
        <v>404</v>
      </c>
      <c r="BJ96" s="20">
        <f t="shared" si="83"/>
        <v>4.120481927710843E-2</v>
      </c>
      <c r="BK96" s="20">
        <f t="shared" si="148"/>
        <v>0.27710843373493971</v>
      </c>
      <c r="BL96" s="20">
        <f t="shared" si="149"/>
        <v>0.49568965517241381</v>
      </c>
      <c r="BM96" s="20">
        <f t="shared" si="150"/>
        <v>0.81400290818446197</v>
      </c>
      <c r="BN96" s="20">
        <f t="shared" si="151"/>
        <v>2.0424802658911508E-2</v>
      </c>
      <c r="BO96" s="20">
        <f t="shared" si="152"/>
        <v>0.78808593419379447</v>
      </c>
      <c r="BP96" s="20">
        <f t="shared" si="153"/>
        <v>2.5916973990667558E-2</v>
      </c>
      <c r="BQ96" s="21">
        <f t="shared" si="154"/>
        <v>26.744911686431472</v>
      </c>
      <c r="BR96" s="16">
        <f t="shared" si="145"/>
        <v>4.120481927710843E-2</v>
      </c>
      <c r="BS96" s="16">
        <f t="shared" si="155"/>
        <v>0.27710843373493971</v>
      </c>
      <c r="BT96" s="16">
        <f t="shared" si="156"/>
        <v>0.49568965517241381</v>
      </c>
      <c r="BU96" s="16">
        <f t="shared" si="157"/>
        <v>0.81400290818446197</v>
      </c>
      <c r="BV96" s="16">
        <f t="shared" si="158"/>
        <v>2.0424802658911508E-2</v>
      </c>
      <c r="BW96" s="16">
        <f t="shared" si="159"/>
        <v>0.78808593419379447</v>
      </c>
      <c r="BX96" s="16">
        <f t="shared" si="160"/>
        <v>2.5916973990667558E-2</v>
      </c>
      <c r="BY96" s="17">
        <f t="shared" si="161"/>
        <v>26.744911686431472</v>
      </c>
    </row>
    <row r="97" spans="1:77">
      <c r="A97">
        <v>1</v>
      </c>
      <c r="B97">
        <v>1</v>
      </c>
      <c r="D97" s="40" t="s">
        <v>602</v>
      </c>
      <c r="E97" s="5" t="s">
        <v>21</v>
      </c>
      <c r="F97" s="10" t="s">
        <v>83</v>
      </c>
      <c r="H97">
        <v>2.98</v>
      </c>
      <c r="I97">
        <v>0.25700000000000001</v>
      </c>
      <c r="J97">
        <v>0.65559999999999996</v>
      </c>
      <c r="K97">
        <v>3.64</v>
      </c>
      <c r="L97">
        <f t="shared" si="84"/>
        <v>6.62</v>
      </c>
      <c r="N97">
        <v>11.5</v>
      </c>
      <c r="Q97">
        <v>14.5</v>
      </c>
      <c r="V97" s="36">
        <v>0.19</v>
      </c>
      <c r="AA97" t="s">
        <v>29</v>
      </c>
      <c r="AB97" s="10" t="s">
        <v>688</v>
      </c>
      <c r="AD97" s="10" t="s">
        <v>773</v>
      </c>
      <c r="AE97">
        <v>1</v>
      </c>
      <c r="AF97">
        <v>0</v>
      </c>
      <c r="AH97">
        <v>2</v>
      </c>
      <c r="AI97">
        <v>0</v>
      </c>
      <c r="AJ97" s="5">
        <v>0</v>
      </c>
      <c r="AK97" s="5">
        <v>0</v>
      </c>
      <c r="AL97" s="5">
        <v>0</v>
      </c>
      <c r="AM97" s="5">
        <v>0</v>
      </c>
      <c r="AN97">
        <v>66</v>
      </c>
      <c r="AO97">
        <v>102</v>
      </c>
      <c r="AP97" s="27">
        <v>0.17</v>
      </c>
      <c r="AQ97" s="27">
        <v>0.39</v>
      </c>
      <c r="AS97" s="27" t="s">
        <v>657</v>
      </c>
      <c r="AT97" s="29">
        <v>0</v>
      </c>
      <c r="AU97" s="29">
        <v>0</v>
      </c>
      <c r="AX97" s="77">
        <v>0</v>
      </c>
      <c r="BB97" s="13">
        <f t="shared" si="183"/>
        <v>2.98</v>
      </c>
      <c r="BC97" s="13">
        <f t="shared" si="183"/>
        <v>0.25700000000000001</v>
      </c>
      <c r="BD97" s="13">
        <f t="shared" si="183"/>
        <v>0.65559999999999996</v>
      </c>
      <c r="BE97" s="13">
        <f t="shared" si="183"/>
        <v>3.64</v>
      </c>
      <c r="BF97" s="86" t="e">
        <f t="shared" si="143"/>
        <v>#REF!</v>
      </c>
      <c r="BH97" s="71" t="s">
        <v>402</v>
      </c>
      <c r="BI97" t="s">
        <v>604</v>
      </c>
      <c r="BJ97" s="20">
        <f t="shared" si="83"/>
        <v>8.6241610738255037E-2</v>
      </c>
      <c r="BK97" s="20">
        <f t="shared" si="148"/>
        <v>0.22</v>
      </c>
      <c r="BL97" s="20">
        <f t="shared" si="149"/>
        <v>0.18010989010989009</v>
      </c>
      <c r="BM97" s="20">
        <f t="shared" si="150"/>
        <v>0.48635150084814516</v>
      </c>
      <c r="BN97" s="20">
        <f t="shared" si="151"/>
        <v>1.5532967032967032E-2</v>
      </c>
      <c r="BO97" s="20">
        <f t="shared" si="152"/>
        <v>0.45198542108456619</v>
      </c>
      <c r="BP97" s="20">
        <f t="shared" si="153"/>
        <v>3.4366079763578972E-2</v>
      </c>
      <c r="BQ97" s="21">
        <f t="shared" si="154"/>
        <v>20.169515560938081</v>
      </c>
      <c r="BR97" s="16">
        <f t="shared" si="145"/>
        <v>8.6241610738255037E-2</v>
      </c>
      <c r="BS97" s="16">
        <f t="shared" si="155"/>
        <v>0.22</v>
      </c>
      <c r="BT97" s="16">
        <f t="shared" si="156"/>
        <v>0.18010989010989009</v>
      </c>
      <c r="BU97" s="16">
        <f t="shared" si="157"/>
        <v>0.48635150084814516</v>
      </c>
      <c r="BV97" s="16">
        <f t="shared" si="158"/>
        <v>1.5532967032967032E-2</v>
      </c>
      <c r="BW97" s="16">
        <f t="shared" si="159"/>
        <v>0.45198542108456619</v>
      </c>
      <c r="BX97" s="16">
        <f t="shared" si="160"/>
        <v>3.4366079763578972E-2</v>
      </c>
      <c r="BY97" s="17">
        <f t="shared" si="161"/>
        <v>20.169515560938081</v>
      </c>
    </row>
    <row r="98" spans="1:77">
      <c r="A98">
        <v>1</v>
      </c>
      <c r="B98">
        <v>0</v>
      </c>
      <c r="D98" s="24" t="s">
        <v>605</v>
      </c>
      <c r="E98" s="5" t="s">
        <v>314</v>
      </c>
      <c r="F98" s="10" t="s">
        <v>84</v>
      </c>
      <c r="G98">
        <v>0.45</v>
      </c>
      <c r="H98">
        <v>3.92</v>
      </c>
      <c r="I98">
        <v>0.23519999999999999</v>
      </c>
      <c r="L98">
        <f t="shared" si="84"/>
        <v>3.92</v>
      </c>
      <c r="M98">
        <v>0.69199999999999995</v>
      </c>
      <c r="AA98" t="s">
        <v>32</v>
      </c>
      <c r="AB98" s="10" t="s">
        <v>764</v>
      </c>
      <c r="AD98" s="10" t="s">
        <v>775</v>
      </c>
      <c r="AE98">
        <v>0</v>
      </c>
      <c r="AF98">
        <v>0</v>
      </c>
      <c r="AH98">
        <v>1</v>
      </c>
      <c r="AI98">
        <v>1</v>
      </c>
      <c r="AJ98" s="5">
        <v>0</v>
      </c>
      <c r="AK98" s="5">
        <v>0</v>
      </c>
      <c r="AL98" s="5">
        <v>0</v>
      </c>
      <c r="AM98" s="5">
        <v>0</v>
      </c>
      <c r="AN98" s="5"/>
      <c r="AO98">
        <v>72</v>
      </c>
      <c r="AP98" s="27">
        <v>0</v>
      </c>
      <c r="AQ98" s="27">
        <v>0</v>
      </c>
      <c r="AT98" s="29">
        <v>0</v>
      </c>
      <c r="AU98" s="29">
        <v>0</v>
      </c>
      <c r="AX98" s="77">
        <v>0</v>
      </c>
      <c r="BB98" s="13">
        <v>3.92</v>
      </c>
      <c r="BC98" s="13">
        <v>0.23519999999999999</v>
      </c>
      <c r="BF98" s="86">
        <f t="shared" si="143"/>
        <v>1</v>
      </c>
      <c r="BH98" s="71" t="s">
        <v>401</v>
      </c>
      <c r="BJ98" s="20">
        <f t="shared" ref="BJ98:BJ115" si="184">BC98/BB98</f>
        <v>0.06</v>
      </c>
      <c r="BK98" s="20"/>
      <c r="BL98" s="20"/>
      <c r="BM98" s="20"/>
      <c r="BN98" s="20"/>
      <c r="BO98" s="20"/>
      <c r="BP98" s="20"/>
      <c r="BQ98" s="21">
        <f>LN(2)/BJ98</f>
        <v>11.552453009332423</v>
      </c>
      <c r="BR98" s="16">
        <f t="shared" si="145"/>
        <v>0.06</v>
      </c>
      <c r="BS98" s="16"/>
      <c r="BT98" s="16"/>
      <c r="BU98" s="16"/>
      <c r="BV98" s="16"/>
      <c r="BW98" s="16"/>
      <c r="BX98" s="16"/>
      <c r="BY98" s="17">
        <f>H98*LN(2)/I98</f>
        <v>11.552453009332423</v>
      </c>
    </row>
    <row r="99" spans="1:77">
      <c r="A99">
        <v>1</v>
      </c>
      <c r="B99">
        <v>0</v>
      </c>
      <c r="D99" s="24" t="s">
        <v>606</v>
      </c>
      <c r="E99" s="5" t="s">
        <v>43</v>
      </c>
      <c r="F99" s="10" t="s">
        <v>84</v>
      </c>
      <c r="G99">
        <v>0.13600000000000001</v>
      </c>
      <c r="H99">
        <v>2.08</v>
      </c>
      <c r="I99">
        <v>0.26</v>
      </c>
      <c r="J99">
        <v>0.156</v>
      </c>
      <c r="K99">
        <v>5.23</v>
      </c>
      <c r="L99">
        <f t="shared" si="84"/>
        <v>7.3100000000000005</v>
      </c>
      <c r="R99">
        <v>32.4</v>
      </c>
      <c r="T99">
        <v>32.1</v>
      </c>
      <c r="W99">
        <v>55.3</v>
      </c>
      <c r="X99">
        <v>37.299999999999997</v>
      </c>
      <c r="AA99" t="s">
        <v>29</v>
      </c>
      <c r="AB99" s="10" t="s">
        <v>688</v>
      </c>
      <c r="AD99" s="10" t="s">
        <v>773</v>
      </c>
      <c r="AE99">
        <v>1</v>
      </c>
      <c r="AF99">
        <v>0</v>
      </c>
      <c r="AH99">
        <v>2</v>
      </c>
      <c r="AI99">
        <v>1</v>
      </c>
      <c r="AJ99" s="5">
        <v>0</v>
      </c>
      <c r="AK99" s="5">
        <v>0.88500000000000001</v>
      </c>
      <c r="AL99" s="5">
        <v>0</v>
      </c>
      <c r="AM99" s="5">
        <v>0</v>
      </c>
      <c r="AN99">
        <v>71</v>
      </c>
      <c r="AO99">
        <v>1935</v>
      </c>
      <c r="AP99" s="27">
        <v>0</v>
      </c>
      <c r="AQ99" s="27">
        <v>-0.15</v>
      </c>
      <c r="AS99" s="27" t="s">
        <v>658</v>
      </c>
      <c r="AT99" s="29">
        <v>-0.84399999999999997</v>
      </c>
      <c r="AU99" s="29">
        <v>0</v>
      </c>
      <c r="AW99" s="29">
        <v>38</v>
      </c>
      <c r="AX99" s="77">
        <v>1</v>
      </c>
      <c r="BB99" s="13">
        <f t="shared" ref="BB99:BE102" si="185">H99*(70/$AN99)^AJ99</f>
        <v>2.08</v>
      </c>
      <c r="BC99" s="13">
        <f t="shared" si="185"/>
        <v>0.25675651645905206</v>
      </c>
      <c r="BD99" s="13">
        <f t="shared" si="185"/>
        <v>0.156</v>
      </c>
      <c r="BE99" s="13">
        <f t="shared" si="185"/>
        <v>5.23</v>
      </c>
      <c r="BF99" s="86">
        <f t="shared" si="143"/>
        <v>1</v>
      </c>
      <c r="BH99" s="71" t="s">
        <v>155</v>
      </c>
      <c r="BI99" t="s">
        <v>156</v>
      </c>
      <c r="BJ99" s="20">
        <f t="shared" si="184"/>
        <v>0.12344063291300579</v>
      </c>
      <c r="BK99" s="20">
        <f>BD99/BB99</f>
        <v>7.4999999999999997E-2</v>
      </c>
      <c r="BL99" s="20">
        <f>BD99/BE99</f>
        <v>2.9827915869980876E-2</v>
      </c>
      <c r="BM99" s="20">
        <f>BJ99+BK99+BL99</f>
        <v>0.22826854878298666</v>
      </c>
      <c r="BN99" s="20">
        <f>BJ99*BL99</f>
        <v>3.681976813466329E-3</v>
      </c>
      <c r="BO99" s="20">
        <f>0.5*(BM99+SQRT(BM99*BM99-4*BN99))</f>
        <v>0.21080203415350685</v>
      </c>
      <c r="BP99" s="20">
        <f>0.5*(BM99-SQRT(BM99*BM99-4*BN99))</f>
        <v>1.7466514629479804E-2</v>
      </c>
      <c r="BQ99" s="21">
        <f>LN(2)/BP99</f>
        <v>39.684344316184216</v>
      </c>
      <c r="BR99" s="16">
        <f t="shared" si="145"/>
        <v>0.125</v>
      </c>
      <c r="BS99" s="16">
        <f>J99/H99</f>
        <v>7.4999999999999997E-2</v>
      </c>
      <c r="BT99" s="16">
        <f>J99/K99</f>
        <v>2.9827915869980876E-2</v>
      </c>
      <c r="BU99" s="16">
        <f>BR99+BS99+BT99</f>
        <v>0.22982791586998089</v>
      </c>
      <c r="BV99" s="16">
        <f>BR99*BT99</f>
        <v>3.7284894837476094E-3</v>
      </c>
      <c r="BW99" s="16">
        <f>0.5*(BU99+SQRT(BU99*BU99-4*BV99))</f>
        <v>0.21226244659576599</v>
      </c>
      <c r="BX99" s="16">
        <f>0.5*(BU99-SQRT(BU99*BU99-4*BV99))</f>
        <v>1.7565469274214901E-2</v>
      </c>
      <c r="BY99" s="17">
        <f>LN(2)/BX99</f>
        <v>39.460783525860336</v>
      </c>
    </row>
    <row r="100" spans="1:77">
      <c r="A100">
        <v>1</v>
      </c>
      <c r="B100">
        <v>0</v>
      </c>
      <c r="D100" s="24" t="s">
        <v>607</v>
      </c>
      <c r="E100" s="5" t="s">
        <v>20</v>
      </c>
      <c r="F100" s="10" t="s">
        <v>84</v>
      </c>
      <c r="G100">
        <v>0.18</v>
      </c>
      <c r="H100">
        <v>3.61</v>
      </c>
      <c r="I100">
        <v>0.19</v>
      </c>
      <c r="J100">
        <v>0.39</v>
      </c>
      <c r="K100">
        <v>2.87</v>
      </c>
      <c r="L100">
        <f t="shared" si="84"/>
        <v>6.48</v>
      </c>
      <c r="M100">
        <v>0.72899999999999998</v>
      </c>
      <c r="N100">
        <v>30</v>
      </c>
      <c r="O100">
        <v>18</v>
      </c>
      <c r="Q100">
        <v>32</v>
      </c>
      <c r="T100">
        <v>35</v>
      </c>
      <c r="V100">
        <v>0.17</v>
      </c>
      <c r="AA100" t="s">
        <v>29</v>
      </c>
      <c r="AB100" s="10" t="s">
        <v>715</v>
      </c>
      <c r="AD100" s="10" t="s">
        <v>778</v>
      </c>
      <c r="AE100">
        <v>1</v>
      </c>
      <c r="AF100">
        <v>0</v>
      </c>
      <c r="AH100">
        <v>2</v>
      </c>
      <c r="AI100">
        <v>0</v>
      </c>
      <c r="AJ100" s="5">
        <v>1</v>
      </c>
      <c r="AK100" s="5">
        <v>0.8</v>
      </c>
      <c r="AL100" s="5">
        <v>0</v>
      </c>
      <c r="AM100" s="5">
        <v>0</v>
      </c>
      <c r="AN100">
        <v>90</v>
      </c>
      <c r="AO100">
        <v>1233</v>
      </c>
      <c r="AP100" s="27">
        <v>0</v>
      </c>
      <c r="AQ100" s="27">
        <v>0</v>
      </c>
      <c r="AT100" s="29">
        <v>0</v>
      </c>
      <c r="AU100" s="29">
        <v>0</v>
      </c>
      <c r="AX100" s="77">
        <v>0</v>
      </c>
      <c r="BB100" s="13">
        <f t="shared" si="185"/>
        <v>2.8077777777777779</v>
      </c>
      <c r="BC100" s="13">
        <f t="shared" si="185"/>
        <v>0.15539535230448701</v>
      </c>
      <c r="BD100" s="13">
        <f t="shared" si="185"/>
        <v>0.39</v>
      </c>
      <c r="BE100" s="13">
        <f t="shared" si="185"/>
        <v>2.87</v>
      </c>
      <c r="BF100" s="86">
        <f t="shared" si="143"/>
        <v>1</v>
      </c>
      <c r="BH100" s="71" t="s">
        <v>400</v>
      </c>
      <c r="BJ100" s="20">
        <f t="shared" si="184"/>
        <v>5.5344605094593706E-2</v>
      </c>
      <c r="BK100" s="20">
        <f>BD100/BB100</f>
        <v>0.13889988128215275</v>
      </c>
      <c r="BL100" s="20">
        <f>BD100/BE100</f>
        <v>0.13588850174216027</v>
      </c>
      <c r="BM100" s="20">
        <f>BJ100+BK100+BL100</f>
        <v>0.33013298811890673</v>
      </c>
      <c r="BN100" s="20">
        <f>BJ100*BL100</f>
        <v>7.5206954658158694E-3</v>
      </c>
      <c r="BO100" s="20">
        <f>0.5*(BM100+SQRT(BM100*BM100-4*BN100))</f>
        <v>0.30551667026177676</v>
      </c>
      <c r="BP100" s="20">
        <f>0.5*(BM100-SQRT(BM100*BM100-4*BN100))</f>
        <v>2.4616317857129977E-2</v>
      </c>
      <c r="BQ100" s="21">
        <f>LN(2)/BP100</f>
        <v>28.158036656127233</v>
      </c>
      <c r="BR100" s="16">
        <f t="shared" si="145"/>
        <v>5.2631578947368425E-2</v>
      </c>
      <c r="BS100" s="16">
        <f>J100/H100</f>
        <v>0.10803324099722993</v>
      </c>
      <c r="BT100" s="16">
        <f>J100/K100</f>
        <v>0.13588850174216027</v>
      </c>
      <c r="BU100" s="16">
        <f>BR100+BS100+BT100</f>
        <v>0.29655332168675863</v>
      </c>
      <c r="BV100" s="16">
        <f>BR100*BT100</f>
        <v>7.1520264074821198E-3</v>
      </c>
      <c r="BW100" s="16">
        <f>0.5*(BU100+SQRT(BU100*BU100-4*BV100))</f>
        <v>0.27007133126610516</v>
      </c>
      <c r="BX100" s="16">
        <f>0.5*(BU100-SQRT(BU100*BU100-4*BV100))</f>
        <v>2.648199042065344E-2</v>
      </c>
      <c r="BY100" s="17">
        <f>LN(2)/BX100</f>
        <v>26.174285601257385</v>
      </c>
    </row>
    <row r="101" spans="1:77">
      <c r="A101">
        <v>1</v>
      </c>
      <c r="B101">
        <v>0</v>
      </c>
      <c r="D101" s="24" t="s">
        <v>608</v>
      </c>
      <c r="E101" s="5" t="s">
        <v>47</v>
      </c>
      <c r="F101" s="10" t="s">
        <v>83</v>
      </c>
      <c r="H101">
        <v>3.66</v>
      </c>
      <c r="I101">
        <v>0.214</v>
      </c>
      <c r="J101">
        <v>0.624</v>
      </c>
      <c r="K101">
        <v>3.13</v>
      </c>
      <c r="L101">
        <f t="shared" ref="L101:L116" si="186">H101+K101</f>
        <v>6.79</v>
      </c>
      <c r="N101">
        <v>42</v>
      </c>
      <c r="Q101">
        <v>20</v>
      </c>
      <c r="V101" s="36">
        <v>0.224</v>
      </c>
      <c r="AA101" t="s">
        <v>29</v>
      </c>
      <c r="AD101" s="10" t="s">
        <v>775</v>
      </c>
      <c r="AE101">
        <v>0</v>
      </c>
      <c r="AF101">
        <v>0</v>
      </c>
      <c r="AH101">
        <v>2</v>
      </c>
      <c r="AI101">
        <v>0</v>
      </c>
      <c r="AJ101" s="5">
        <v>0.65</v>
      </c>
      <c r="AK101" s="5">
        <v>0</v>
      </c>
      <c r="AL101" s="5">
        <v>0</v>
      </c>
      <c r="AM101" s="5">
        <v>0.65</v>
      </c>
      <c r="AN101">
        <v>73</v>
      </c>
      <c r="AO101">
        <v>460</v>
      </c>
      <c r="AP101" s="27">
        <v>0</v>
      </c>
      <c r="AQ101" s="27">
        <v>0</v>
      </c>
      <c r="AT101" s="29">
        <v>-0.35</v>
      </c>
      <c r="AU101" s="29">
        <v>-0.84</v>
      </c>
      <c r="AW101" s="29">
        <v>41</v>
      </c>
      <c r="AX101" s="77">
        <v>0</v>
      </c>
      <c r="AY101" s="81">
        <v>1</v>
      </c>
      <c r="BB101" s="13">
        <f t="shared" si="185"/>
        <v>3.5615164312412193</v>
      </c>
      <c r="BC101" s="13">
        <f t="shared" si="185"/>
        <v>0.214</v>
      </c>
      <c r="BD101" s="13">
        <f t="shared" si="185"/>
        <v>0.624</v>
      </c>
      <c r="BE101" s="13">
        <f t="shared" si="185"/>
        <v>3.0457777130560153</v>
      </c>
      <c r="BF101" s="86">
        <f t="shared" si="143"/>
        <v>1</v>
      </c>
      <c r="BH101" s="71" t="s">
        <v>399</v>
      </c>
      <c r="BJ101" s="20">
        <f t="shared" si="184"/>
        <v>6.0086764762003121E-2</v>
      </c>
      <c r="BK101" s="20">
        <f>BD101/BB101</f>
        <v>0.17520626734341097</v>
      </c>
      <c r="BL101" s="20">
        <f>BD101/BE101</f>
        <v>0.20487378226098535</v>
      </c>
      <c r="BM101" s="20">
        <f>BJ101+BK101+BL101</f>
        <v>0.44016681436639943</v>
      </c>
      <c r="BN101" s="20">
        <f>BJ101*BL101</f>
        <v>1.2310202760617674E-2</v>
      </c>
      <c r="BO101" s="20">
        <f>0.5*(BM101+SQRT(BM101*BM101-4*BN101))</f>
        <v>0.41015314006234177</v>
      </c>
      <c r="BP101" s="20">
        <f>0.5*(BM101-SQRT(BM101*BM101-4*BN101))</f>
        <v>3.0013674304057658E-2</v>
      </c>
      <c r="BQ101" s="21">
        <f>LN(2)/BP101</f>
        <v>23.094379366482169</v>
      </c>
      <c r="BR101" s="16">
        <f t="shared" si="145"/>
        <v>5.8469945355191254E-2</v>
      </c>
      <c r="BS101" s="16">
        <f>J101/H101</f>
        <v>0.17049180327868851</v>
      </c>
      <c r="BT101" s="16">
        <f>J101/K101</f>
        <v>0.19936102236421727</v>
      </c>
      <c r="BU101" s="16">
        <f>BR101+BS101+BT101</f>
        <v>0.42832277099809701</v>
      </c>
      <c r="BV101" s="16">
        <f>BR101*BT101</f>
        <v>1.1656628083590845E-2</v>
      </c>
      <c r="BW101" s="16">
        <f>0.5*(BU101+SQRT(BU101*BU101-4*BV101))</f>
        <v>0.39911670701016699</v>
      </c>
      <c r="BX101" s="16">
        <f>0.5*(BU101-SQRT(BU101*BU101-4*BV101))</f>
        <v>2.9206063987929992E-2</v>
      </c>
      <c r="BY101" s="17">
        <f>LN(2)/BX101</f>
        <v>23.732988493293814</v>
      </c>
    </row>
    <row r="102" spans="1:77">
      <c r="A102">
        <v>1</v>
      </c>
      <c r="B102">
        <v>0</v>
      </c>
      <c r="D102" s="38" t="s">
        <v>609</v>
      </c>
      <c r="E102" s="5" t="s">
        <v>47</v>
      </c>
      <c r="F102" s="10" t="s">
        <v>83</v>
      </c>
      <c r="H102">
        <v>4.5</v>
      </c>
      <c r="I102">
        <v>0.315</v>
      </c>
      <c r="J102">
        <v>3.64</v>
      </c>
      <c r="K102">
        <v>1.9</v>
      </c>
      <c r="L102">
        <f t="shared" si="186"/>
        <v>6.4</v>
      </c>
      <c r="AA102" t="s">
        <v>29</v>
      </c>
      <c r="AB102" s="10" t="s">
        <v>765</v>
      </c>
      <c r="AD102" t="s">
        <v>714</v>
      </c>
      <c r="AE102">
        <v>0</v>
      </c>
      <c r="AF102">
        <v>0</v>
      </c>
      <c r="AH102">
        <v>2</v>
      </c>
      <c r="AI102">
        <v>0</v>
      </c>
      <c r="AJ102" s="5">
        <v>0</v>
      </c>
      <c r="AK102" s="5">
        <v>0</v>
      </c>
      <c r="AL102" s="5">
        <v>0</v>
      </c>
      <c r="AM102" s="5">
        <v>0</v>
      </c>
      <c r="AN102" s="5">
        <v>80</v>
      </c>
      <c r="AO102">
        <v>36</v>
      </c>
      <c r="AP102" s="27">
        <v>0</v>
      </c>
      <c r="AQ102" s="27">
        <v>0</v>
      </c>
      <c r="AT102" s="29">
        <v>0</v>
      </c>
      <c r="AU102" s="29">
        <v>0</v>
      </c>
      <c r="AX102" s="77">
        <v>0</v>
      </c>
      <c r="BB102" s="13">
        <f>H102*(70/$AN102)^AJ102</f>
        <v>4.5</v>
      </c>
      <c r="BC102" s="13">
        <f t="shared" si="185"/>
        <v>0.315</v>
      </c>
      <c r="BD102" s="13">
        <f t="shared" si="185"/>
        <v>3.64</v>
      </c>
      <c r="BE102" s="13">
        <f t="shared" si="185"/>
        <v>1.9</v>
      </c>
      <c r="BF102" s="86">
        <f t="shared" si="143"/>
        <v>2</v>
      </c>
      <c r="BH102" s="71" t="s">
        <v>397</v>
      </c>
      <c r="BI102" t="s">
        <v>398</v>
      </c>
      <c r="BJ102" s="20">
        <f t="shared" si="184"/>
        <v>7.0000000000000007E-2</v>
      </c>
      <c r="BK102" s="20">
        <f>BD102/BB102</f>
        <v>0.80888888888888888</v>
      </c>
      <c r="BL102" s="20">
        <f>BD102/BE102</f>
        <v>1.9157894736842107</v>
      </c>
      <c r="BM102" s="20">
        <f>BJ102+BK102+BL102</f>
        <v>2.7946783625730998</v>
      </c>
      <c r="BN102" s="20">
        <f>BJ102*BL102</f>
        <v>0.13410526315789476</v>
      </c>
      <c r="BO102" s="20">
        <f>0.5*(BM102+SQRT(BM102*BM102-4*BN102))</f>
        <v>2.7458389122470983</v>
      </c>
      <c r="BP102" s="20">
        <f>0.5*(BM102-SQRT(BM102*BM102-4*BN102))</f>
        <v>4.8839450326001677E-2</v>
      </c>
      <c r="BQ102" s="21">
        <f>LN(2)/BP102</f>
        <v>14.19236244333651</v>
      </c>
      <c r="BR102" s="16">
        <f t="shared" si="145"/>
        <v>7.0000000000000007E-2</v>
      </c>
      <c r="BS102" s="16">
        <f>J102/H102</f>
        <v>0.80888888888888888</v>
      </c>
      <c r="BT102" s="16">
        <f>J102/K102</f>
        <v>1.9157894736842107</v>
      </c>
      <c r="BU102" s="16">
        <f>BR102+BS102+BT102</f>
        <v>2.7946783625730998</v>
      </c>
      <c r="BV102" s="16">
        <f>BR102*BT102</f>
        <v>0.13410526315789476</v>
      </c>
      <c r="BW102" s="16">
        <f>0.5*(BU102+SQRT(BU102*BU102-4*BV102))</f>
        <v>2.7458389122470983</v>
      </c>
      <c r="BX102" s="16">
        <f>0.5*(BU102-SQRT(BU102*BU102-4*BV102))</f>
        <v>4.8839450326001677E-2</v>
      </c>
      <c r="BY102" s="17">
        <f>LN(2)/BX102</f>
        <v>14.19236244333651</v>
      </c>
    </row>
    <row r="103" spans="1:77">
      <c r="A103">
        <v>1</v>
      </c>
      <c r="B103">
        <v>0</v>
      </c>
      <c r="D103" s="40" t="s">
        <v>610</v>
      </c>
      <c r="E103" s="5" t="s">
        <v>330</v>
      </c>
      <c r="F103" s="10" t="s">
        <v>84</v>
      </c>
      <c r="G103">
        <v>0.45800000000000002</v>
      </c>
      <c r="H103">
        <v>10.7</v>
      </c>
      <c r="I103">
        <v>0.29699999999999999</v>
      </c>
      <c r="L103">
        <f t="shared" si="186"/>
        <v>10.7</v>
      </c>
      <c r="N103">
        <v>21.58</v>
      </c>
      <c r="Q103">
        <v>29.45</v>
      </c>
      <c r="T103">
        <v>77.36</v>
      </c>
      <c r="AA103" t="s">
        <v>29</v>
      </c>
      <c r="AB103" s="10" t="s">
        <v>710</v>
      </c>
      <c r="AD103" s="10" t="s">
        <v>778</v>
      </c>
      <c r="AE103">
        <v>1</v>
      </c>
      <c r="AF103">
        <v>1</v>
      </c>
      <c r="AH103">
        <v>1</v>
      </c>
      <c r="AI103">
        <v>0</v>
      </c>
      <c r="AJ103" s="5">
        <v>0.75800000000000001</v>
      </c>
      <c r="AK103" s="5">
        <v>1.01</v>
      </c>
      <c r="AL103" s="5">
        <v>0</v>
      </c>
      <c r="AM103" s="5">
        <v>0</v>
      </c>
      <c r="AN103" s="5">
        <v>85</v>
      </c>
      <c r="AO103">
        <v>2098</v>
      </c>
      <c r="AP103" s="27">
        <v>0</v>
      </c>
      <c r="AQ103" s="27">
        <v>0</v>
      </c>
      <c r="AT103" s="29">
        <v>0</v>
      </c>
      <c r="AU103" s="29">
        <v>-0.82</v>
      </c>
      <c r="AW103" s="29">
        <v>40</v>
      </c>
      <c r="AX103" s="77">
        <v>0</v>
      </c>
      <c r="BB103" s="13">
        <f t="shared" ref="BB103:BB115" si="187">H103*(70/$AN103)^AJ103</f>
        <v>9.2356729685371786</v>
      </c>
      <c r="BC103" s="13">
        <f t="shared" ref="BC103:BC115" si="188">I103*(70/$AN103)^AK103</f>
        <v>0.24411381323319561</v>
      </c>
      <c r="BF103" s="86">
        <f t="shared" si="143"/>
        <v>1</v>
      </c>
      <c r="BH103" s="71" t="s">
        <v>393</v>
      </c>
      <c r="BJ103" s="20">
        <f t="shared" si="184"/>
        <v>2.643162161163664E-2</v>
      </c>
      <c r="BK103" s="20"/>
      <c r="BL103" s="20"/>
      <c r="BM103" s="20"/>
      <c r="BN103" s="20"/>
      <c r="BO103" s="20"/>
      <c r="BP103" s="20"/>
      <c r="BQ103" s="21">
        <f t="shared" ref="BQ103:BQ104" si="189">LN(2)/BJ103</f>
        <v>26.224164023851799</v>
      </c>
      <c r="BR103" s="16">
        <f t="shared" si="145"/>
        <v>2.7757009345794392E-2</v>
      </c>
      <c r="BS103" s="16"/>
      <c r="BT103" s="16"/>
      <c r="BU103" s="16"/>
      <c r="BV103" s="16"/>
      <c r="BW103" s="16"/>
      <c r="BX103" s="16"/>
      <c r="BY103" s="17">
        <f>H103*LN(2)/I103</f>
        <v>24.971969131284222</v>
      </c>
    </row>
    <row r="104" spans="1:77" s="10" customFormat="1">
      <c r="A104" s="10">
        <v>1</v>
      </c>
      <c r="B104" s="10">
        <v>0</v>
      </c>
      <c r="D104" s="40" t="s">
        <v>611</v>
      </c>
      <c r="E104" s="10" t="s">
        <v>18</v>
      </c>
      <c r="F104" s="10" t="s">
        <v>83</v>
      </c>
      <c r="H104" s="10">
        <v>4.83</v>
      </c>
      <c r="I104" s="10">
        <v>0.24959999999999999</v>
      </c>
      <c r="L104" s="10">
        <f t="shared" si="186"/>
        <v>4.83</v>
      </c>
      <c r="N104" s="10">
        <v>30.8</v>
      </c>
      <c r="Q104" s="10">
        <v>17</v>
      </c>
      <c r="V104" s="62">
        <v>0.255</v>
      </c>
      <c r="AA104" s="10" t="s">
        <v>29</v>
      </c>
      <c r="AB104" s="10" t="s">
        <v>766</v>
      </c>
      <c r="AD104" s="10" t="s">
        <v>773</v>
      </c>
      <c r="AE104" s="10">
        <v>1</v>
      </c>
      <c r="AF104" s="10">
        <v>0</v>
      </c>
      <c r="AH104" s="10">
        <v>1</v>
      </c>
      <c r="AI104" s="10">
        <v>1</v>
      </c>
      <c r="AJ104" s="10">
        <v>0</v>
      </c>
      <c r="AK104" s="10">
        <v>0.36</v>
      </c>
      <c r="AN104" s="10">
        <v>63</v>
      </c>
      <c r="AO104" s="10">
        <v>35</v>
      </c>
      <c r="AP104" s="55">
        <v>0</v>
      </c>
      <c r="AQ104" s="55">
        <v>0</v>
      </c>
      <c r="AR104" s="55"/>
      <c r="AS104" s="55"/>
      <c r="AT104" s="56">
        <v>0</v>
      </c>
      <c r="AU104" s="56">
        <v>0</v>
      </c>
      <c r="AV104" s="56"/>
      <c r="AW104" s="56"/>
      <c r="AX104" s="79">
        <v>0</v>
      </c>
      <c r="AY104" s="84">
        <v>1</v>
      </c>
      <c r="BB104" s="57">
        <f t="shared" si="187"/>
        <v>4.83</v>
      </c>
      <c r="BC104" s="57">
        <f t="shared" si="188"/>
        <v>0.25924911207609158</v>
      </c>
      <c r="BD104" s="57"/>
      <c r="BE104" s="57"/>
      <c r="BF104" s="88">
        <f t="shared" si="143"/>
        <v>1</v>
      </c>
      <c r="BH104" s="47" t="s">
        <v>392</v>
      </c>
      <c r="BJ104" s="58">
        <f t="shared" si="184"/>
        <v>5.3674764404987904E-2</v>
      </c>
      <c r="BK104" s="58"/>
      <c r="BL104" s="58"/>
      <c r="BM104" s="58"/>
      <c r="BN104" s="58"/>
      <c r="BO104" s="58"/>
      <c r="BP104" s="58"/>
      <c r="BQ104" s="59">
        <f t="shared" si="189"/>
        <v>12.913837410258521</v>
      </c>
      <c r="BR104" s="60">
        <f t="shared" si="145"/>
        <v>5.1677018633540371E-2</v>
      </c>
      <c r="BS104" s="60"/>
      <c r="BT104" s="60"/>
      <c r="BU104" s="60"/>
      <c r="BV104" s="60"/>
      <c r="BW104" s="60"/>
      <c r="BX104" s="60"/>
      <c r="BY104" s="61">
        <f>H104*LN(2)/I104</f>
        <v>13.413064431508557</v>
      </c>
    </row>
    <row r="105" spans="1:77" s="10" customFormat="1">
      <c r="A105" s="10">
        <v>1</v>
      </c>
      <c r="B105" s="10">
        <v>0</v>
      </c>
      <c r="D105" s="40" t="s">
        <v>612</v>
      </c>
      <c r="E105" s="10" t="s">
        <v>18</v>
      </c>
      <c r="F105" s="10" t="s">
        <v>391</v>
      </c>
      <c r="G105" s="10">
        <v>0.23</v>
      </c>
      <c r="H105" s="10">
        <v>4.5</v>
      </c>
      <c r="I105" s="10">
        <v>0.216</v>
      </c>
      <c r="J105" s="10">
        <v>0.27400000000000002</v>
      </c>
      <c r="K105" s="10">
        <v>2.8</v>
      </c>
      <c r="L105" s="10">
        <f t="shared" si="186"/>
        <v>7.3</v>
      </c>
      <c r="M105" s="10">
        <v>0.8</v>
      </c>
      <c r="AA105" s="10" t="s">
        <v>29</v>
      </c>
      <c r="AB105" s="10" t="s">
        <v>688</v>
      </c>
      <c r="AD105" s="10" t="s">
        <v>773</v>
      </c>
      <c r="AE105" s="10">
        <v>1</v>
      </c>
      <c r="AF105" s="10">
        <v>0</v>
      </c>
      <c r="AH105" s="10">
        <v>2</v>
      </c>
      <c r="AI105" s="10">
        <v>1</v>
      </c>
      <c r="AJ105" s="10">
        <v>0.68</v>
      </c>
      <c r="AK105" s="10">
        <v>0.51</v>
      </c>
      <c r="AL105" s="10">
        <v>0</v>
      </c>
      <c r="AM105" s="10">
        <v>0</v>
      </c>
      <c r="AN105" s="10">
        <v>70</v>
      </c>
      <c r="AO105" s="10">
        <v>1699</v>
      </c>
      <c r="AP105" s="55">
        <v>0</v>
      </c>
      <c r="AQ105" s="55">
        <v>0</v>
      </c>
      <c r="AR105" s="55"/>
      <c r="AS105" s="55"/>
      <c r="AT105" s="56">
        <v>0</v>
      </c>
      <c r="AU105" s="56">
        <v>0</v>
      </c>
      <c r="AV105" s="56"/>
      <c r="AW105" s="56"/>
      <c r="AX105" s="79">
        <v>0</v>
      </c>
      <c r="AY105" s="84"/>
      <c r="BB105" s="57">
        <f t="shared" si="187"/>
        <v>4.5</v>
      </c>
      <c r="BC105" s="57">
        <f t="shared" si="188"/>
        <v>0.216</v>
      </c>
      <c r="BD105" s="57">
        <f t="shared" ref="BD105:BE111" si="190">J105*(70/$AN105)^AL105</f>
        <v>0.27400000000000002</v>
      </c>
      <c r="BE105" s="57">
        <f t="shared" si="190"/>
        <v>2.8</v>
      </c>
      <c r="BF105" s="88">
        <f t="shared" si="143"/>
        <v>2</v>
      </c>
      <c r="BH105" s="47" t="s">
        <v>390</v>
      </c>
      <c r="BJ105" s="58">
        <f t="shared" si="184"/>
        <v>4.8000000000000001E-2</v>
      </c>
      <c r="BK105" s="58">
        <f t="shared" ref="BK105:BK111" si="191">BD105/BB105</f>
        <v>6.0888888888888895E-2</v>
      </c>
      <c r="BL105" s="58">
        <f t="shared" ref="BL105:BL111" si="192">BD105/BE105</f>
        <v>9.7857142857142865E-2</v>
      </c>
      <c r="BM105" s="58">
        <f t="shared" ref="BM105:BM109" si="193">BJ105+BK105+BL105</f>
        <v>0.20674603174603176</v>
      </c>
      <c r="BN105" s="58">
        <f t="shared" ref="BN105:BN109" si="194">BJ105*BL105</f>
        <v>4.6971428571428572E-3</v>
      </c>
      <c r="BO105" s="58">
        <f t="shared" ref="BO105:BO111" si="195">0.5*(BM105+SQRT(BM105*BM105-4*BN105))</f>
        <v>0.18076059597176258</v>
      </c>
      <c r="BP105" s="58">
        <f t="shared" ref="BP105:BP111" si="196">0.5*(BM105-SQRT(BM105*BM105-4*BN105))</f>
        <v>2.5985435774269192E-2</v>
      </c>
      <c r="BQ105" s="59">
        <f t="shared" ref="BQ105:BQ111" si="197">LN(2)/BP105</f>
        <v>26.67444897138498</v>
      </c>
      <c r="BR105" s="60">
        <f t="shared" si="145"/>
        <v>4.8000000000000001E-2</v>
      </c>
      <c r="BS105" s="60">
        <f t="shared" ref="BS105:BS111" si="198">J105/H105</f>
        <v>6.0888888888888895E-2</v>
      </c>
      <c r="BT105" s="60">
        <f t="shared" ref="BT105:BT111" si="199">J105/K105</f>
        <v>9.7857142857142865E-2</v>
      </c>
      <c r="BU105" s="60">
        <f t="shared" ref="BU105:BU109" si="200">BR105+BS105+BT105</f>
        <v>0.20674603174603176</v>
      </c>
      <c r="BV105" s="60">
        <f t="shared" ref="BV105:BV109" si="201">BR105*BT105</f>
        <v>4.6971428571428572E-3</v>
      </c>
      <c r="BW105" s="60">
        <f t="shared" ref="BW105:BW111" si="202">0.5*(BU105+SQRT(BU105*BU105-4*BV105))</f>
        <v>0.18076059597176258</v>
      </c>
      <c r="BX105" s="60">
        <f t="shared" ref="BX105:BX111" si="203">0.5*(BU105-SQRT(BU105*BU105-4*BV105))</f>
        <v>2.5985435774269192E-2</v>
      </c>
      <c r="BY105" s="61">
        <f t="shared" ref="BY105:BY111" si="204">LN(2)/BX105</f>
        <v>26.67444897138498</v>
      </c>
    </row>
    <row r="106" spans="1:77" s="10" customFormat="1">
      <c r="A106" s="10">
        <v>1</v>
      </c>
      <c r="B106" s="10">
        <v>0</v>
      </c>
      <c r="D106" s="40" t="s">
        <v>613</v>
      </c>
      <c r="E106" s="10" t="s">
        <v>18</v>
      </c>
      <c r="F106" s="10" t="s">
        <v>83</v>
      </c>
      <c r="H106" s="10">
        <v>3.5</v>
      </c>
      <c r="I106" s="10">
        <v>0.3</v>
      </c>
      <c r="J106" s="10">
        <v>0.2</v>
      </c>
      <c r="K106" s="10">
        <v>2.9</v>
      </c>
      <c r="L106" s="10">
        <f t="shared" si="186"/>
        <v>6.4</v>
      </c>
      <c r="N106" s="10">
        <v>37</v>
      </c>
      <c r="O106" s="10">
        <v>66</v>
      </c>
      <c r="Q106" s="10">
        <v>39</v>
      </c>
      <c r="R106" s="10">
        <v>54</v>
      </c>
      <c r="V106" s="63">
        <v>0.22</v>
      </c>
      <c r="AA106" s="10" t="s">
        <v>29</v>
      </c>
      <c r="AB106" s="10" t="s">
        <v>688</v>
      </c>
      <c r="AD106" s="10" t="s">
        <v>773</v>
      </c>
      <c r="AE106" s="10">
        <v>1</v>
      </c>
      <c r="AF106" s="10">
        <v>0</v>
      </c>
      <c r="AH106" s="10">
        <v>2</v>
      </c>
      <c r="AI106" s="10">
        <v>1</v>
      </c>
      <c r="AJ106" s="10">
        <v>0</v>
      </c>
      <c r="AK106" s="10">
        <v>0</v>
      </c>
      <c r="AL106" s="10">
        <v>0</v>
      </c>
      <c r="AM106" s="10">
        <v>0</v>
      </c>
      <c r="AN106" s="10">
        <v>70</v>
      </c>
      <c r="AO106" s="10">
        <v>1793</v>
      </c>
      <c r="AP106" s="55"/>
      <c r="AQ106" s="55">
        <v>-0.16</v>
      </c>
      <c r="AR106" s="55"/>
      <c r="AS106" s="55" t="s">
        <v>658</v>
      </c>
      <c r="AT106" s="56">
        <v>0.7</v>
      </c>
      <c r="AU106" s="56">
        <v>-0.4</v>
      </c>
      <c r="AV106" s="56"/>
      <c r="AW106" s="56">
        <v>38</v>
      </c>
      <c r="AX106" s="79">
        <v>0</v>
      </c>
      <c r="AY106" s="84"/>
      <c r="BB106" s="57">
        <f t="shared" si="187"/>
        <v>3.5</v>
      </c>
      <c r="BC106" s="57">
        <f t="shared" si="188"/>
        <v>0.3</v>
      </c>
      <c r="BD106" s="57">
        <f t="shared" si="190"/>
        <v>0.2</v>
      </c>
      <c r="BE106" s="57">
        <f t="shared" si="190"/>
        <v>2.9</v>
      </c>
      <c r="BF106" s="88">
        <f t="shared" si="143"/>
        <v>3</v>
      </c>
      <c r="BH106" s="47" t="s">
        <v>389</v>
      </c>
      <c r="BI106" s="10" t="s">
        <v>614</v>
      </c>
      <c r="BJ106" s="58">
        <f t="shared" si="184"/>
        <v>8.5714285714285715E-2</v>
      </c>
      <c r="BK106" s="58">
        <f t="shared" si="191"/>
        <v>5.7142857142857148E-2</v>
      </c>
      <c r="BL106" s="58">
        <f t="shared" si="192"/>
        <v>6.8965517241379309E-2</v>
      </c>
      <c r="BM106" s="58">
        <f t="shared" si="193"/>
        <v>0.21182266009852216</v>
      </c>
      <c r="BN106" s="58">
        <f t="shared" si="194"/>
        <v>5.9113300492610833E-3</v>
      </c>
      <c r="BO106" s="58">
        <f t="shared" si="195"/>
        <v>0.17875280026741652</v>
      </c>
      <c r="BP106" s="58">
        <f t="shared" si="196"/>
        <v>3.3069859831105622E-2</v>
      </c>
      <c r="BQ106" s="59">
        <f t="shared" si="197"/>
        <v>20.960088252565519</v>
      </c>
      <c r="BR106" s="60">
        <f t="shared" si="145"/>
        <v>8.5714285714285715E-2</v>
      </c>
      <c r="BS106" s="60">
        <f t="shared" si="198"/>
        <v>5.7142857142857148E-2</v>
      </c>
      <c r="BT106" s="60">
        <f t="shared" si="199"/>
        <v>6.8965517241379309E-2</v>
      </c>
      <c r="BU106" s="60">
        <f t="shared" si="200"/>
        <v>0.21182266009852216</v>
      </c>
      <c r="BV106" s="60">
        <f t="shared" si="201"/>
        <v>5.9113300492610833E-3</v>
      </c>
      <c r="BW106" s="60">
        <f t="shared" si="202"/>
        <v>0.17875280026741652</v>
      </c>
      <c r="BX106" s="60">
        <f t="shared" si="203"/>
        <v>3.3069859831105622E-2</v>
      </c>
      <c r="BY106" s="61">
        <f t="shared" si="204"/>
        <v>20.960088252565519</v>
      </c>
    </row>
    <row r="107" spans="1:77">
      <c r="A107">
        <v>1</v>
      </c>
      <c r="B107">
        <v>1</v>
      </c>
      <c r="D107" s="40" t="s">
        <v>615</v>
      </c>
      <c r="E107" s="5" t="s">
        <v>12</v>
      </c>
      <c r="F107" s="10" t="s">
        <v>83</v>
      </c>
      <c r="H107">
        <v>3.15</v>
      </c>
      <c r="I107">
        <v>0.24959999999999999</v>
      </c>
      <c r="J107">
        <v>0.47</v>
      </c>
      <c r="K107">
        <v>5.55</v>
      </c>
      <c r="L107">
        <f t="shared" si="186"/>
        <v>8.6999999999999993</v>
      </c>
      <c r="N107">
        <v>20.329999999999998</v>
      </c>
      <c r="O107">
        <v>137.35</v>
      </c>
      <c r="P107">
        <v>80.95</v>
      </c>
      <c r="Q107">
        <v>30.87</v>
      </c>
      <c r="AA107" t="s">
        <v>29</v>
      </c>
      <c r="AB107" s="10" t="s">
        <v>767</v>
      </c>
      <c r="AD107" t="s">
        <v>714</v>
      </c>
      <c r="AE107">
        <v>0</v>
      </c>
      <c r="AF107">
        <v>0</v>
      </c>
      <c r="AH107">
        <v>2</v>
      </c>
      <c r="AI107">
        <v>0</v>
      </c>
      <c r="AJ107" s="5">
        <v>0.50700000000000001</v>
      </c>
      <c r="AK107" s="5">
        <v>0.63700000000000001</v>
      </c>
      <c r="AL107" s="5">
        <v>0</v>
      </c>
      <c r="AM107" s="5">
        <v>0</v>
      </c>
      <c r="AN107">
        <v>67</v>
      </c>
      <c r="AO107">
        <v>702</v>
      </c>
      <c r="AP107" s="27">
        <v>0</v>
      </c>
      <c r="AQ107" s="27">
        <v>0</v>
      </c>
      <c r="AT107" s="29">
        <v>0</v>
      </c>
      <c r="AU107" s="29">
        <v>0</v>
      </c>
      <c r="AX107" s="77">
        <v>0</v>
      </c>
      <c r="BB107" s="13">
        <f t="shared" si="187"/>
        <v>3.2207375384136712</v>
      </c>
      <c r="BC107" s="13">
        <f t="shared" si="188"/>
        <v>0.25666247814443238</v>
      </c>
      <c r="BD107" s="13">
        <f t="shared" si="190"/>
        <v>0.47</v>
      </c>
      <c r="BE107" s="13">
        <f t="shared" si="190"/>
        <v>5.55</v>
      </c>
      <c r="BF107" s="86">
        <f t="shared" si="143"/>
        <v>1</v>
      </c>
      <c r="BH107" s="71" t="s">
        <v>388</v>
      </c>
      <c r="BJ107" s="20">
        <f t="shared" si="184"/>
        <v>7.9690591078355258E-2</v>
      </c>
      <c r="BK107" s="20">
        <f t="shared" si="191"/>
        <v>0.14592930792848519</v>
      </c>
      <c r="BL107" s="20">
        <f t="shared" si="192"/>
        <v>8.468468468468468E-2</v>
      </c>
      <c r="BM107" s="20">
        <f t="shared" si="193"/>
        <v>0.31030458369152514</v>
      </c>
      <c r="BN107" s="20">
        <f t="shared" si="194"/>
        <v>6.7485725778066614E-3</v>
      </c>
      <c r="BO107" s="20">
        <f t="shared" si="195"/>
        <v>0.2867716714491706</v>
      </c>
      <c r="BP107" s="20">
        <f t="shared" si="196"/>
        <v>2.3532912242354542E-2</v>
      </c>
      <c r="BQ107" s="21">
        <f t="shared" si="197"/>
        <v>29.454373237852764</v>
      </c>
      <c r="BR107" s="16">
        <f t="shared" si="145"/>
        <v>7.9238095238095232E-2</v>
      </c>
      <c r="BS107" s="16">
        <f t="shared" si="198"/>
        <v>0.1492063492063492</v>
      </c>
      <c r="BT107" s="16">
        <f t="shared" si="199"/>
        <v>8.468468468468468E-2</v>
      </c>
      <c r="BU107" s="16">
        <f t="shared" si="200"/>
        <v>0.31312912912912916</v>
      </c>
      <c r="BV107" s="16">
        <f t="shared" si="201"/>
        <v>6.7102531102531098E-3</v>
      </c>
      <c r="BW107" s="16">
        <f t="shared" si="202"/>
        <v>0.28998948640092392</v>
      </c>
      <c r="BX107" s="16">
        <f t="shared" si="203"/>
        <v>2.3139642728205234E-2</v>
      </c>
      <c r="BY107" s="17">
        <f t="shared" si="204"/>
        <v>29.95496467692038</v>
      </c>
    </row>
    <row r="108" spans="1:77">
      <c r="A108">
        <v>1</v>
      </c>
      <c r="B108">
        <v>1</v>
      </c>
      <c r="D108" s="40" t="s">
        <v>616</v>
      </c>
      <c r="E108" s="5" t="s">
        <v>12</v>
      </c>
      <c r="F108" s="10" t="s">
        <v>83</v>
      </c>
      <c r="H108">
        <v>2.62</v>
      </c>
      <c r="I108">
        <v>0.127</v>
      </c>
      <c r="J108">
        <v>0.54400000000000004</v>
      </c>
      <c r="K108">
        <v>2.97</v>
      </c>
      <c r="L108">
        <f t="shared" si="186"/>
        <v>5.59</v>
      </c>
      <c r="N108">
        <v>24.6</v>
      </c>
      <c r="O108">
        <v>49.5</v>
      </c>
      <c r="Q108">
        <v>40.1</v>
      </c>
      <c r="S108">
        <v>139</v>
      </c>
      <c r="V108" s="36">
        <v>0.19700000000000001</v>
      </c>
      <c r="AA108" t="s">
        <v>29</v>
      </c>
      <c r="AB108" s="10" t="s">
        <v>748</v>
      </c>
      <c r="AD108" t="s">
        <v>714</v>
      </c>
      <c r="AE108">
        <v>0</v>
      </c>
      <c r="AF108">
        <v>0</v>
      </c>
      <c r="AH108">
        <v>2</v>
      </c>
      <c r="AI108">
        <v>1</v>
      </c>
      <c r="AJ108" s="5">
        <v>0</v>
      </c>
      <c r="AK108" s="5">
        <v>0.96699999999999997</v>
      </c>
      <c r="AL108" s="5">
        <v>0</v>
      </c>
      <c r="AM108" s="5">
        <v>0</v>
      </c>
      <c r="AN108">
        <v>60</v>
      </c>
      <c r="AO108">
        <v>1582</v>
      </c>
      <c r="AP108" s="27">
        <v>0</v>
      </c>
      <c r="AQ108" s="27">
        <v>0</v>
      </c>
      <c r="AT108" s="29">
        <v>0</v>
      </c>
      <c r="AU108" s="29">
        <v>-0.998</v>
      </c>
      <c r="AW108" s="29">
        <v>40</v>
      </c>
      <c r="AX108" s="77">
        <v>0</v>
      </c>
      <c r="AY108" s="81">
        <v>1</v>
      </c>
      <c r="BB108" s="13">
        <f t="shared" si="187"/>
        <v>2.62</v>
      </c>
      <c r="BC108" s="13">
        <f t="shared" si="188"/>
        <v>0.14741486074687046</v>
      </c>
      <c r="BD108" s="13">
        <f t="shared" si="190"/>
        <v>0.54400000000000004</v>
      </c>
      <c r="BE108" s="13">
        <f t="shared" si="190"/>
        <v>2.97</v>
      </c>
      <c r="BF108" s="86">
        <f t="shared" si="143"/>
        <v>2</v>
      </c>
      <c r="BH108" s="71" t="s">
        <v>387</v>
      </c>
      <c r="BJ108" s="20">
        <f t="shared" si="184"/>
        <v>5.6265214025523078E-2</v>
      </c>
      <c r="BK108" s="20">
        <f t="shared" si="191"/>
        <v>0.20763358778625954</v>
      </c>
      <c r="BL108" s="20">
        <f t="shared" si="192"/>
        <v>0.18316498316498317</v>
      </c>
      <c r="BM108" s="20">
        <f t="shared" si="193"/>
        <v>0.4470637849767658</v>
      </c>
      <c r="BN108" s="20">
        <f t="shared" si="194"/>
        <v>1.030581697975911E-2</v>
      </c>
      <c r="BO108" s="20">
        <f t="shared" si="195"/>
        <v>0.42268181084056011</v>
      </c>
      <c r="BP108" s="20">
        <f t="shared" si="196"/>
        <v>2.4381974136205659E-2</v>
      </c>
      <c r="BQ108" s="21">
        <f t="shared" si="197"/>
        <v>28.428673440788639</v>
      </c>
      <c r="BR108" s="16">
        <f t="shared" si="145"/>
        <v>4.8473282442748088E-2</v>
      </c>
      <c r="BS108" s="16">
        <f t="shared" si="198"/>
        <v>0.20763358778625954</v>
      </c>
      <c r="BT108" s="16">
        <f t="shared" si="199"/>
        <v>0.18316498316498317</v>
      </c>
      <c r="BU108" s="16">
        <f t="shared" si="200"/>
        <v>0.43927185339399077</v>
      </c>
      <c r="BV108" s="16">
        <f t="shared" si="201"/>
        <v>8.8786079625774277E-3</v>
      </c>
      <c r="BW108" s="16">
        <f t="shared" si="202"/>
        <v>0.41803283275520614</v>
      </c>
      <c r="BX108" s="16">
        <f t="shared" si="203"/>
        <v>2.1239020638784634E-2</v>
      </c>
      <c r="BY108" s="17">
        <f t="shared" si="204"/>
        <v>32.635552850972203</v>
      </c>
    </row>
    <row r="109" spans="1:77">
      <c r="A109">
        <v>1</v>
      </c>
      <c r="B109">
        <v>1</v>
      </c>
      <c r="D109" s="10" t="s">
        <v>619</v>
      </c>
      <c r="E109" s="5" t="s">
        <v>12</v>
      </c>
      <c r="F109" s="10" t="s">
        <v>87</v>
      </c>
      <c r="G109">
        <v>0.40400000000000003</v>
      </c>
      <c r="H109">
        <v>2.91</v>
      </c>
      <c r="I109">
        <v>0.111</v>
      </c>
      <c r="J109">
        <v>0.44500000000000001</v>
      </c>
      <c r="K109">
        <v>3.06</v>
      </c>
      <c r="L109">
        <f t="shared" si="186"/>
        <v>5.9700000000000006</v>
      </c>
      <c r="N109">
        <v>0.77100000000000002</v>
      </c>
      <c r="O109">
        <v>19.100000000000001</v>
      </c>
      <c r="P109">
        <v>50.4</v>
      </c>
      <c r="Q109">
        <v>30</v>
      </c>
      <c r="U109">
        <v>13</v>
      </c>
      <c r="AA109" t="s">
        <v>29</v>
      </c>
      <c r="AB109" s="10" t="s">
        <v>768</v>
      </c>
      <c r="AD109" t="s">
        <v>714</v>
      </c>
      <c r="AE109">
        <v>0</v>
      </c>
      <c r="AF109">
        <v>0</v>
      </c>
      <c r="AH109">
        <v>2</v>
      </c>
      <c r="AI109">
        <v>1</v>
      </c>
      <c r="AJ109" s="5">
        <v>0.443</v>
      </c>
      <c r="AK109" s="5">
        <v>1.04</v>
      </c>
      <c r="AL109" s="5">
        <v>0</v>
      </c>
      <c r="AM109" s="5">
        <v>0.5</v>
      </c>
      <c r="AN109">
        <v>68</v>
      </c>
      <c r="AO109">
        <v>595</v>
      </c>
      <c r="AP109" s="27">
        <v>0</v>
      </c>
      <c r="AQ109" s="27">
        <v>0</v>
      </c>
      <c r="AT109" s="29">
        <v>0</v>
      </c>
      <c r="AU109" s="29">
        <v>0</v>
      </c>
      <c r="AX109" s="77">
        <v>0</v>
      </c>
      <c r="BB109" s="13">
        <f t="shared" si="187"/>
        <v>2.9476096684608555</v>
      </c>
      <c r="BC109" s="13">
        <f t="shared" si="188"/>
        <v>0.11439727281828245</v>
      </c>
      <c r="BD109" s="13">
        <f t="shared" si="190"/>
        <v>0.44500000000000001</v>
      </c>
      <c r="BE109" s="13">
        <f t="shared" si="190"/>
        <v>3.1046738959188613</v>
      </c>
      <c r="BF109" s="86">
        <f t="shared" si="143"/>
        <v>3</v>
      </c>
      <c r="BH109" s="71" t="s">
        <v>385</v>
      </c>
      <c r="BI109" t="s">
        <v>386</v>
      </c>
      <c r="BJ109" s="20">
        <f t="shared" si="184"/>
        <v>3.8810183737121792E-2</v>
      </c>
      <c r="BK109" s="20">
        <f t="shared" si="191"/>
        <v>0.15096978570855493</v>
      </c>
      <c r="BL109" s="20">
        <f t="shared" si="192"/>
        <v>0.14333228381407753</v>
      </c>
      <c r="BM109" s="20">
        <f t="shared" si="193"/>
        <v>0.33311225325975424</v>
      </c>
      <c r="BN109" s="20">
        <f t="shared" si="194"/>
        <v>5.5627522702856366E-3</v>
      </c>
      <c r="BO109" s="20">
        <f t="shared" si="195"/>
        <v>0.31547956685223444</v>
      </c>
      <c r="BP109" s="20">
        <f t="shared" si="196"/>
        <v>1.7632686407519832E-2</v>
      </c>
      <c r="BQ109" s="21">
        <f t="shared" si="197"/>
        <v>39.310356036521924</v>
      </c>
      <c r="BR109" s="16">
        <f t="shared" si="145"/>
        <v>3.8144329896907213E-2</v>
      </c>
      <c r="BS109" s="16">
        <f t="shared" si="198"/>
        <v>0.1529209621993127</v>
      </c>
      <c r="BT109" s="16">
        <f t="shared" si="199"/>
        <v>0.1454248366013072</v>
      </c>
      <c r="BU109" s="16">
        <f t="shared" si="200"/>
        <v>0.33649012869752715</v>
      </c>
      <c r="BV109" s="16">
        <f t="shared" si="201"/>
        <v>5.5471329425240889E-3</v>
      </c>
      <c r="BW109" s="16">
        <f t="shared" si="202"/>
        <v>0.3191068180678408</v>
      </c>
      <c r="BX109" s="16">
        <f t="shared" si="203"/>
        <v>1.7383310629686372E-2</v>
      </c>
      <c r="BY109" s="17">
        <f t="shared" si="204"/>
        <v>39.874290653025682</v>
      </c>
    </row>
    <row r="110" spans="1:77" s="67" customFormat="1">
      <c r="A110" s="67">
        <v>1</v>
      </c>
      <c r="B110" s="67">
        <v>1</v>
      </c>
      <c r="D110" s="40" t="s">
        <v>617</v>
      </c>
      <c r="E110" s="68" t="s">
        <v>12</v>
      </c>
      <c r="F110" s="69" t="s">
        <v>83</v>
      </c>
      <c r="H110" s="67">
        <v>3.63</v>
      </c>
      <c r="I110" s="67">
        <v>0.23</v>
      </c>
      <c r="J110" s="67">
        <v>0.36599999999999999</v>
      </c>
      <c r="K110" s="67">
        <v>3.74</v>
      </c>
      <c r="L110" s="67">
        <f t="shared" ref="L110" si="205">H110+K110</f>
        <v>7.37</v>
      </c>
      <c r="N110" s="67">
        <v>17.8</v>
      </c>
      <c r="O110" s="67">
        <v>45.9</v>
      </c>
      <c r="Q110" s="67">
        <v>37.9</v>
      </c>
      <c r="V110" s="70">
        <v>0.218</v>
      </c>
      <c r="AA110" s="67" t="s">
        <v>29</v>
      </c>
      <c r="AB110" s="69" t="s">
        <v>769</v>
      </c>
      <c r="AD110" s="67" t="s">
        <v>789</v>
      </c>
      <c r="AE110" s="67">
        <v>0</v>
      </c>
      <c r="AF110" s="67">
        <v>0</v>
      </c>
      <c r="AH110" s="67">
        <v>2</v>
      </c>
      <c r="AI110" s="67">
        <v>1</v>
      </c>
      <c r="AJ110" s="68">
        <v>0.64800000000000002</v>
      </c>
      <c r="AK110" s="68">
        <v>1.07</v>
      </c>
      <c r="AL110" s="68">
        <v>0</v>
      </c>
      <c r="AM110" s="68">
        <v>0</v>
      </c>
      <c r="AN110" s="67">
        <v>62</v>
      </c>
      <c r="AO110" s="67">
        <v>266</v>
      </c>
      <c r="AP110" s="27">
        <v>0</v>
      </c>
      <c r="AQ110" s="27">
        <v>0</v>
      </c>
      <c r="AR110" s="27"/>
      <c r="AS110" s="27"/>
      <c r="AT110" s="29">
        <v>0</v>
      </c>
      <c r="AU110" s="29">
        <v>-0.72099999999999997</v>
      </c>
      <c r="AV110" s="29"/>
      <c r="AW110" s="29">
        <v>38.200000000000003</v>
      </c>
      <c r="AX110" s="77">
        <v>0</v>
      </c>
      <c r="AY110" s="81"/>
      <c r="BB110" s="13">
        <f t="shared" ref="BB110" si="206">H110*(70/$AN110)^AJ110</f>
        <v>3.9269949263964512</v>
      </c>
      <c r="BC110" s="13">
        <f t="shared" ref="BC110" si="207">I110*(70/$AN110)^AK110</f>
        <v>0.26189284352421055</v>
      </c>
      <c r="BD110" s="13">
        <f t="shared" ref="BD110" si="208">J110*(70/$AN110)^AL110</f>
        <v>0.36599999999999999</v>
      </c>
      <c r="BE110" s="13">
        <f t="shared" ref="BE110" si="209">K110*(70/$AN110)^AM110</f>
        <v>3.74</v>
      </c>
      <c r="BF110" s="86">
        <f>IF(E110=E108,BF108+1,1)</f>
        <v>3</v>
      </c>
      <c r="BH110" s="71" t="s">
        <v>384</v>
      </c>
      <c r="BJ110" s="20">
        <f t="shared" ref="BJ110" si="210">BC110/BB110</f>
        <v>6.6690395183304357E-2</v>
      </c>
      <c r="BK110" s="20">
        <f t="shared" ref="BK110" si="211">BD110/BB110</f>
        <v>9.3201037144159102E-2</v>
      </c>
      <c r="BL110" s="20">
        <f t="shared" ref="BL110" si="212">BD110/BE110</f>
        <v>9.7860962566844914E-2</v>
      </c>
      <c r="BM110" s="20">
        <f t="shared" ref="BM110" si="213">BJ110+BK110+BL110</f>
        <v>0.25775239489430835</v>
      </c>
      <c r="BN110" s="20">
        <f t="shared" ref="BN110" si="214">BJ110*BL110</f>
        <v>6.5263862666014418E-3</v>
      </c>
      <c r="BO110" s="20">
        <f t="shared" ref="BO110" si="215">0.5*(BM110+SQRT(BM110*BM110-4*BN110))</f>
        <v>0.22928878630849381</v>
      </c>
      <c r="BP110" s="20">
        <f t="shared" ref="BP110" si="216">0.5*(BM110-SQRT(BM110*BM110-4*BN110))</f>
        <v>2.8463608585814551E-2</v>
      </c>
      <c r="BQ110" s="21">
        <f t="shared" ref="BQ110" si="217">LN(2)/BP110</f>
        <v>24.352048633263951</v>
      </c>
      <c r="BR110" s="16">
        <f t="shared" ref="BR110" si="218">I110/H110</f>
        <v>6.3360881542699726E-2</v>
      </c>
      <c r="BS110" s="16">
        <f t="shared" ref="BS110" si="219">J110/H110</f>
        <v>0.10082644628099173</v>
      </c>
      <c r="BT110" s="16">
        <f t="shared" ref="BT110" si="220">J110/K110</f>
        <v>9.7860962566844914E-2</v>
      </c>
      <c r="BU110" s="16">
        <f t="shared" ref="BU110" si="221">BR110+BS110+BT110</f>
        <v>0.26204829039053634</v>
      </c>
      <c r="BV110" s="16">
        <f t="shared" ref="BV110" si="222">BR110*BT110</f>
        <v>6.2005568568524331E-3</v>
      </c>
      <c r="BW110" s="16">
        <f t="shared" ref="BW110" si="223">0.5*(BU110+SQRT(BU110*BU110-4*BV110))</f>
        <v>0.2357464912695339</v>
      </c>
      <c r="BX110" s="16">
        <f t="shared" ref="BX110" si="224">0.5*(BU110-SQRT(BU110*BU110-4*BV110))</f>
        <v>2.6301799121002431E-2</v>
      </c>
      <c r="BY110" s="17">
        <f t="shared" ref="BY110" si="225">LN(2)/BX110</f>
        <v>26.353603317061893</v>
      </c>
    </row>
    <row r="111" spans="1:77">
      <c r="A111">
        <v>1</v>
      </c>
      <c r="B111">
        <v>1</v>
      </c>
      <c r="D111" s="40" t="s">
        <v>618</v>
      </c>
      <c r="E111" s="5" t="s">
        <v>12</v>
      </c>
      <c r="F111" s="10" t="s">
        <v>83</v>
      </c>
      <c r="H111">
        <v>2.95</v>
      </c>
      <c r="I111">
        <v>0.22500000000000001</v>
      </c>
      <c r="J111">
        <v>0.48380000000000001</v>
      </c>
      <c r="K111">
        <v>4.79</v>
      </c>
      <c r="L111">
        <f t="shared" si="186"/>
        <v>7.74</v>
      </c>
      <c r="N111">
        <v>29</v>
      </c>
      <c r="Q111">
        <v>43</v>
      </c>
      <c r="V111" s="35">
        <v>0.23</v>
      </c>
      <c r="AA111" t="s">
        <v>29</v>
      </c>
      <c r="AB111" s="10" t="s">
        <v>767</v>
      </c>
      <c r="AD111" t="s">
        <v>714</v>
      </c>
      <c r="AE111">
        <v>0</v>
      </c>
      <c r="AF111">
        <v>0</v>
      </c>
      <c r="AG111">
        <v>28.5</v>
      </c>
      <c r="AH111">
        <v>2</v>
      </c>
      <c r="AI111">
        <v>0</v>
      </c>
      <c r="AJ111" s="5">
        <v>0</v>
      </c>
      <c r="AK111" s="5">
        <v>0.55600000000000005</v>
      </c>
      <c r="AL111" s="5">
        <v>0</v>
      </c>
      <c r="AM111" s="5">
        <v>0</v>
      </c>
      <c r="AN111">
        <v>70</v>
      </c>
      <c r="AO111">
        <v>476</v>
      </c>
      <c r="AP111" s="27">
        <v>0</v>
      </c>
      <c r="AQ111" s="27">
        <v>0</v>
      </c>
      <c r="AT111" s="29">
        <v>0</v>
      </c>
      <c r="AU111" s="29">
        <v>0</v>
      </c>
      <c r="AX111" s="77">
        <v>0</v>
      </c>
      <c r="AY111" s="81">
        <v>1</v>
      </c>
      <c r="BB111" s="13">
        <f t="shared" si="187"/>
        <v>2.95</v>
      </c>
      <c r="BC111" s="13">
        <f t="shared" si="188"/>
        <v>0.22500000000000001</v>
      </c>
      <c r="BD111" s="13">
        <f t="shared" si="190"/>
        <v>0.48380000000000001</v>
      </c>
      <c r="BE111" s="13">
        <f t="shared" si="190"/>
        <v>4.79</v>
      </c>
      <c r="BF111" s="86" t="e">
        <f>IF(E111=#REF!,#REF!+1,1)</f>
        <v>#REF!</v>
      </c>
      <c r="BH111" s="71" t="s">
        <v>383</v>
      </c>
      <c r="BJ111" s="20">
        <f t="shared" si="184"/>
        <v>7.6271186440677957E-2</v>
      </c>
      <c r="BK111" s="20">
        <f t="shared" si="191"/>
        <v>0.16399999999999998</v>
      </c>
      <c r="BL111" s="20">
        <f t="shared" si="192"/>
        <v>0.10100208768267223</v>
      </c>
      <c r="BM111" s="20">
        <f>BJ111+BK111+BL111</f>
        <v>0.34127327412335018</v>
      </c>
      <c r="BN111" s="20">
        <f>BJ111*BL111</f>
        <v>7.7035490605427961E-3</v>
      </c>
      <c r="BO111" s="20">
        <f t="shared" si="195"/>
        <v>0.31696952074533324</v>
      </c>
      <c r="BP111" s="20">
        <f t="shared" si="196"/>
        <v>2.4303753378016907E-2</v>
      </c>
      <c r="BQ111" s="21">
        <f t="shared" si="197"/>
        <v>28.520170106190545</v>
      </c>
      <c r="BR111" s="16">
        <f t="shared" si="145"/>
        <v>7.6271186440677957E-2</v>
      </c>
      <c r="BS111" s="16">
        <f t="shared" si="198"/>
        <v>0.16399999999999998</v>
      </c>
      <c r="BT111" s="16">
        <f t="shared" si="199"/>
        <v>0.10100208768267223</v>
      </c>
      <c r="BU111" s="16">
        <f>BR111+BS111+BT111</f>
        <v>0.34127327412335018</v>
      </c>
      <c r="BV111" s="16">
        <f>BR111*BT111</f>
        <v>7.7035490605427961E-3</v>
      </c>
      <c r="BW111" s="16">
        <f t="shared" si="202"/>
        <v>0.31696952074533324</v>
      </c>
      <c r="BX111" s="16">
        <f t="shared" si="203"/>
        <v>2.4303753378016907E-2</v>
      </c>
      <c r="BY111" s="17">
        <f t="shared" si="204"/>
        <v>28.520170106190545</v>
      </c>
    </row>
    <row r="112" spans="1:77">
      <c r="A112">
        <v>1</v>
      </c>
      <c r="B112">
        <v>0</v>
      </c>
      <c r="D112" s="40" t="s">
        <v>620</v>
      </c>
      <c r="E112" s="5" t="s">
        <v>19</v>
      </c>
      <c r="F112" s="10" t="s">
        <v>84</v>
      </c>
      <c r="G112">
        <v>0.23</v>
      </c>
      <c r="H112" s="37">
        <v>10.199999999999999</v>
      </c>
      <c r="I112" s="37">
        <v>0.44</v>
      </c>
      <c r="L112">
        <f t="shared" si="186"/>
        <v>10.199999999999999</v>
      </c>
      <c r="N112">
        <v>36.5</v>
      </c>
      <c r="Q112">
        <v>44.7</v>
      </c>
      <c r="V112" s="36">
        <v>0.61299999999999999</v>
      </c>
      <c r="AA112" t="s">
        <v>29</v>
      </c>
      <c r="AB112" s="10" t="s">
        <v>715</v>
      </c>
      <c r="AD112" s="10" t="s">
        <v>778</v>
      </c>
      <c r="AE112">
        <v>1</v>
      </c>
      <c r="AF112">
        <v>0</v>
      </c>
      <c r="AH112">
        <v>1</v>
      </c>
      <c r="AI112">
        <v>0</v>
      </c>
      <c r="AJ112" s="5">
        <v>1</v>
      </c>
      <c r="AK112" s="5">
        <v>0.75</v>
      </c>
      <c r="AN112">
        <v>92</v>
      </c>
      <c r="AO112">
        <v>491</v>
      </c>
      <c r="AP112" s="27">
        <v>0</v>
      </c>
      <c r="AQ112" s="27">
        <v>0</v>
      </c>
      <c r="AT112" s="29">
        <v>0</v>
      </c>
      <c r="AU112" s="29">
        <v>0</v>
      </c>
      <c r="AX112" s="77">
        <v>0</v>
      </c>
      <c r="BB112" s="13">
        <f t="shared" si="187"/>
        <v>7.7608695652173916</v>
      </c>
      <c r="BC112" s="13">
        <f t="shared" si="188"/>
        <v>0.358455572278917</v>
      </c>
      <c r="BF112" s="86">
        <f t="shared" si="143"/>
        <v>1</v>
      </c>
      <c r="BH112" s="71" t="s">
        <v>59</v>
      </c>
      <c r="BJ112" s="20">
        <f t="shared" si="184"/>
        <v>4.6187552730616754E-2</v>
      </c>
      <c r="BK112" s="20"/>
      <c r="BL112" s="20"/>
      <c r="BM112" s="20"/>
      <c r="BN112" s="20"/>
      <c r="BO112" s="20"/>
      <c r="BP112" s="20"/>
      <c r="BQ112" s="21">
        <f>LN(2)/BJ112</f>
        <v>15.007228995280208</v>
      </c>
      <c r="BR112" s="16">
        <f t="shared" si="145"/>
        <v>4.3137254901960791E-2</v>
      </c>
      <c r="BS112" s="16"/>
      <c r="BT112" s="16"/>
      <c r="BU112" s="16"/>
      <c r="BV112" s="16"/>
      <c r="BW112" s="16"/>
      <c r="BX112" s="16"/>
      <c r="BY112" s="17">
        <f>H112*LN(2)/I112</f>
        <v>16.068411912980547</v>
      </c>
    </row>
    <row r="113" spans="1:77">
      <c r="A113">
        <v>1</v>
      </c>
      <c r="B113">
        <v>0</v>
      </c>
      <c r="D113" s="40" t="s">
        <v>621</v>
      </c>
      <c r="E113" s="5" t="s">
        <v>19</v>
      </c>
      <c r="F113" s="10" t="s">
        <v>84</v>
      </c>
      <c r="G113">
        <v>0.14199999999999999</v>
      </c>
      <c r="H113">
        <v>3.01</v>
      </c>
      <c r="I113">
        <v>0.186</v>
      </c>
      <c r="J113">
        <v>0.157</v>
      </c>
      <c r="K113">
        <v>1.43</v>
      </c>
      <c r="L113">
        <f t="shared" si="186"/>
        <v>4.4399999999999995</v>
      </c>
      <c r="M113">
        <v>0.872</v>
      </c>
      <c r="N113">
        <v>5.45</v>
      </c>
      <c r="O113">
        <v>41.2</v>
      </c>
      <c r="Q113">
        <v>27.5</v>
      </c>
      <c r="T113">
        <v>52.2</v>
      </c>
      <c r="U113">
        <v>130</v>
      </c>
      <c r="V113" s="36">
        <v>0.192</v>
      </c>
      <c r="AA113" t="s">
        <v>29</v>
      </c>
      <c r="AB113" s="10" t="s">
        <v>770</v>
      </c>
      <c r="AD113" s="10" t="s">
        <v>780</v>
      </c>
      <c r="AE113">
        <v>0</v>
      </c>
      <c r="AF113">
        <v>0</v>
      </c>
      <c r="AH113">
        <v>2</v>
      </c>
      <c r="AI113">
        <v>0</v>
      </c>
      <c r="AJ113" s="5">
        <v>0.59199999999999997</v>
      </c>
      <c r="AK113" s="5">
        <v>0.64100000000000001</v>
      </c>
      <c r="AL113" s="5">
        <v>0.63100000000000001</v>
      </c>
      <c r="AM113" s="5">
        <v>0.66700000000000004</v>
      </c>
      <c r="AN113">
        <v>71</v>
      </c>
      <c r="AO113">
        <v>823</v>
      </c>
      <c r="AP113" s="27">
        <v>0</v>
      </c>
      <c r="AQ113" s="27">
        <v>0.08</v>
      </c>
      <c r="AS113" s="27" t="s">
        <v>657</v>
      </c>
      <c r="AT113" s="29">
        <v>0</v>
      </c>
      <c r="AU113" s="29">
        <v>-1.64</v>
      </c>
      <c r="AW113" s="29">
        <v>41</v>
      </c>
      <c r="AX113" s="77">
        <v>0</v>
      </c>
      <c r="BB113" s="13">
        <f t="shared" si="187"/>
        <v>2.9848299434272048</v>
      </c>
      <c r="BC113" s="13">
        <f t="shared" si="188"/>
        <v>0.18431648784827095</v>
      </c>
      <c r="BD113" s="13">
        <f t="shared" ref="BD113:BE115" si="226">J113*(70/$AN113)^AL113</f>
        <v>0.15560104080006967</v>
      </c>
      <c r="BE113" s="13">
        <f t="shared" si="226"/>
        <v>1.4165343540031499</v>
      </c>
      <c r="BF113" s="86">
        <f t="shared" si="143"/>
        <v>2</v>
      </c>
      <c r="BH113" s="71" t="s">
        <v>60</v>
      </c>
      <c r="BJ113" s="20">
        <f t="shared" si="184"/>
        <v>6.1751085100894339E-2</v>
      </c>
      <c r="BK113" s="20">
        <f>BD113/BB113</f>
        <v>5.2130621760450233E-2</v>
      </c>
      <c r="BL113" s="20">
        <f>BD113/BE113</f>
        <v>0.10984628813296234</v>
      </c>
      <c r="BM113" s="20">
        <f>BJ113+BK113+BL113</f>
        <v>0.2237279949943069</v>
      </c>
      <c r="BN113" s="20">
        <f>BJ113*BL113</f>
        <v>6.7831274865159169E-3</v>
      </c>
      <c r="BO113" s="20">
        <f>0.5*(BM113+SQRT(BM113*BM113-4*BN113))</f>
        <v>0.18756357774385785</v>
      </c>
      <c r="BP113" s="20">
        <f>0.5*(BM113-SQRT(BM113*BM113-4*BN113))</f>
        <v>3.6164417250449069E-2</v>
      </c>
      <c r="BQ113" s="21">
        <f>LN(2)/BP113</f>
        <v>19.166551910948826</v>
      </c>
      <c r="BR113" s="16">
        <f t="shared" si="145"/>
        <v>6.1794019933554822E-2</v>
      </c>
      <c r="BS113" s="16">
        <f>J113/H113</f>
        <v>5.2159468438538213E-2</v>
      </c>
      <c r="BT113" s="16">
        <f>J113/K113</f>
        <v>0.1097902097902098</v>
      </c>
      <c r="BU113" s="16">
        <f>BR113+BS113+BT113</f>
        <v>0.22374369816230283</v>
      </c>
      <c r="BV113" s="16">
        <f>BR113*BT113</f>
        <v>6.7843784122853905E-3</v>
      </c>
      <c r="BW113" s="16">
        <f>0.5*(BU113+SQRT(BU113*BU113-4*BV113))</f>
        <v>0.1875747697946254</v>
      </c>
      <c r="BX113" s="16">
        <f>0.5*(BU113-SQRT(BU113*BU113-4*BV113))</f>
        <v>3.6168928367677433E-2</v>
      </c>
      <c r="BY113" s="17">
        <f>LN(2)/BX113</f>
        <v>19.164161390509435</v>
      </c>
    </row>
    <row r="114" spans="1:77">
      <c r="A114">
        <v>1</v>
      </c>
      <c r="D114" s="40" t="s">
        <v>623</v>
      </c>
      <c r="E114" s="5" t="s">
        <v>1</v>
      </c>
      <c r="F114" s="10" t="s">
        <v>83</v>
      </c>
      <c r="H114">
        <v>3.19</v>
      </c>
      <c r="I114">
        <v>0.159</v>
      </c>
      <c r="J114">
        <v>0.12</v>
      </c>
      <c r="K114">
        <v>1.65</v>
      </c>
      <c r="L114">
        <f t="shared" si="186"/>
        <v>4.84</v>
      </c>
      <c r="N114">
        <v>19</v>
      </c>
      <c r="Q114">
        <v>35</v>
      </c>
      <c r="V114" s="36">
        <v>0.23499999999999999</v>
      </c>
      <c r="AA114" t="s">
        <v>29</v>
      </c>
      <c r="AB114" s="10" t="s">
        <v>771</v>
      </c>
      <c r="AD114" s="10" t="s">
        <v>780</v>
      </c>
      <c r="AE114">
        <v>0</v>
      </c>
      <c r="AF114">
        <v>0</v>
      </c>
      <c r="AH114">
        <v>2</v>
      </c>
      <c r="AI114">
        <v>1</v>
      </c>
      <c r="AJ114" s="5">
        <v>0.46700000000000003</v>
      </c>
      <c r="AK114" s="5">
        <v>0.36199999999999999</v>
      </c>
      <c r="AL114" s="5">
        <v>0.75</v>
      </c>
      <c r="AM114" s="5">
        <v>1</v>
      </c>
      <c r="AN114">
        <v>70</v>
      </c>
      <c r="AO114">
        <v>2554</v>
      </c>
      <c r="AP114" s="27">
        <v>0</v>
      </c>
      <c r="AQ114" s="27">
        <v>0</v>
      </c>
      <c r="AT114" s="29">
        <v>0</v>
      </c>
      <c r="AU114" s="29">
        <v>-1.18</v>
      </c>
      <c r="AW114" s="29">
        <v>40</v>
      </c>
      <c r="AX114" s="77">
        <v>0</v>
      </c>
      <c r="AY114" s="81">
        <v>1</v>
      </c>
      <c r="BB114" s="13">
        <f t="shared" si="187"/>
        <v>3.19</v>
      </c>
      <c r="BC114" s="13">
        <f t="shared" si="188"/>
        <v>0.159</v>
      </c>
      <c r="BD114" s="13">
        <f t="shared" si="226"/>
        <v>0.12</v>
      </c>
      <c r="BE114" s="13">
        <f t="shared" si="226"/>
        <v>1.65</v>
      </c>
      <c r="BF114" s="86">
        <f t="shared" si="143"/>
        <v>1</v>
      </c>
      <c r="BH114" s="71" t="s">
        <v>381</v>
      </c>
      <c r="BJ114" s="20">
        <f t="shared" si="184"/>
        <v>4.9843260188087775E-2</v>
      </c>
      <c r="BK114" s="20">
        <f>BD114/BB114</f>
        <v>3.7617554858934171E-2</v>
      </c>
      <c r="BL114" s="20">
        <f>BD114/BE114</f>
        <v>7.2727272727272724E-2</v>
      </c>
      <c r="BM114" s="20">
        <f>BJ114+BK114+BL114</f>
        <v>0.16018808777429466</v>
      </c>
      <c r="BN114" s="20">
        <f>BJ114*BL114</f>
        <v>3.6249643773154745E-3</v>
      </c>
      <c r="BO114" s="20">
        <f>0.5*(BM114+SQRT(BM114*BM114-4*BN114))</f>
        <v>0.13291536050156738</v>
      </c>
      <c r="BP114" s="20">
        <f>0.5*(BM114-SQRT(BM114*BM114-4*BN114))</f>
        <v>2.7272727272727275E-2</v>
      </c>
      <c r="BQ114" s="21">
        <f>LN(2)/BP114</f>
        <v>25.415396620531325</v>
      </c>
      <c r="BR114" s="16">
        <f t="shared" si="145"/>
        <v>4.9843260188087775E-2</v>
      </c>
      <c r="BS114" s="16">
        <f>J114/H114</f>
        <v>3.7617554858934171E-2</v>
      </c>
      <c r="BT114" s="16">
        <f>J114/K114</f>
        <v>7.2727272727272724E-2</v>
      </c>
      <c r="BU114" s="16">
        <f>BR114+BS114+BT114</f>
        <v>0.16018808777429466</v>
      </c>
      <c r="BV114" s="16">
        <f>BR114*BT114</f>
        <v>3.6249643773154745E-3</v>
      </c>
      <c r="BW114" s="16">
        <f>0.5*(BU114+SQRT(BU114*BU114-4*BV114))</f>
        <v>0.13291536050156738</v>
      </c>
      <c r="BX114" s="16">
        <f>0.5*(BU114-SQRT(BU114*BU114-4*BV114))</f>
        <v>2.7272727272727275E-2</v>
      </c>
      <c r="BY114" s="17">
        <f>LN(2)/BX114</f>
        <v>25.415396620531325</v>
      </c>
    </row>
    <row r="115" spans="1:77">
      <c r="A115">
        <v>1</v>
      </c>
      <c r="D115" s="40" t="s">
        <v>622</v>
      </c>
      <c r="E115" s="5" t="s">
        <v>1</v>
      </c>
      <c r="F115" s="10" t="s">
        <v>83</v>
      </c>
      <c r="H115">
        <v>3.16</v>
      </c>
      <c r="I115">
        <v>0.16500000000000001</v>
      </c>
      <c r="J115">
        <v>0.161</v>
      </c>
      <c r="K115">
        <v>1.84</v>
      </c>
      <c r="L115">
        <f t="shared" si="186"/>
        <v>5</v>
      </c>
      <c r="N115">
        <v>20.2</v>
      </c>
      <c r="O115">
        <v>70.2</v>
      </c>
      <c r="P115" s="27">
        <v>0</v>
      </c>
      <c r="Q115">
        <v>30.8</v>
      </c>
      <c r="R115" s="27">
        <v>0</v>
      </c>
      <c r="S115" s="27">
        <v>0</v>
      </c>
      <c r="V115" s="36">
        <v>0.17799999999999999</v>
      </c>
      <c r="AA115" t="s">
        <v>29</v>
      </c>
      <c r="AB115" s="10" t="s">
        <v>771</v>
      </c>
      <c r="AD115" s="10" t="s">
        <v>780</v>
      </c>
      <c r="AE115">
        <v>0</v>
      </c>
      <c r="AF115">
        <v>0</v>
      </c>
      <c r="AH115">
        <v>2</v>
      </c>
      <c r="AI115">
        <v>1</v>
      </c>
      <c r="AJ115" s="5">
        <v>0.46600000000000003</v>
      </c>
      <c r="AK115" s="5">
        <v>0.47199999999999998</v>
      </c>
      <c r="AL115" s="5">
        <v>0.75</v>
      </c>
      <c r="AM115" s="5">
        <v>1</v>
      </c>
      <c r="AN115">
        <v>70</v>
      </c>
      <c r="AO115">
        <v>1933</v>
      </c>
      <c r="AP115" s="27">
        <v>0</v>
      </c>
      <c r="AQ115" s="27">
        <v>0</v>
      </c>
      <c r="AT115" s="29">
        <v>0</v>
      </c>
      <c r="AU115" s="29">
        <v>-1.19</v>
      </c>
      <c r="AW115" s="29">
        <v>38</v>
      </c>
      <c r="AX115" s="77">
        <v>1</v>
      </c>
      <c r="BB115" s="13">
        <f t="shared" si="187"/>
        <v>3.16</v>
      </c>
      <c r="BC115" s="13">
        <f t="shared" si="188"/>
        <v>0.16500000000000001</v>
      </c>
      <c r="BD115" s="13">
        <f t="shared" si="226"/>
        <v>0.161</v>
      </c>
      <c r="BE115" s="13">
        <f t="shared" si="226"/>
        <v>1.84</v>
      </c>
      <c r="BF115" s="86">
        <f t="shared" si="143"/>
        <v>2</v>
      </c>
      <c r="BH115" s="71" t="s">
        <v>382</v>
      </c>
      <c r="BJ115" s="20">
        <f t="shared" si="184"/>
        <v>5.2215189873417722E-2</v>
      </c>
      <c r="BK115" s="20">
        <f>BD115/BB115</f>
        <v>5.0949367088607596E-2</v>
      </c>
      <c r="BL115" s="20">
        <f>BD115/BE115</f>
        <v>8.7499999999999994E-2</v>
      </c>
      <c r="BM115" s="20">
        <f>BJ115+BK115+BL115</f>
        <v>0.19066455696202531</v>
      </c>
      <c r="BN115" s="20">
        <f>BJ115*BL115</f>
        <v>4.5688291139240507E-3</v>
      </c>
      <c r="BO115" s="20">
        <f>0.5*(BM115+SQRT(BM115*BM115-4*BN115))</f>
        <v>0.16255886701901073</v>
      </c>
      <c r="BP115" s="20">
        <f>0.5*(BM115-SQRT(BM115*BM115-4*BN115))</f>
        <v>2.8105689943014558E-2</v>
      </c>
      <c r="BQ115" s="21">
        <f>LN(2)/BP115</f>
        <v>24.662165631419462</v>
      </c>
      <c r="BR115" s="16">
        <f t="shared" si="145"/>
        <v>5.2215189873417722E-2</v>
      </c>
      <c r="BS115" s="16">
        <f>J115/H115</f>
        <v>5.0949367088607596E-2</v>
      </c>
      <c r="BT115" s="16">
        <f>J115/K115</f>
        <v>8.7499999999999994E-2</v>
      </c>
      <c r="BU115" s="16">
        <f>BR115+BS115+BT115</f>
        <v>0.19066455696202531</v>
      </c>
      <c r="BV115" s="16">
        <f>BR115*BT115</f>
        <v>4.5688291139240507E-3</v>
      </c>
      <c r="BW115" s="16">
        <f>0.5*(BU115+SQRT(BU115*BU115-4*BV115))</f>
        <v>0.16255886701901073</v>
      </c>
      <c r="BX115" s="16">
        <f>0.5*(BU115-SQRT(BU115*BU115-4*BV115))</f>
        <v>2.8105689943014558E-2</v>
      </c>
      <c r="BY115" s="17">
        <f>LN(2)/BX115</f>
        <v>24.662165631419462</v>
      </c>
    </row>
    <row r="116" spans="1:77">
      <c r="A116">
        <v>2</v>
      </c>
      <c r="B116">
        <v>0</v>
      </c>
      <c r="E116" s="5" t="s">
        <v>327</v>
      </c>
      <c r="F116" s="10" t="s">
        <v>83</v>
      </c>
      <c r="H116">
        <v>3.26</v>
      </c>
      <c r="I116">
        <v>0.27</v>
      </c>
      <c r="J116">
        <v>0.74</v>
      </c>
      <c r="K116">
        <v>4.32</v>
      </c>
      <c r="L116">
        <f t="shared" si="186"/>
        <v>7.58</v>
      </c>
      <c r="AI116">
        <v>0</v>
      </c>
      <c r="AO116">
        <v>40</v>
      </c>
      <c r="BF116" s="86">
        <f>IF(E116=E1,BF1+1,1)</f>
        <v>1</v>
      </c>
      <c r="BH116" s="90" t="s">
        <v>394</v>
      </c>
      <c r="BJ116" s="20"/>
      <c r="BK116" s="20"/>
      <c r="BL116" s="20"/>
      <c r="BM116" s="20"/>
      <c r="BN116" s="20"/>
      <c r="BO116" s="20"/>
      <c r="BP116" s="20"/>
      <c r="BQ116" s="21"/>
      <c r="BR116" s="16">
        <f t="shared" si="145"/>
        <v>8.282208588957056E-2</v>
      </c>
      <c r="BS116" s="16">
        <f>J116/H116</f>
        <v>0.22699386503067487</v>
      </c>
      <c r="BT116" s="16">
        <f>J116/K116</f>
        <v>0.17129629629629628</v>
      </c>
      <c r="BU116" s="16">
        <f>BR116+BS116+BT116</f>
        <v>0.48111224721654172</v>
      </c>
      <c r="BV116" s="16">
        <f>BR116*BT116</f>
        <v>1.4187116564417178E-2</v>
      </c>
      <c r="BW116" s="16">
        <f>0.5*(BU116+SQRT(BU116*BU116-4*BV116))</f>
        <v>0.44955404714106706</v>
      </c>
      <c r="BX116" s="16">
        <f>0.5*(BU116-SQRT(BU116*BU116-4*BV116))</f>
        <v>3.1558200075474691E-2</v>
      </c>
      <c r="BY116" s="17">
        <f>LN(2)/BX116</f>
        <v>21.964091073071732</v>
      </c>
    </row>
    <row r="117" spans="1:77">
      <c r="A117">
        <v>0</v>
      </c>
      <c r="E117" s="5" t="s">
        <v>164</v>
      </c>
      <c r="F117" s="10" t="s">
        <v>83</v>
      </c>
      <c r="BF117" s="86">
        <f>IF(E117=E115,BF115+1,1)</f>
        <v>1</v>
      </c>
      <c r="BJ117" s="20"/>
      <c r="BK117" s="20"/>
      <c r="BL117" s="20"/>
      <c r="BM117" s="20"/>
      <c r="BN117" s="20"/>
      <c r="BO117" s="20"/>
      <c r="BP117" s="20"/>
      <c r="BQ117" s="21"/>
      <c r="BR117" s="16"/>
      <c r="BS117" s="16"/>
      <c r="BT117" s="16"/>
      <c r="BU117" s="16"/>
      <c r="BV117" s="16"/>
      <c r="BW117" s="16"/>
      <c r="BX117" s="16"/>
      <c r="BY117" s="17"/>
    </row>
    <row r="118" spans="1:77">
      <c r="A118">
        <v>0</v>
      </c>
      <c r="E118" s="5" t="s">
        <v>193</v>
      </c>
      <c r="F118" s="10" t="s">
        <v>84</v>
      </c>
      <c r="BF118" s="86">
        <f t="shared" ref="BF118:BF126" si="227">IF(E118=E117,BF117+1,1)</f>
        <v>1</v>
      </c>
      <c r="BJ118" s="20"/>
      <c r="BK118" s="20"/>
      <c r="BL118" s="20"/>
      <c r="BM118" s="20"/>
      <c r="BN118" s="20"/>
      <c r="BO118" s="20"/>
      <c r="BP118" s="20"/>
      <c r="BQ118" s="21"/>
      <c r="BR118" s="16"/>
      <c r="BS118" s="16"/>
      <c r="BT118" s="16"/>
      <c r="BU118" s="16"/>
      <c r="BV118" s="16"/>
      <c r="BW118" s="16"/>
      <c r="BX118" s="16"/>
      <c r="BY118" s="17"/>
    </row>
    <row r="119" spans="1:77">
      <c r="A119">
        <v>0</v>
      </c>
      <c r="D119" s="24"/>
      <c r="E119" s="5" t="s">
        <v>203</v>
      </c>
      <c r="F119" s="10" t="s">
        <v>83</v>
      </c>
      <c r="BF119" s="86">
        <f t="shared" si="227"/>
        <v>1</v>
      </c>
      <c r="BH119" s="71"/>
      <c r="BJ119" s="20"/>
      <c r="BK119" s="20"/>
      <c r="BL119" s="20"/>
      <c r="BM119" s="20"/>
      <c r="BN119" s="20"/>
      <c r="BO119" s="20"/>
      <c r="BP119" s="20"/>
      <c r="BQ119" s="21"/>
      <c r="BR119" s="16"/>
      <c r="BS119" s="16"/>
      <c r="BT119" s="16"/>
      <c r="BU119" s="16"/>
      <c r="BV119" s="16"/>
      <c r="BW119" s="16"/>
      <c r="BX119" s="16"/>
      <c r="BY119" s="17"/>
    </row>
    <row r="120" spans="1:77">
      <c r="A120">
        <v>0</v>
      </c>
      <c r="E120" s="5" t="s">
        <v>218</v>
      </c>
      <c r="F120" s="10" t="s">
        <v>83</v>
      </c>
      <c r="BF120" s="86">
        <f t="shared" si="227"/>
        <v>1</v>
      </c>
      <c r="BJ120" s="20"/>
      <c r="BK120" s="20"/>
      <c r="BL120" s="20"/>
      <c r="BM120" s="20"/>
      <c r="BN120" s="20"/>
      <c r="BO120" s="20"/>
      <c r="BP120" s="20"/>
      <c r="BQ120" s="21"/>
      <c r="BR120" s="16"/>
      <c r="BS120" s="16"/>
      <c r="BT120" s="16"/>
      <c r="BU120" s="16"/>
      <c r="BV120" s="16"/>
      <c r="BW120" s="16"/>
      <c r="BX120" s="16"/>
      <c r="BY120" s="17"/>
    </row>
    <row r="121" spans="1:77">
      <c r="A121">
        <v>0</v>
      </c>
      <c r="E121" s="5" t="s">
        <v>224</v>
      </c>
      <c r="F121" s="10" t="s">
        <v>83</v>
      </c>
      <c r="BF121" s="86">
        <f t="shared" si="227"/>
        <v>1</v>
      </c>
      <c r="BJ121" s="20"/>
      <c r="BK121" s="20"/>
      <c r="BL121" s="20"/>
      <c r="BM121" s="20"/>
      <c r="BN121" s="20"/>
      <c r="BO121" s="20"/>
      <c r="BP121" s="20"/>
      <c r="BQ121" s="21"/>
      <c r="BR121" s="16"/>
      <c r="BS121" s="16"/>
      <c r="BT121" s="16"/>
      <c r="BU121" s="16"/>
      <c r="BV121" s="16"/>
      <c r="BW121" s="16"/>
      <c r="BX121" s="16"/>
      <c r="BY121" s="17"/>
    </row>
    <row r="122" spans="1:77">
      <c r="A122">
        <v>0</v>
      </c>
      <c r="E122" s="5" t="s">
        <v>249</v>
      </c>
      <c r="F122" s="10" t="s">
        <v>83</v>
      </c>
      <c r="BF122" s="86">
        <f t="shared" si="227"/>
        <v>1</v>
      </c>
      <c r="BJ122" s="20"/>
      <c r="BK122" s="20"/>
      <c r="BL122" s="20"/>
      <c r="BM122" s="20"/>
      <c r="BN122" s="20"/>
      <c r="BO122" s="20"/>
      <c r="BP122" s="20"/>
      <c r="BQ122" s="21"/>
      <c r="BR122" s="16"/>
      <c r="BS122" s="16"/>
      <c r="BT122" s="16"/>
      <c r="BU122" s="16"/>
      <c r="BV122" s="16"/>
      <c r="BW122" s="16"/>
      <c r="BX122" s="16"/>
      <c r="BY122" s="17"/>
    </row>
    <row r="123" spans="1:77">
      <c r="A123">
        <v>0</v>
      </c>
      <c r="E123" s="5" t="s">
        <v>253</v>
      </c>
      <c r="F123" s="10" t="s">
        <v>83</v>
      </c>
      <c r="BF123" s="86">
        <f t="shared" si="227"/>
        <v>1</v>
      </c>
      <c r="BH123" s="90"/>
      <c r="BJ123" s="20"/>
      <c r="BK123" s="20"/>
      <c r="BL123" s="20"/>
      <c r="BM123" s="20"/>
      <c r="BN123" s="20"/>
      <c r="BO123" s="20"/>
      <c r="BP123" s="20"/>
      <c r="BQ123" s="21"/>
      <c r="BR123" s="16"/>
      <c r="BS123" s="16"/>
      <c r="BT123" s="16"/>
      <c r="BU123" s="16"/>
      <c r="BV123" s="16"/>
      <c r="BW123" s="16"/>
      <c r="BX123" s="16"/>
      <c r="BY123" s="17"/>
    </row>
    <row r="124" spans="1:77">
      <c r="A124">
        <v>0</v>
      </c>
      <c r="E124" s="5" t="s">
        <v>8</v>
      </c>
      <c r="F124" s="10" t="s">
        <v>84</v>
      </c>
      <c r="BF124" s="86">
        <f t="shared" si="227"/>
        <v>1</v>
      </c>
      <c r="BJ124" s="20"/>
      <c r="BK124" s="20"/>
      <c r="BL124" s="20"/>
      <c r="BM124" s="20"/>
      <c r="BN124" s="20"/>
      <c r="BO124" s="20"/>
      <c r="BP124" s="20"/>
      <c r="BQ124" s="21"/>
      <c r="BR124" s="16"/>
      <c r="BS124" s="16"/>
      <c r="BT124" s="16"/>
      <c r="BU124" s="16"/>
      <c r="BV124" s="16"/>
      <c r="BW124" s="16"/>
      <c r="BX124" s="16"/>
      <c r="BY124" s="17"/>
    </row>
    <row r="125" spans="1:77">
      <c r="A125">
        <v>0</v>
      </c>
      <c r="E125" s="5" t="s">
        <v>269</v>
      </c>
      <c r="F125" s="10" t="s">
        <v>83</v>
      </c>
      <c r="BF125" s="86">
        <f t="shared" si="227"/>
        <v>1</v>
      </c>
      <c r="BJ125" s="20"/>
      <c r="BK125" s="20"/>
      <c r="BL125" s="20"/>
      <c r="BM125" s="20"/>
      <c r="BN125" s="20"/>
      <c r="BO125" s="20"/>
      <c r="BP125" s="20"/>
      <c r="BQ125" s="21"/>
      <c r="BR125" s="16"/>
      <c r="BS125" s="16"/>
      <c r="BT125" s="16"/>
      <c r="BU125" s="16"/>
      <c r="BV125" s="16"/>
      <c r="BW125" s="16"/>
      <c r="BX125" s="16"/>
      <c r="BY125" s="17"/>
    </row>
    <row r="126" spans="1:77">
      <c r="A126">
        <v>0</v>
      </c>
      <c r="E126" s="5" t="s">
        <v>324</v>
      </c>
      <c r="F126" s="10" t="s">
        <v>83</v>
      </c>
      <c r="BF126" s="86">
        <f t="shared" si="227"/>
        <v>1</v>
      </c>
      <c r="BJ126" s="20"/>
      <c r="BK126" s="20"/>
      <c r="BL126" s="20"/>
      <c r="BM126" s="20"/>
      <c r="BN126" s="20"/>
      <c r="BO126" s="20"/>
      <c r="BP126" s="20"/>
      <c r="BQ126" s="21"/>
      <c r="BR126" s="16"/>
      <c r="BS126" s="16"/>
      <c r="BT126" s="16"/>
      <c r="BU126" s="16"/>
      <c r="BV126" s="16"/>
      <c r="BW126" s="16"/>
      <c r="BX126" s="16"/>
      <c r="BY126" s="17"/>
    </row>
    <row r="130" spans="4:4">
      <c r="D130" s="1"/>
    </row>
    <row r="146" spans="4:4">
      <c r="D146" s="1"/>
    </row>
  </sheetData>
  <sortState xmlns:xlrd2="http://schemas.microsoft.com/office/spreadsheetml/2017/richdata2" ref="A2:AU126">
    <sortCondition descending="1" ref="A2:A126"/>
  </sortState>
  <mergeCells count="4">
    <mergeCell ref="B12:C12"/>
    <mergeCell ref="AQ12:AR12"/>
    <mergeCell ref="AU12:AV12"/>
    <mergeCell ref="AZ12:BA12"/>
  </mergeCells>
  <phoneticPr fontId="15" type="noConversion"/>
  <hyperlinks>
    <hyperlink ref="BH113" r:id="rId1" display="https://doi.org/10.1002/jcph.1582" xr:uid="{00000000-0004-0000-0100-000000000000}"/>
    <hyperlink ref="BH2" r:id="rId2" display="https://dx.doi.org/10.1111%2Fbcp.14330" xr:uid="{00000000-0004-0000-0100-000001000000}"/>
    <hyperlink ref="BH3" r:id="rId3" display="https://doi.org/10.1007/s40262-016-0502-4" xr:uid="{00000000-0004-0000-0100-000002000000}"/>
    <hyperlink ref="BH5" r:id="rId4" display="https://doi.org/10.1007/s40262-019-00782-0" xr:uid="{00000000-0004-0000-0100-000003000000}"/>
    <hyperlink ref="BH112" r:id="rId5" display="https://dx.doi.org/10.1111%2Fcts.12725" xr:uid="{00000000-0004-0000-0100-000004000000}"/>
    <hyperlink ref="BH14" r:id="rId6" display="https://doi.org/10.1097/00007890-200210150-00011" xr:uid="{00000000-0004-0000-0100-000005000000}"/>
    <hyperlink ref="BH9" r:id="rId7" display="https://doi.org/10.1002/cpt.587" xr:uid="{00000000-0004-0000-0100-000006000000}"/>
    <hyperlink ref="BH11" r:id="rId8" display="https://doi.org/10.1002/cpt.1198" xr:uid="{00000000-0004-0000-0100-000007000000}"/>
    <hyperlink ref="BH10" r:id="rId9" display="https://doi.org/10.1186/s40425-019-0791-x" xr:uid="{00000000-0004-0000-0100-000008000000}"/>
    <hyperlink ref="BH31" r:id="rId10" display="https://doi.org/10.1111/bcp.13907" xr:uid="{00000000-0004-0000-0100-000009000000}"/>
    <hyperlink ref="BH65" r:id="rId11" display="https://doi.org/10.1177/0091270008316886" xr:uid="{00000000-0004-0000-0100-00000A000000}"/>
    <hyperlink ref="BH64" r:id="rId12" display="https://doi.org/10.1097/ftd.0b013e318180e300" xr:uid="{00000000-0004-0000-0100-00000B000000}"/>
    <hyperlink ref="BH63" r:id="rId13" display="https://doi.org/10.1007/s00228-009-0718-4" xr:uid="{00000000-0004-0000-0100-00000C000000}"/>
    <hyperlink ref="BH62" r:id="rId14" display="https://doi.org/10.1097/mib.0000000000000212" xr:uid="{00000000-0004-0000-0100-00000D000000}"/>
    <hyperlink ref="BH48" r:id="rId15" display="https://dx.doi.org/10.1007%2Fs40262-017-0616-3" xr:uid="{00000000-0004-0000-0100-00000E000000}"/>
    <hyperlink ref="BH47" r:id="rId16" display="https://dx.doi.org/10.1002%2Fcpdd.805" xr:uid="{00000000-0004-0000-0100-00000F000000}"/>
    <hyperlink ref="BH46" r:id="rId17" display="https://dx.doi.org/10.1007%2Fs40262-020-00904-z" xr:uid="{00000000-0004-0000-0100-000010000000}"/>
    <hyperlink ref="BH86" r:id="rId18" display="https://doi.org/10.1177/0091270009344989" xr:uid="{00000000-0004-0000-0100-000011000000}"/>
    <hyperlink ref="BH99" r:id="rId19" display="https://dx.doi.org/10.1007%2Fs40262-019-00765-1" xr:uid="{00000000-0004-0000-0100-000012000000}"/>
    <hyperlink ref="BH55" r:id="rId20" display="https://doi.org/10.1177/0091270009339192" xr:uid="{00000000-0004-0000-0100-000013000000}"/>
    <hyperlink ref="BH56" r:id="rId21" display="https://doi.org/10.1177/0091270010372520" xr:uid="{00000000-0004-0000-0100-000014000000}"/>
    <hyperlink ref="BH57" r:id="rId22" display="https://doi.org/10.1002/jcph.1353" xr:uid="{00000000-0004-0000-0100-000015000000}"/>
    <hyperlink ref="BH58" r:id="rId23" display="https://doi.org/10.1080/00365521.2019.1619828" xr:uid="{00000000-0004-0000-0100-000016000000}"/>
    <hyperlink ref="BH59" r:id="rId24" display="https://doi.org/10.1093/ibd/izz144" xr:uid="{00000000-0004-0000-0100-000017000000}"/>
    <hyperlink ref="BH60" r:id="rId25" display="https://doi.org/10.1016/j.clinthera.2019.11.010" xr:uid="{00000000-0004-0000-0100-000018000000}"/>
    <hyperlink ref="BH114" r:id="rId26" display="https://doi.org/10.1111/apt.13243" xr:uid="{00000000-0004-0000-0100-000019000000}"/>
    <hyperlink ref="BH115" r:id="rId27" display="https://doi.org/10.5217/ir.2019.09167" xr:uid="{00000000-0004-0000-0100-00001A000000}"/>
    <hyperlink ref="BH109" r:id="rId28" display="https://doi.org/10.1007/s00280-015-2922-5" xr:uid="{00000000-0004-0000-0100-00001C000000}"/>
    <hyperlink ref="BH108" r:id="rId29" display="https://doi.org/10.1007/s00280-018-3728-z" xr:uid="{00000000-0004-0000-0100-00001D000000}"/>
    <hyperlink ref="BH107" r:id="rId30" display="https://doi.org/10.1007/s00280-019-03850-1" xr:uid="{00000000-0004-0000-0100-00001E000000}"/>
    <hyperlink ref="BH106" r:id="rId31" display="https://doi.org/10.1177/0091270009350623" xr:uid="{00000000-0004-0000-0100-00001F000000}"/>
    <hyperlink ref="BH105" r:id="rId32" display="https://doi.org/10.1002/jcph.826" xr:uid="{00000000-0004-0000-0100-000020000000}"/>
    <hyperlink ref="BH104" r:id="rId33" display="https://doi.org/10.1111/bcp.13500" xr:uid="{00000000-0004-0000-0100-000021000000}"/>
    <hyperlink ref="BH103" r:id="rId34" display="https://doi.org/10.1007/s40262-019-00743-7" xr:uid="{00000000-0004-0000-0100-000022000000}"/>
    <hyperlink ref="BH102" r:id="rId35" display="https://doi.org/10.1158/1078-0432.ccr-09-2581" xr:uid="{00000000-0004-0000-0100-000023000000}"/>
    <hyperlink ref="BH101" r:id="rId36" display="https://doi.org/10.1007/s00280-019-03939-7" xr:uid="{00000000-0004-0000-0100-000024000000}"/>
    <hyperlink ref="BH100" r:id="rId37" display="https://doi.org/10.1002/jcph.876" xr:uid="{00000000-0004-0000-0100-000025000000}"/>
    <hyperlink ref="BH98" r:id="rId38" display="https://doi.org/10.1016/j.bone.2020.115223" xr:uid="{00000000-0004-0000-0100-000026000000}"/>
    <hyperlink ref="BH97" r:id="rId39" display="https://doi.org/10.1177/0091270005277075" xr:uid="{00000000-0004-0000-0100-000027000000}"/>
    <hyperlink ref="BH96" r:id="rId40" display="https://doi.org/10.1177/0091270011430506" xr:uid="{00000000-0004-0000-0100-000028000000}"/>
    <hyperlink ref="BH95" r:id="rId41" display="https://doi.org/10.1111/bcp.12098" xr:uid="{00000000-0004-0000-0100-000029000000}"/>
    <hyperlink ref="BH94" r:id="rId42" display="https://doi.org/10.1111/bcp.13270" xr:uid="{00000000-0004-0000-0100-00002A000000}"/>
    <hyperlink ref="BH92" r:id="rId43" display="https://doi.org/10.1007/s40262-019-00759-z" xr:uid="{00000000-0004-0000-0100-00002C000000}"/>
    <hyperlink ref="BH91" r:id="rId44" display="https://doi.org/10.1002/jcph.1609" xr:uid="{00000000-0004-0000-0100-00002D000000}"/>
    <hyperlink ref="BH90" r:id="rId45" display="https://doi.org/10.1111/bcp.13403" xr:uid="{00000000-0004-0000-0100-00002E000000}"/>
    <hyperlink ref="BH89" r:id="rId46" display="https://doi.org/10.1007/s11095-006-0205-x" xr:uid="{00000000-0004-0000-0100-00002F000000}"/>
    <hyperlink ref="BH88" r:id="rId47" display="https://doi.org/10.1007/s00280-014-2560-3" xr:uid="{00000000-0004-0000-0100-000030000000}"/>
    <hyperlink ref="BH87" r:id="rId48" display="https://doi.org/10.1007/s10928-017-9528-y" xr:uid="{00000000-0004-0000-0100-000031000000}"/>
    <hyperlink ref="BH85" r:id="rId49" display="https://doi.org/10.1128/aac.06446-11" xr:uid="{00000000-0004-0000-0100-000032000000}"/>
    <hyperlink ref="BH84" r:id="rId50" display="https://doi.org/10.1111/j.1365-2125.2006.02803.x" xr:uid="{00000000-0004-0000-0100-000033000000}"/>
    <hyperlink ref="BH83" r:id="rId51" display="https://doi.org/10.1111/j.1365-2125.2009.03401.x" xr:uid="{00000000-0004-0000-0100-000034000000}"/>
    <hyperlink ref="BH82" r:id="rId52" display="https://doi.org/10.1016/j.dmpk.2015.12.003" xr:uid="{00000000-0004-0000-0100-000035000000}"/>
    <hyperlink ref="BH81" r:id="rId53" display="https://doi.org/10.1007/s40262-017-0562-0" xr:uid="{00000000-0004-0000-0100-000036000000}"/>
    <hyperlink ref="BH79" r:id="rId54" display="https://doi.org/10.1111/bcp.14658" xr:uid="{00000000-0004-0000-0100-000038000000}"/>
    <hyperlink ref="BH78" r:id="rId55" display="https://doi.org/10.1038/psp.2014.42" xr:uid="{00000000-0004-0000-0100-000039000000}"/>
    <hyperlink ref="BH77" r:id="rId56" display="https://doi.org/10.1002/psp4.12143" xr:uid="{00000000-0004-0000-0100-00003A000000}"/>
    <hyperlink ref="BH76" r:id="rId57" display="https://doi.org/10.1002/jcph.1324" xr:uid="{00000000-0004-0000-0100-00003B000000}"/>
    <hyperlink ref="BH74" r:id="rId58" display="https://doi.org/10.1186/s40425-019-0669-y" xr:uid="{00000000-0004-0000-0100-00003D000000}"/>
    <hyperlink ref="BH70" r:id="rId59" display="https://doi.org/10.5414/cp202446" xr:uid="{00000000-0004-0000-0100-00003E000000}"/>
    <hyperlink ref="BH69" r:id="rId60" display="https://doi.org/10.5414/cp202446" xr:uid="{00000000-0004-0000-0100-00003F000000}"/>
    <hyperlink ref="BH73" r:id="rId61" display="https://doi.org/10.1007/s40262-016-0452-x" xr:uid="{00000000-0004-0000-0100-000040000000}"/>
    <hyperlink ref="BH72" r:id="rId62" display="https://doi.org/10.1002/jcph.894" xr:uid="{00000000-0004-0000-0100-000041000000}"/>
    <hyperlink ref="BH71" r:id="rId63" display="https://doi.org/10.1002/jcph.1564" xr:uid="{00000000-0004-0000-0100-000042000000}"/>
    <hyperlink ref="BH68" r:id="rId64" display="https://doi.org/10.1111/cts.12806" xr:uid="{00000000-0004-0000-0100-000043000000}"/>
    <hyperlink ref="BH67" r:id="rId65" display="https://doi.org/10.1002/psp4.12561" xr:uid="{00000000-0004-0000-0100-000044000000}"/>
    <hyperlink ref="BH66" r:id="rId66" display="https://doi.org/10.1111/bcp.12323" xr:uid="{00000000-0004-0000-0100-000045000000}"/>
    <hyperlink ref="BH61" r:id="rId67" display="https://doi.org/10.1002/jcph.1063" xr:uid="{00000000-0004-0000-0100-000046000000}"/>
    <hyperlink ref="BH54" r:id="rId68" display="https://doi.org/10.1002/jcph.1511" xr:uid="{00000000-0004-0000-0100-000047000000}"/>
    <hyperlink ref="BH53" r:id="rId69" display="https://doi.org/10.1111/bcp.14096" xr:uid="{00000000-0004-0000-0100-000048000000}"/>
    <hyperlink ref="BH52" r:id="rId70" display="https://doi.org/10.1007/s10928-018-9592-y" xr:uid="{00000000-0004-0000-0100-000049000000}"/>
    <hyperlink ref="BH51" r:id="rId71" display="https://doi.org/10.1111/bcp.13767" xr:uid="{00000000-0004-0000-0100-00004A000000}"/>
    <hyperlink ref="BH50" r:id="rId72" display="https://doi.org/10.1007/s11095-017-2183-6" xr:uid="{00000000-0004-0000-0100-00004B000000}"/>
    <hyperlink ref="BH49" r:id="rId73" display="https://doi.org/10.1002/prp2.567" xr:uid="{00000000-0004-0000-0100-00004C000000}"/>
    <hyperlink ref="BH45" r:id="rId74" display="https://doi.org/10.1007/s10928-016-9469-x" xr:uid="{00000000-0004-0000-0100-00004D000000}"/>
    <hyperlink ref="BH44" r:id="rId75" display="https://doi.org/10.1002/jcph.1698" xr:uid="{00000000-0004-0000-0100-00004E000000}"/>
    <hyperlink ref="BH43" r:id="rId76" display="https://doi.org/10.1177/0091270004272731" xr:uid="{00000000-0004-0000-0100-00004F000000}"/>
    <hyperlink ref="BH42" r:id="rId77" display="https://doi.org/10.1002/cpt.982" xr:uid="{00000000-0004-0000-0100-000050000000}"/>
    <hyperlink ref="BH41" r:id="rId78" display="https://doi.org/10.1007/s40262-019-00804-x" xr:uid="{00000000-0004-0000-0100-000051000000}"/>
    <hyperlink ref="BH40" r:id="rId79" display="https://doi.org/10.1002/psp4.12136" xr:uid="{00000000-0004-0000-0100-000052000000}"/>
    <hyperlink ref="BH37" r:id="rId80" display="https://doi.org/10.2165/11594240-000000000-00000" xr:uid="{00000000-0004-0000-0100-000053000000}"/>
    <hyperlink ref="BH36" r:id="rId81" display="https://doi.org/10.2165/11598090-000000000-00000" xr:uid="{00000000-0004-0000-0100-000054000000}"/>
    <hyperlink ref="BH34" r:id="rId82" display="https://doi.org/10.1002/jcph.1771" xr:uid="{00000000-0004-0000-0100-000055000000}"/>
    <hyperlink ref="BH33" r:id="rId83" display="https://doi.org/10.1007/s40262-014-0159-9" xr:uid="{00000000-0004-0000-0100-000056000000}"/>
    <hyperlink ref="BH30" r:id="rId84" display="https://doi.org/10.1007/s10928-021-09739-y" xr:uid="{00000000-0004-0000-0100-000057000000}"/>
    <hyperlink ref="BH29" r:id="rId85" display="https://doi.org/10.1002/jcph.611" xr:uid="{00000000-0004-0000-0100-000058000000}"/>
    <hyperlink ref="BH28" r:id="rId86" display="https://doi.org/10.1002/jcph.334" xr:uid="{00000000-0004-0000-0100-000059000000}"/>
    <hyperlink ref="BH27" r:id="rId87" display="https://doi.org/10.1111/bcpt.13202" xr:uid="{00000000-0004-0000-0100-00005A000000}"/>
    <hyperlink ref="BH26" r:id="rId88" display="https://doi.org/10.1128/aac.01971-18" xr:uid="{00000000-0004-0000-0100-00005B000000}"/>
    <hyperlink ref="BH25" r:id="rId89" display="https://doi.org/10.1007/s00280-012-2031-7" xr:uid="{00000000-0004-0000-0100-00005C000000}"/>
    <hyperlink ref="BH24" r:id="rId90" display="https://doi.org/10.1158/1078-0432.ccr-13-2364" xr:uid="{00000000-0004-0000-0100-00005D000000}"/>
    <hyperlink ref="BH23" r:id="rId91" display="https://doi.org/10.1007/s00280-015-2701-3" xr:uid="{00000000-0004-0000-0100-00005E000000}"/>
    <hyperlink ref="BH22" r:id="rId92" display="https://doi.org/10.1111/bcp.12778" xr:uid="{00000000-0004-0000-0100-00005F000000}"/>
    <hyperlink ref="BH21" r:id="rId93" display="https://doi.org/10.1007/s00280-016-3079-6" xr:uid="{00000000-0004-0000-0100-000060000000}"/>
    <hyperlink ref="BH20" r:id="rId94" display="https://doi.org/10.1007/s00280-019-03946-8" xr:uid="{00000000-0004-0000-0100-000061000000}"/>
    <hyperlink ref="BH19" r:id="rId95" display="https://doi.org/10.1002/psp4.12160" xr:uid="{00000000-0004-0000-0100-000062000000}"/>
    <hyperlink ref="BH18" r:id="rId96" display="https://doi.org/10.1007/s40262-019-00738-4" xr:uid="{00000000-0004-0000-0100-000063000000}"/>
    <hyperlink ref="BH17" r:id="rId97" display="https://doi.org/10.1002/jcph.104" xr:uid="{00000000-0004-0000-0100-000064000000}"/>
    <hyperlink ref="BH16" r:id="rId98" display="https://doi.org/10.1007/s40262-017-0586-5" xr:uid="{00000000-0004-0000-0100-000065000000}"/>
    <hyperlink ref="BH15" r:id="rId99" display="https://doi.org/10.1097/00007890-200210150-00011" xr:uid="{00000000-0004-0000-0100-000066000000}"/>
    <hyperlink ref="BH111" r:id="rId100" display="https://doi.org/10.1007/s00280-005-1026-z" xr:uid="{00000000-0004-0000-0100-000068000000}"/>
    <hyperlink ref="BH75" r:id="rId101" display="https://doi.org/10.1007/s00280-019-03771-z" xr:uid="{31A2D271-AB39-41C9-AC15-4FB993ED40DE}"/>
    <hyperlink ref="BH80" r:id="rId102" display="https://doi.org/10.1002/jcph.268" xr:uid="{143D092C-77F3-4059-990A-9BE81C8C24E5}"/>
    <hyperlink ref="BH110" r:id="rId103" display="https://doi.org/10.1007/s00280-014-2400-5" xr:uid="{3FD0CEDE-C649-425C-87C3-7C014EC6DCCC}"/>
    <hyperlink ref="BH93" r:id="rId104" display="https://doi.org/10.1007/s40262-018-0704-z" xr:uid="{6B3AD992-B9DB-4BD8-9B95-4679E7DE5A3E}"/>
    <hyperlink ref="D93" r:id="rId105" xr:uid="{B7843722-9402-4117-97F3-171146F4E482}"/>
  </hyperlinks>
  <pageMargins left="0.7" right="0.7" top="0.75" bottom="0.75" header="0.3" footer="0.3"/>
  <pageSetup paperSize="9" orientation="portrait" r:id="rId106"/>
  <legacyDrawing r:id="rId10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4B94B-AC7B-47AB-BDD4-9FFD61C10615}">
  <dimension ref="A1:DZ123"/>
  <sheetViews>
    <sheetView workbookViewId="0">
      <selection activeCell="I120" sqref="I120"/>
    </sheetView>
  </sheetViews>
  <sheetFormatPr defaultRowHeight="14.4"/>
  <cols>
    <col min="1" max="1" width="14.44140625" style="5" bestFit="1" customWidth="1"/>
    <col min="2" max="2" width="6" style="10" bestFit="1" customWidth="1"/>
    <col min="3" max="3" width="7" bestFit="1" customWidth="1"/>
    <col min="4" max="4" width="6" bestFit="1" customWidth="1"/>
    <col min="5" max="6" width="7" bestFit="1" customWidth="1"/>
    <col min="7" max="7" width="6" bestFit="1" customWidth="1"/>
    <col min="8" max="8" width="37.6640625" customWidth="1"/>
    <col min="9" max="9" width="5" customWidth="1"/>
    <col min="10" max="10" width="5" bestFit="1" customWidth="1"/>
    <col min="11" max="11" width="7" customWidth="1"/>
    <col min="12" max="12" width="5.6640625" customWidth="1"/>
    <col min="13" max="13" width="32.33203125" style="10" customWidth="1"/>
  </cols>
  <sheetData>
    <row r="1" spans="1:13">
      <c r="A1" s="9" t="s">
        <v>57</v>
      </c>
      <c r="B1" s="9" t="s">
        <v>86</v>
      </c>
      <c r="C1" s="3" t="s">
        <v>370</v>
      </c>
      <c r="D1" s="3" t="s">
        <v>73</v>
      </c>
      <c r="E1" s="3" t="s">
        <v>72</v>
      </c>
      <c r="F1" s="3" t="s">
        <v>78</v>
      </c>
      <c r="G1" s="3" t="s">
        <v>77</v>
      </c>
      <c r="H1" s="3" t="s">
        <v>690</v>
      </c>
      <c r="I1" s="3" t="s">
        <v>485</v>
      </c>
      <c r="J1" s="3" t="s">
        <v>486</v>
      </c>
      <c r="K1" s="3" t="s">
        <v>786</v>
      </c>
      <c r="L1" s="3" t="s">
        <v>94</v>
      </c>
      <c r="M1" s="9" t="s">
        <v>788</v>
      </c>
    </row>
    <row r="2" spans="1:13">
      <c r="A2" s="10" t="s">
        <v>15</v>
      </c>
      <c r="B2" s="10" t="s">
        <v>84</v>
      </c>
      <c r="C2" s="10">
        <v>0.25900000000000001</v>
      </c>
      <c r="D2" s="10">
        <v>2.4900000000000002</v>
      </c>
      <c r="E2" s="10">
        <v>0.28000000000000003</v>
      </c>
      <c r="F2" s="10">
        <v>1.7</v>
      </c>
      <c r="G2" s="10">
        <v>3.74</v>
      </c>
      <c r="H2" s="10" t="s">
        <v>688</v>
      </c>
      <c r="I2" s="10">
        <v>70</v>
      </c>
      <c r="J2" s="10">
        <v>1398</v>
      </c>
      <c r="K2" s="10">
        <v>2</v>
      </c>
      <c r="L2" s="10">
        <v>0</v>
      </c>
      <c r="M2" s="47" t="s">
        <v>61</v>
      </c>
    </row>
    <row r="3" spans="1:13">
      <c r="A3" s="10" t="s">
        <v>15</v>
      </c>
      <c r="B3" s="10" t="s">
        <v>84</v>
      </c>
      <c r="C3" s="10">
        <v>0.19500000000000001</v>
      </c>
      <c r="D3" s="10">
        <v>13.5</v>
      </c>
      <c r="E3" s="10">
        <v>0.66</v>
      </c>
      <c r="F3" s="10"/>
      <c r="G3" s="10"/>
      <c r="H3" s="10" t="s">
        <v>689</v>
      </c>
      <c r="I3" s="10">
        <v>94</v>
      </c>
      <c r="J3" s="10">
        <v>1200</v>
      </c>
      <c r="K3" s="10">
        <v>1</v>
      </c>
      <c r="L3" s="10">
        <v>0</v>
      </c>
      <c r="M3" s="47" t="s">
        <v>92</v>
      </c>
    </row>
    <row r="4" spans="1:13">
      <c r="A4" s="10" t="s">
        <v>15</v>
      </c>
      <c r="B4" s="10" t="s">
        <v>84</v>
      </c>
      <c r="C4" s="10">
        <v>0.28000000000000003</v>
      </c>
      <c r="D4" s="10">
        <v>10.8</v>
      </c>
      <c r="E4" s="10">
        <v>0.32</v>
      </c>
      <c r="F4" s="10"/>
      <c r="G4" s="10"/>
      <c r="H4" s="10" t="s">
        <v>688</v>
      </c>
      <c r="I4" s="10">
        <v>67</v>
      </c>
      <c r="J4" s="10">
        <v>30</v>
      </c>
      <c r="K4" s="10">
        <v>1</v>
      </c>
      <c r="L4" s="10">
        <v>0</v>
      </c>
      <c r="M4" s="10" t="s">
        <v>91</v>
      </c>
    </row>
    <row r="5" spans="1:13">
      <c r="A5" s="10" t="s">
        <v>13</v>
      </c>
      <c r="B5" s="10" t="s">
        <v>83</v>
      </c>
      <c r="C5" s="10"/>
      <c r="D5" s="10">
        <v>2.13</v>
      </c>
      <c r="E5" s="10">
        <v>0.25</v>
      </c>
      <c r="F5" s="10">
        <v>0.18</v>
      </c>
      <c r="G5" s="10">
        <v>1.5</v>
      </c>
      <c r="H5" s="10" t="s">
        <v>691</v>
      </c>
      <c r="I5" s="10">
        <v>17</v>
      </c>
      <c r="J5" s="10">
        <v>206</v>
      </c>
      <c r="K5" s="10">
        <v>2</v>
      </c>
      <c r="L5" s="10">
        <v>1</v>
      </c>
      <c r="M5" s="47" t="s">
        <v>70</v>
      </c>
    </row>
    <row r="6" spans="1:13">
      <c r="A6" s="10" t="s">
        <v>41</v>
      </c>
      <c r="B6" s="10" t="s">
        <v>87</v>
      </c>
      <c r="C6" s="10">
        <v>0.69699999999999995</v>
      </c>
      <c r="D6" s="10">
        <v>3.16</v>
      </c>
      <c r="E6" s="10">
        <v>0.16700000000000001</v>
      </c>
      <c r="F6" s="10">
        <v>0.49399999999999999</v>
      </c>
      <c r="G6" s="10">
        <v>2.61</v>
      </c>
      <c r="H6" s="10" t="s">
        <v>697</v>
      </c>
      <c r="I6" s="10">
        <v>81</v>
      </c>
      <c r="J6" s="10">
        <v>527</v>
      </c>
      <c r="K6" s="10">
        <v>2</v>
      </c>
      <c r="L6" s="10">
        <v>1</v>
      </c>
      <c r="M6" s="47" t="s">
        <v>95</v>
      </c>
    </row>
    <row r="7" spans="1:13">
      <c r="A7" s="10" t="s">
        <v>41</v>
      </c>
      <c r="B7" s="10" t="s">
        <v>87</v>
      </c>
      <c r="C7" s="10">
        <v>0.69699999999999995</v>
      </c>
      <c r="D7" s="10">
        <v>4.67</v>
      </c>
      <c r="E7" s="10">
        <v>0.17599999999999999</v>
      </c>
      <c r="F7" s="10">
        <v>0.34300000000000003</v>
      </c>
      <c r="G7" s="10">
        <v>2.61</v>
      </c>
      <c r="H7" s="10" t="s">
        <v>697</v>
      </c>
      <c r="I7" s="10">
        <v>85</v>
      </c>
      <c r="J7" s="10">
        <v>2870</v>
      </c>
      <c r="K7" s="10">
        <v>2</v>
      </c>
      <c r="L7" s="10">
        <v>1</v>
      </c>
      <c r="M7" s="47" t="s">
        <v>95</v>
      </c>
    </row>
    <row r="8" spans="1:13">
      <c r="A8" s="10" t="s">
        <v>41</v>
      </c>
      <c r="B8" s="10" t="s">
        <v>87</v>
      </c>
      <c r="C8" s="10">
        <v>0.309</v>
      </c>
      <c r="D8" s="10">
        <v>3.63</v>
      </c>
      <c r="E8" s="10">
        <v>0.29759999999999998</v>
      </c>
      <c r="F8" s="10">
        <v>0.44400000000000001</v>
      </c>
      <c r="G8" s="10">
        <v>2.95</v>
      </c>
      <c r="H8" s="10" t="s">
        <v>698</v>
      </c>
      <c r="I8" s="10">
        <v>82.9</v>
      </c>
      <c r="J8" s="10">
        <v>2799</v>
      </c>
      <c r="K8" s="10">
        <v>2</v>
      </c>
      <c r="L8" s="10">
        <v>1</v>
      </c>
      <c r="M8" s="47" t="s">
        <v>787</v>
      </c>
    </row>
    <row r="9" spans="1:13">
      <c r="A9" s="10" t="s">
        <v>168</v>
      </c>
      <c r="B9" s="10" t="s">
        <v>83</v>
      </c>
      <c r="C9" s="10"/>
      <c r="D9" s="10">
        <v>3.28</v>
      </c>
      <c r="E9" s="10">
        <v>0.2</v>
      </c>
      <c r="F9" s="10">
        <v>0.54600000000000004</v>
      </c>
      <c r="G9" s="10">
        <v>3.63</v>
      </c>
      <c r="H9" s="10" t="s">
        <v>692</v>
      </c>
      <c r="I9" s="10">
        <v>77</v>
      </c>
      <c r="J9" s="10">
        <v>906</v>
      </c>
      <c r="K9" s="10">
        <v>2</v>
      </c>
      <c r="L9" s="10">
        <v>0</v>
      </c>
      <c r="M9" s="47" t="s">
        <v>117</v>
      </c>
    </row>
    <row r="10" spans="1:13">
      <c r="A10" s="10" t="s">
        <v>168</v>
      </c>
      <c r="B10" s="10" t="s">
        <v>83</v>
      </c>
      <c r="C10" s="10"/>
      <c r="D10" s="10">
        <v>3.01</v>
      </c>
      <c r="E10" s="10">
        <v>0.217</v>
      </c>
      <c r="F10" s="10">
        <v>0.183</v>
      </c>
      <c r="G10" s="10">
        <v>1.36</v>
      </c>
      <c r="H10" s="10" t="s">
        <v>693</v>
      </c>
      <c r="I10" s="10">
        <v>77</v>
      </c>
      <c r="J10" s="10">
        <v>87</v>
      </c>
      <c r="K10" s="10">
        <v>2</v>
      </c>
      <c r="L10" s="10">
        <v>0</v>
      </c>
      <c r="M10" s="47" t="s">
        <v>119</v>
      </c>
    </row>
    <row r="11" spans="1:13">
      <c r="A11" s="10" t="s">
        <v>168</v>
      </c>
      <c r="B11" s="10" t="s">
        <v>83</v>
      </c>
      <c r="C11" s="10"/>
      <c r="D11" s="10">
        <v>3.35</v>
      </c>
      <c r="E11" s="10">
        <v>0.23300000000000001</v>
      </c>
      <c r="F11" s="10">
        <v>0.45200000000000001</v>
      </c>
      <c r="G11" s="10">
        <v>3.36</v>
      </c>
      <c r="H11" s="10" t="s">
        <v>694</v>
      </c>
      <c r="I11" s="10">
        <v>77</v>
      </c>
      <c r="J11" s="10">
        <v>88</v>
      </c>
      <c r="K11" s="10">
        <v>2</v>
      </c>
      <c r="L11" s="10">
        <v>0</v>
      </c>
      <c r="M11" s="47" t="s">
        <v>118</v>
      </c>
    </row>
    <row r="12" spans="1:13">
      <c r="A12" s="10" t="s">
        <v>42</v>
      </c>
      <c r="B12" s="10" t="s">
        <v>83</v>
      </c>
      <c r="C12" s="10"/>
      <c r="D12" s="10">
        <v>3.42</v>
      </c>
      <c r="E12" s="10">
        <v>0.52800000000000002</v>
      </c>
      <c r="F12" s="10">
        <v>0.751</v>
      </c>
      <c r="G12" s="10">
        <v>0.91800000000000004</v>
      </c>
      <c r="H12" s="10" t="s">
        <v>695</v>
      </c>
      <c r="I12" s="10">
        <v>71</v>
      </c>
      <c r="J12" s="10">
        <v>1827</v>
      </c>
      <c r="K12" s="10">
        <v>2</v>
      </c>
      <c r="L12" s="10">
        <v>1</v>
      </c>
      <c r="M12" s="48" t="s">
        <v>515</v>
      </c>
    </row>
    <row r="13" spans="1:13">
      <c r="A13" s="10" t="s">
        <v>172</v>
      </c>
      <c r="B13" s="10" t="s">
        <v>83</v>
      </c>
      <c r="C13" s="10"/>
      <c r="D13" s="10">
        <v>3.72</v>
      </c>
      <c r="E13" s="10">
        <v>0.88</v>
      </c>
      <c r="F13" s="10">
        <v>4.16</v>
      </c>
      <c r="G13" s="10">
        <v>4.08</v>
      </c>
      <c r="H13" s="10" t="s">
        <v>696</v>
      </c>
      <c r="I13" s="10">
        <v>72</v>
      </c>
      <c r="J13" s="10">
        <v>46</v>
      </c>
      <c r="K13" s="10">
        <v>2</v>
      </c>
      <c r="L13" s="10">
        <v>0</v>
      </c>
      <c r="M13" s="10" t="s">
        <v>785</v>
      </c>
    </row>
    <row r="14" spans="1:13">
      <c r="A14" s="10" t="s">
        <v>172</v>
      </c>
      <c r="B14" s="10" t="s">
        <v>83</v>
      </c>
      <c r="C14" s="10"/>
      <c r="D14" s="10">
        <v>3.6</v>
      </c>
      <c r="E14" s="10">
        <v>0.74399999999999999</v>
      </c>
      <c r="F14" s="10"/>
      <c r="G14" s="10"/>
      <c r="H14" s="10" t="s">
        <v>696</v>
      </c>
      <c r="I14" s="10"/>
      <c r="J14" s="10">
        <v>169</v>
      </c>
      <c r="K14" s="10">
        <v>2</v>
      </c>
      <c r="L14" s="10">
        <v>0</v>
      </c>
      <c r="M14" s="47" t="s">
        <v>109</v>
      </c>
    </row>
    <row r="15" spans="1:13">
      <c r="A15" s="10" t="s">
        <v>172</v>
      </c>
      <c r="B15" s="10" t="s">
        <v>83</v>
      </c>
      <c r="C15" s="10"/>
      <c r="D15" s="10">
        <v>2.1</v>
      </c>
      <c r="E15" s="10">
        <v>0.40799999999999997</v>
      </c>
      <c r="F15" s="10"/>
      <c r="G15" s="10"/>
      <c r="H15" s="10" t="s">
        <v>696</v>
      </c>
      <c r="I15" s="10"/>
      <c r="J15" s="10">
        <v>39</v>
      </c>
      <c r="K15" s="10">
        <v>2</v>
      </c>
      <c r="L15" s="10">
        <v>0</v>
      </c>
      <c r="M15" s="47" t="s">
        <v>109</v>
      </c>
    </row>
    <row r="16" spans="1:13">
      <c r="A16" s="10" t="s">
        <v>0</v>
      </c>
      <c r="B16" s="10" t="s">
        <v>84</v>
      </c>
      <c r="C16" s="10">
        <v>0.23499999999999999</v>
      </c>
      <c r="D16" s="10">
        <v>2.2999999999999998</v>
      </c>
      <c r="E16" s="10">
        <v>0.20399999999999999</v>
      </c>
      <c r="F16" s="10">
        <v>0.69799999999999995</v>
      </c>
      <c r="G16" s="10">
        <v>2.65</v>
      </c>
      <c r="H16" s="10" t="s">
        <v>700</v>
      </c>
      <c r="I16" s="10">
        <v>67</v>
      </c>
      <c r="J16" s="10">
        <v>688</v>
      </c>
      <c r="K16" s="10">
        <v>2</v>
      </c>
      <c r="L16" s="10">
        <v>0</v>
      </c>
      <c r="M16" s="47" t="s">
        <v>484</v>
      </c>
    </row>
    <row r="17" spans="1:13">
      <c r="A17" s="10" t="s">
        <v>0</v>
      </c>
      <c r="B17" s="10" t="s">
        <v>83</v>
      </c>
      <c r="C17" s="10"/>
      <c r="D17" s="10">
        <v>2.56</v>
      </c>
      <c r="E17" s="10">
        <v>0.215</v>
      </c>
      <c r="F17" s="10">
        <v>0.45900000000000002</v>
      </c>
      <c r="G17" s="10">
        <v>2.73</v>
      </c>
      <c r="H17" s="10" t="s">
        <v>701</v>
      </c>
      <c r="I17" s="10">
        <v>66</v>
      </c>
      <c r="J17" s="10">
        <v>1464</v>
      </c>
      <c r="K17" s="10">
        <v>2</v>
      </c>
      <c r="L17" s="10">
        <v>0</v>
      </c>
      <c r="M17" s="47" t="s">
        <v>483</v>
      </c>
    </row>
    <row r="18" spans="1:13">
      <c r="A18" s="10" t="s">
        <v>177</v>
      </c>
      <c r="B18" s="10" t="s">
        <v>84</v>
      </c>
      <c r="C18" s="10"/>
      <c r="D18" s="10">
        <v>3.13</v>
      </c>
      <c r="E18" s="10">
        <v>0.219</v>
      </c>
      <c r="F18" s="10">
        <v>0.73799999999999999</v>
      </c>
      <c r="G18" s="10">
        <v>2.52</v>
      </c>
      <c r="H18" s="10" t="s">
        <v>702</v>
      </c>
      <c r="I18" s="10">
        <v>70</v>
      </c>
      <c r="J18" s="10">
        <v>3533</v>
      </c>
      <c r="K18" s="10">
        <v>2</v>
      </c>
      <c r="L18" s="10">
        <v>0</v>
      </c>
      <c r="M18" s="47" t="s">
        <v>482</v>
      </c>
    </row>
    <row r="19" spans="1:13">
      <c r="A19" s="10" t="s">
        <v>177</v>
      </c>
      <c r="B19" s="10" t="s">
        <v>84</v>
      </c>
      <c r="C19" s="10"/>
      <c r="D19" s="10">
        <v>3.16</v>
      </c>
      <c r="E19" s="10">
        <v>0.32300000000000001</v>
      </c>
      <c r="F19" s="10">
        <v>0.93899999999999995</v>
      </c>
      <c r="G19" s="10">
        <v>2.83</v>
      </c>
      <c r="H19" s="10" t="s">
        <v>703</v>
      </c>
      <c r="I19" s="10">
        <v>77</v>
      </c>
      <c r="J19" s="10">
        <v>200</v>
      </c>
      <c r="K19" s="10">
        <v>2</v>
      </c>
      <c r="L19" s="10">
        <v>0</v>
      </c>
      <c r="M19" s="47" t="s">
        <v>481</v>
      </c>
    </row>
    <row r="20" spans="1:13">
      <c r="A20" s="10" t="s">
        <v>181</v>
      </c>
      <c r="B20" s="10" t="s">
        <v>83</v>
      </c>
      <c r="C20" s="10"/>
      <c r="D20" s="10">
        <v>2.99</v>
      </c>
      <c r="E20" s="10">
        <v>0.27100000000000002</v>
      </c>
      <c r="F20" s="10">
        <v>6.45</v>
      </c>
      <c r="G20" s="10">
        <v>6.09</v>
      </c>
      <c r="H20" s="10" t="s">
        <v>694</v>
      </c>
      <c r="I20" s="10">
        <v>71</v>
      </c>
      <c r="J20" s="10">
        <v>719</v>
      </c>
      <c r="K20" s="10">
        <v>2</v>
      </c>
      <c r="L20" s="10">
        <v>0</v>
      </c>
      <c r="M20" s="47" t="s">
        <v>480</v>
      </c>
    </row>
    <row r="21" spans="1:13">
      <c r="A21" s="10" t="s">
        <v>181</v>
      </c>
      <c r="B21" s="10" t="s">
        <v>83</v>
      </c>
      <c r="C21" s="10"/>
      <c r="D21" s="10">
        <v>2.68</v>
      </c>
      <c r="E21" s="10">
        <v>0.2064</v>
      </c>
      <c r="F21" s="10">
        <v>0.44640000000000002</v>
      </c>
      <c r="G21" s="10">
        <v>2.42</v>
      </c>
      <c r="H21" s="10" t="s">
        <v>693</v>
      </c>
      <c r="I21" s="10">
        <v>70</v>
      </c>
      <c r="J21" s="10">
        <v>1792</v>
      </c>
      <c r="K21" s="10">
        <v>2</v>
      </c>
      <c r="L21" s="10">
        <v>0</v>
      </c>
      <c r="M21" s="47" t="s">
        <v>479</v>
      </c>
    </row>
    <row r="22" spans="1:13">
      <c r="A22" s="10" t="s">
        <v>181</v>
      </c>
      <c r="B22" s="10" t="s">
        <v>83</v>
      </c>
      <c r="C22" s="10"/>
      <c r="D22" s="10">
        <v>2.85</v>
      </c>
      <c r="E22" s="10">
        <v>0.23760000000000001</v>
      </c>
      <c r="F22" s="10">
        <v>0.67200000000000004</v>
      </c>
      <c r="G22" s="10">
        <v>2.56</v>
      </c>
      <c r="H22" s="10" t="s">
        <v>704</v>
      </c>
      <c r="I22" s="10">
        <v>70</v>
      </c>
      <c r="J22" s="10">
        <v>232</v>
      </c>
      <c r="K22" s="10">
        <v>2</v>
      </c>
      <c r="L22" s="10">
        <v>0</v>
      </c>
      <c r="M22" s="47" t="s">
        <v>478</v>
      </c>
    </row>
    <row r="23" spans="1:13">
      <c r="A23" s="10" t="s">
        <v>181</v>
      </c>
      <c r="B23" s="10" t="s">
        <v>83</v>
      </c>
      <c r="C23" s="10"/>
      <c r="D23" s="10">
        <v>3.14</v>
      </c>
      <c r="E23" s="10">
        <v>0.17</v>
      </c>
      <c r="F23" s="10">
        <v>0.36</v>
      </c>
      <c r="G23" s="10">
        <v>2.63</v>
      </c>
      <c r="H23" s="10" t="s">
        <v>705</v>
      </c>
      <c r="I23" s="10">
        <v>70</v>
      </c>
      <c r="J23" s="10">
        <v>19</v>
      </c>
      <c r="K23" s="10">
        <v>2</v>
      </c>
      <c r="L23" s="10">
        <v>1</v>
      </c>
      <c r="M23" s="47" t="s">
        <v>477</v>
      </c>
    </row>
    <row r="24" spans="1:13">
      <c r="A24" s="10" t="s">
        <v>181</v>
      </c>
      <c r="B24" s="10" t="s">
        <v>83</v>
      </c>
      <c r="C24" s="10"/>
      <c r="D24" s="10">
        <v>4.3890000000000002</v>
      </c>
      <c r="E24" s="10">
        <v>0.36099999999999999</v>
      </c>
      <c r="F24" s="10">
        <v>0.97399999999999998</v>
      </c>
      <c r="G24" s="10">
        <v>2.9</v>
      </c>
      <c r="H24" s="10" t="s">
        <v>706</v>
      </c>
      <c r="I24" s="10">
        <v>70</v>
      </c>
      <c r="J24" s="10">
        <v>27</v>
      </c>
      <c r="K24" s="10">
        <v>2</v>
      </c>
      <c r="L24" s="10">
        <v>0</v>
      </c>
      <c r="M24" s="47" t="s">
        <v>476</v>
      </c>
    </row>
    <row r="25" spans="1:13">
      <c r="A25" s="10" t="s">
        <v>181</v>
      </c>
      <c r="B25" s="10" t="s">
        <v>83</v>
      </c>
      <c r="C25" s="10"/>
      <c r="D25" s="10">
        <v>2.83</v>
      </c>
      <c r="E25" s="10">
        <v>0.23100000000000001</v>
      </c>
      <c r="F25" s="10">
        <v>0.63600000000000001</v>
      </c>
      <c r="G25" s="10">
        <v>2.4900000000000002</v>
      </c>
      <c r="H25" s="10" t="s">
        <v>708</v>
      </c>
      <c r="I25" s="10">
        <v>80</v>
      </c>
      <c r="J25" s="10">
        <v>1213</v>
      </c>
      <c r="K25" s="10">
        <v>2</v>
      </c>
      <c r="L25" s="10">
        <v>0</v>
      </c>
      <c r="M25" s="47" t="s">
        <v>474</v>
      </c>
    </row>
    <row r="26" spans="1:13">
      <c r="A26" s="10" t="s">
        <v>45</v>
      </c>
      <c r="B26" s="10" t="s">
        <v>83</v>
      </c>
      <c r="C26" s="10"/>
      <c r="D26" s="10">
        <v>3.43</v>
      </c>
      <c r="E26" s="10">
        <v>0.28100000000000003</v>
      </c>
      <c r="F26" s="10">
        <v>0.55200000000000005</v>
      </c>
      <c r="G26" s="10">
        <v>3.57</v>
      </c>
      <c r="H26" s="10" t="s">
        <v>185</v>
      </c>
      <c r="I26" s="10">
        <v>72</v>
      </c>
      <c r="J26" s="10">
        <v>2631</v>
      </c>
      <c r="K26" s="10">
        <v>2</v>
      </c>
      <c r="L26" s="10">
        <v>0</v>
      </c>
      <c r="M26" s="47" t="s">
        <v>473</v>
      </c>
    </row>
    <row r="27" spans="1:13">
      <c r="A27" s="10" t="s">
        <v>25</v>
      </c>
      <c r="B27" s="10" t="s">
        <v>84</v>
      </c>
      <c r="C27" s="10">
        <v>0.3</v>
      </c>
      <c r="D27" s="10">
        <v>4.68</v>
      </c>
      <c r="E27" s="10">
        <v>0.155</v>
      </c>
      <c r="F27" s="10">
        <v>0.32800000000000001</v>
      </c>
      <c r="G27" s="10">
        <v>2.41</v>
      </c>
      <c r="H27" s="10" t="s">
        <v>709</v>
      </c>
      <c r="I27" s="10">
        <v>87</v>
      </c>
      <c r="J27" s="10">
        <v>622</v>
      </c>
      <c r="K27" s="10">
        <v>2</v>
      </c>
      <c r="L27" s="10">
        <v>1</v>
      </c>
      <c r="M27" s="47" t="s">
        <v>472</v>
      </c>
    </row>
    <row r="28" spans="1:13">
      <c r="A28" s="10" t="s">
        <v>25</v>
      </c>
      <c r="B28" s="10" t="s">
        <v>84</v>
      </c>
      <c r="C28" s="10">
        <v>0.24299999999999999</v>
      </c>
      <c r="D28" s="10">
        <v>3.89</v>
      </c>
      <c r="E28" s="10">
        <v>0.22600000000000001</v>
      </c>
      <c r="F28" s="10">
        <v>0.82</v>
      </c>
      <c r="G28" s="10">
        <v>2.68</v>
      </c>
      <c r="H28" s="10" t="s">
        <v>710</v>
      </c>
      <c r="I28" s="10">
        <v>90</v>
      </c>
      <c r="J28" s="10">
        <v>388</v>
      </c>
      <c r="K28" s="10">
        <v>2</v>
      </c>
      <c r="L28" s="10">
        <v>1</v>
      </c>
      <c r="M28" s="47" t="s">
        <v>471</v>
      </c>
    </row>
    <row r="29" spans="1:13">
      <c r="A29" s="10" t="s">
        <v>189</v>
      </c>
      <c r="B29" s="10" t="s">
        <v>84</v>
      </c>
      <c r="C29" s="10">
        <v>0.34899999999999998</v>
      </c>
      <c r="D29" s="10">
        <v>7.17</v>
      </c>
      <c r="E29" s="10">
        <v>0.27900000000000003</v>
      </c>
      <c r="F29" s="10"/>
      <c r="G29" s="10"/>
      <c r="H29" s="10" t="s">
        <v>711</v>
      </c>
      <c r="I29" s="10">
        <v>70</v>
      </c>
      <c r="J29" s="10">
        <v>62</v>
      </c>
      <c r="K29" s="10">
        <v>1</v>
      </c>
      <c r="L29" s="10">
        <v>0</v>
      </c>
      <c r="M29" s="47" t="s">
        <v>470</v>
      </c>
    </row>
    <row r="30" spans="1:13">
      <c r="A30" s="10" t="s">
        <v>197</v>
      </c>
      <c r="B30" s="10" t="s">
        <v>83</v>
      </c>
      <c r="C30" s="10"/>
      <c r="D30" s="10">
        <v>3.32</v>
      </c>
      <c r="E30" s="10">
        <v>0.28999999999999998</v>
      </c>
      <c r="F30" s="10">
        <v>0.63800000000000001</v>
      </c>
      <c r="G30" s="10">
        <v>1.65</v>
      </c>
      <c r="H30" s="10" t="s">
        <v>712</v>
      </c>
      <c r="I30" s="10">
        <v>76</v>
      </c>
      <c r="J30" s="10">
        <v>549</v>
      </c>
      <c r="K30" s="10">
        <v>2</v>
      </c>
      <c r="L30" s="10">
        <v>0</v>
      </c>
      <c r="M30" s="47" t="s">
        <v>468</v>
      </c>
    </row>
    <row r="31" spans="1:13">
      <c r="A31" s="10" t="s">
        <v>14</v>
      </c>
      <c r="B31" s="10" t="s">
        <v>83</v>
      </c>
      <c r="C31" s="10"/>
      <c r="D31" s="10">
        <v>4.4000000000000004</v>
      </c>
      <c r="E31" s="10">
        <v>0.45600000000000002</v>
      </c>
      <c r="F31" s="10">
        <v>0.66500000000000004</v>
      </c>
      <c r="G31" s="10">
        <v>8.1</v>
      </c>
      <c r="H31" s="10" t="s">
        <v>717</v>
      </c>
      <c r="I31" s="10">
        <v>62</v>
      </c>
      <c r="J31" s="10">
        <v>28</v>
      </c>
      <c r="K31" s="10">
        <v>2</v>
      </c>
      <c r="L31" s="10">
        <v>0</v>
      </c>
      <c r="M31" s="47" t="s">
        <v>125</v>
      </c>
    </row>
    <row r="32" spans="1:13">
      <c r="A32" s="10" t="s">
        <v>14</v>
      </c>
      <c r="B32" s="10" t="s">
        <v>83</v>
      </c>
      <c r="C32" s="10"/>
      <c r="D32" s="10">
        <v>2.96</v>
      </c>
      <c r="E32" s="10">
        <v>0.497</v>
      </c>
      <c r="F32" s="10">
        <v>0.83599999999999997</v>
      </c>
      <c r="G32" s="10">
        <v>4.6500000000000004</v>
      </c>
      <c r="H32" s="10" t="s">
        <v>716</v>
      </c>
      <c r="I32" s="10">
        <v>73</v>
      </c>
      <c r="J32" s="10">
        <v>96</v>
      </c>
      <c r="K32" s="10">
        <v>2</v>
      </c>
      <c r="L32" s="10">
        <v>1</v>
      </c>
      <c r="M32" s="47" t="s">
        <v>123</v>
      </c>
    </row>
    <row r="33" spans="1:13">
      <c r="A33" s="10" t="s">
        <v>207</v>
      </c>
      <c r="B33" s="10" t="s">
        <v>84</v>
      </c>
      <c r="C33" s="10"/>
      <c r="D33" s="10">
        <v>3.89</v>
      </c>
      <c r="E33" s="10">
        <v>0.24</v>
      </c>
      <c r="F33" s="10">
        <v>1.056</v>
      </c>
      <c r="G33" s="10">
        <v>2.52</v>
      </c>
      <c r="H33" s="10" t="s">
        <v>718</v>
      </c>
      <c r="I33" s="10">
        <v>70</v>
      </c>
      <c r="J33" s="10">
        <v>71</v>
      </c>
      <c r="K33" s="10">
        <v>2</v>
      </c>
      <c r="L33" s="10">
        <v>0</v>
      </c>
      <c r="M33" s="47" t="s">
        <v>467</v>
      </c>
    </row>
    <row r="34" spans="1:13">
      <c r="A34" s="10" t="s">
        <v>6</v>
      </c>
      <c r="B34" s="10" t="s">
        <v>84</v>
      </c>
      <c r="C34" s="10">
        <v>0.28000000000000003</v>
      </c>
      <c r="D34" s="10">
        <v>5.25</v>
      </c>
      <c r="E34" s="10">
        <v>0.11899999999999999</v>
      </c>
      <c r="F34" s="10">
        <v>0.22900000000000001</v>
      </c>
      <c r="G34" s="10">
        <v>3.78</v>
      </c>
      <c r="H34" s="10" t="s">
        <v>719</v>
      </c>
      <c r="I34" s="10">
        <v>79</v>
      </c>
      <c r="J34" s="10">
        <v>742</v>
      </c>
      <c r="K34" s="10">
        <v>2</v>
      </c>
      <c r="L34" s="10">
        <v>1</v>
      </c>
      <c r="M34" s="47" t="s">
        <v>466</v>
      </c>
    </row>
    <row r="35" spans="1:13">
      <c r="A35" s="10" t="s">
        <v>6</v>
      </c>
      <c r="B35" s="10" t="s">
        <v>83</v>
      </c>
      <c r="C35" s="10"/>
      <c r="D35" s="10">
        <v>4.4000000000000004</v>
      </c>
      <c r="E35" s="10">
        <v>0.11700000000000001</v>
      </c>
      <c r="F35" s="10">
        <v>0.20699999999999999</v>
      </c>
      <c r="G35" s="10">
        <v>3.3</v>
      </c>
      <c r="H35" s="10" t="s">
        <v>719</v>
      </c>
      <c r="I35" s="10">
        <v>76</v>
      </c>
      <c r="J35" s="10">
        <v>694</v>
      </c>
      <c r="K35" s="10">
        <v>2</v>
      </c>
      <c r="L35" s="10">
        <v>1</v>
      </c>
      <c r="M35" s="10" t="s">
        <v>465</v>
      </c>
    </row>
    <row r="36" spans="1:13">
      <c r="A36" s="10" t="s">
        <v>26</v>
      </c>
      <c r="B36" s="10" t="s">
        <v>84</v>
      </c>
      <c r="C36" s="10">
        <v>0.25679999999999997</v>
      </c>
      <c r="D36" s="10">
        <v>2.62</v>
      </c>
      <c r="E36" s="10">
        <v>7.8E-2</v>
      </c>
      <c r="F36" s="10">
        <v>1.0900000000000001</v>
      </c>
      <c r="G36" s="10">
        <v>1.37</v>
      </c>
      <c r="H36" s="10" t="s">
        <v>720</v>
      </c>
      <c r="I36" s="10">
        <v>66</v>
      </c>
      <c r="J36" s="10">
        <v>1076</v>
      </c>
      <c r="K36" s="10">
        <v>2</v>
      </c>
      <c r="L36" s="10">
        <v>1</v>
      </c>
      <c r="M36" s="47" t="s">
        <v>462</v>
      </c>
    </row>
    <row r="37" spans="1:13">
      <c r="A37" s="10" t="s">
        <v>26</v>
      </c>
      <c r="B37" s="10" t="s">
        <v>84</v>
      </c>
      <c r="C37" s="10">
        <v>0.25</v>
      </c>
      <c r="D37" s="10">
        <v>2.59</v>
      </c>
      <c r="E37" s="10">
        <v>7.1999999999999995E-2</v>
      </c>
      <c r="F37" s="10">
        <v>0.96</v>
      </c>
      <c r="G37" s="10">
        <v>1.29</v>
      </c>
      <c r="H37" s="10" t="s">
        <v>721</v>
      </c>
      <c r="I37" s="10">
        <v>66</v>
      </c>
      <c r="J37" s="10">
        <v>1564</v>
      </c>
      <c r="K37" s="10">
        <v>2</v>
      </c>
      <c r="L37" s="10">
        <v>1</v>
      </c>
      <c r="M37" s="47" t="s">
        <v>461</v>
      </c>
    </row>
    <row r="38" spans="1:13">
      <c r="A38" s="10" t="s">
        <v>50</v>
      </c>
      <c r="B38" s="10" t="s">
        <v>83</v>
      </c>
      <c r="C38" s="10"/>
      <c r="D38" s="10">
        <v>1.4</v>
      </c>
      <c r="E38" s="10">
        <v>0.70899999999999996</v>
      </c>
      <c r="F38" s="10">
        <v>0.85699999999999998</v>
      </c>
      <c r="G38" s="10">
        <v>3.85</v>
      </c>
      <c r="H38" s="10" t="s">
        <v>722</v>
      </c>
      <c r="I38" s="10"/>
      <c r="J38" s="10">
        <v>28</v>
      </c>
      <c r="K38" s="10">
        <v>2</v>
      </c>
      <c r="L38" s="10">
        <v>0</v>
      </c>
      <c r="M38" s="10" t="s">
        <v>460</v>
      </c>
    </row>
    <row r="39" spans="1:13">
      <c r="A39" s="10" t="s">
        <v>10</v>
      </c>
      <c r="B39" s="10" t="s">
        <v>84</v>
      </c>
      <c r="C39" s="10">
        <v>0.30599999999999999</v>
      </c>
      <c r="D39" s="10">
        <v>2.74</v>
      </c>
      <c r="E39" s="10">
        <v>0.13100000000000001</v>
      </c>
      <c r="F39" s="10">
        <v>0.58299999999999996</v>
      </c>
      <c r="G39" s="10">
        <v>1.86</v>
      </c>
      <c r="H39" s="10" t="s">
        <v>723</v>
      </c>
      <c r="I39" s="10">
        <v>75</v>
      </c>
      <c r="J39" s="10">
        <v>2041</v>
      </c>
      <c r="K39" s="10">
        <v>2</v>
      </c>
      <c r="L39" s="10">
        <v>1</v>
      </c>
      <c r="M39" s="10" t="s">
        <v>459</v>
      </c>
    </row>
    <row r="40" spans="1:13">
      <c r="A40" s="10" t="s">
        <v>10</v>
      </c>
      <c r="B40" s="10" t="s">
        <v>84</v>
      </c>
      <c r="C40" s="10">
        <v>0.254</v>
      </c>
      <c r="D40" s="10">
        <v>2.74</v>
      </c>
      <c r="E40" s="10">
        <v>0.126</v>
      </c>
      <c r="F40" s="10">
        <v>0.17899999999999999</v>
      </c>
      <c r="G40" s="10">
        <v>1.38</v>
      </c>
      <c r="H40" s="10" t="s">
        <v>723</v>
      </c>
      <c r="I40" s="10">
        <v>75</v>
      </c>
      <c r="J40" s="10">
        <v>197</v>
      </c>
      <c r="K40" s="10">
        <v>2</v>
      </c>
      <c r="L40" s="10">
        <v>1</v>
      </c>
      <c r="M40" s="47" t="s">
        <v>458</v>
      </c>
    </row>
    <row r="41" spans="1:13">
      <c r="A41" s="10" t="s">
        <v>49</v>
      </c>
      <c r="B41" s="10" t="s">
        <v>83</v>
      </c>
      <c r="C41" s="10"/>
      <c r="D41" s="10">
        <v>4.63</v>
      </c>
      <c r="E41" s="10">
        <v>0.25679999999999997</v>
      </c>
      <c r="F41" s="10">
        <v>0.90239999999999998</v>
      </c>
      <c r="G41" s="10">
        <v>2.68</v>
      </c>
      <c r="H41" s="10" t="s">
        <v>724</v>
      </c>
      <c r="I41" s="10">
        <v>75</v>
      </c>
      <c r="J41" s="10">
        <v>267</v>
      </c>
      <c r="K41" s="10">
        <v>2</v>
      </c>
      <c r="L41" s="10">
        <v>0</v>
      </c>
      <c r="M41" s="47" t="s">
        <v>457</v>
      </c>
    </row>
    <row r="42" spans="1:13">
      <c r="A42" s="10" t="s">
        <v>49</v>
      </c>
      <c r="B42" s="10" t="s">
        <v>83</v>
      </c>
      <c r="C42" s="10"/>
      <c r="D42" s="10">
        <v>3.51</v>
      </c>
      <c r="E42" s="10">
        <v>0.23200000000000001</v>
      </c>
      <c r="F42" s="10">
        <v>0.47699999999999998</v>
      </c>
      <c r="G42" s="10">
        <v>3.56</v>
      </c>
      <c r="H42" s="10" t="s">
        <v>693</v>
      </c>
      <c r="I42" s="10">
        <v>70</v>
      </c>
      <c r="J42" s="10">
        <v>1409</v>
      </c>
      <c r="K42" s="10">
        <v>2</v>
      </c>
      <c r="L42" s="10">
        <v>1</v>
      </c>
      <c r="M42" s="47" t="s">
        <v>456</v>
      </c>
    </row>
    <row r="43" spans="1:13">
      <c r="A43" s="10" t="s">
        <v>348</v>
      </c>
      <c r="B43" s="10" t="s">
        <v>84</v>
      </c>
      <c r="C43" s="10">
        <v>0.19</v>
      </c>
      <c r="D43" s="10">
        <v>9.1300000000000008</v>
      </c>
      <c r="E43" s="10">
        <v>1.29</v>
      </c>
      <c r="F43" s="10"/>
      <c r="G43" s="10"/>
      <c r="H43" s="10" t="s">
        <v>715</v>
      </c>
      <c r="I43" s="10">
        <v>91</v>
      </c>
      <c r="J43" s="10">
        <v>1504</v>
      </c>
      <c r="K43" s="10">
        <v>1</v>
      </c>
      <c r="L43" s="10">
        <v>0</v>
      </c>
      <c r="M43" s="47" t="s">
        <v>455</v>
      </c>
    </row>
    <row r="44" spans="1:13">
      <c r="A44" s="10" t="s">
        <v>221</v>
      </c>
      <c r="B44" s="10" t="s">
        <v>83</v>
      </c>
      <c r="C44" s="10"/>
      <c r="D44" s="10">
        <v>3.94</v>
      </c>
      <c r="E44" s="10">
        <v>8.0600000000000005E-2</v>
      </c>
      <c r="F44" s="10">
        <v>0.51500000000000001</v>
      </c>
      <c r="G44" s="10">
        <v>2.0099999999999998</v>
      </c>
      <c r="H44" s="10" t="s">
        <v>719</v>
      </c>
      <c r="I44" s="10">
        <v>75</v>
      </c>
      <c r="J44" s="10">
        <v>420</v>
      </c>
      <c r="K44" s="10">
        <v>3</v>
      </c>
      <c r="L44" s="10">
        <v>1</v>
      </c>
      <c r="M44" s="47" t="s">
        <v>454</v>
      </c>
    </row>
    <row r="45" spans="1:13">
      <c r="A45" s="10" t="s">
        <v>221</v>
      </c>
      <c r="B45" s="10" t="s">
        <v>83</v>
      </c>
      <c r="C45" s="10"/>
      <c r="D45" s="10">
        <v>4.04</v>
      </c>
      <c r="E45" s="10">
        <v>8.9499999999999996E-2</v>
      </c>
      <c r="F45" s="10">
        <v>0.67600000000000005</v>
      </c>
      <c r="G45" s="10">
        <v>2.2200000000000002</v>
      </c>
      <c r="H45" s="10" t="s">
        <v>719</v>
      </c>
      <c r="I45" s="10">
        <v>75</v>
      </c>
      <c r="J45" s="10">
        <v>375</v>
      </c>
      <c r="K45" s="10">
        <v>3</v>
      </c>
      <c r="L45" s="10">
        <v>1</v>
      </c>
      <c r="M45" s="47" t="s">
        <v>453</v>
      </c>
    </row>
    <row r="46" spans="1:13">
      <c r="A46" s="10" t="s">
        <v>226</v>
      </c>
      <c r="B46" s="10" t="s">
        <v>84</v>
      </c>
      <c r="C46" s="10">
        <v>0.53600000000000003</v>
      </c>
      <c r="D46" s="10">
        <v>10.4</v>
      </c>
      <c r="E46" s="10">
        <v>0.27200000000000002</v>
      </c>
      <c r="F46" s="10"/>
      <c r="G46" s="10"/>
      <c r="H46" s="10" t="s">
        <v>725</v>
      </c>
      <c r="I46" s="10">
        <v>69</v>
      </c>
      <c r="J46" s="10">
        <v>389</v>
      </c>
      <c r="K46" s="10">
        <v>1</v>
      </c>
      <c r="L46" s="10">
        <v>0</v>
      </c>
      <c r="M46" s="47" t="s">
        <v>151</v>
      </c>
    </row>
    <row r="47" spans="1:13">
      <c r="A47" s="10" t="s">
        <v>226</v>
      </c>
      <c r="B47" s="10" t="s">
        <v>84</v>
      </c>
      <c r="C47" s="10"/>
      <c r="D47" s="10">
        <v>8.8699999999999992</v>
      </c>
      <c r="E47" s="10">
        <v>0.23499999999999999</v>
      </c>
      <c r="F47" s="10"/>
      <c r="G47" s="10"/>
      <c r="H47" s="10" t="s">
        <v>718</v>
      </c>
      <c r="I47" s="10">
        <v>60</v>
      </c>
      <c r="J47" s="10">
        <v>16</v>
      </c>
      <c r="K47" s="10">
        <v>1</v>
      </c>
      <c r="L47" s="10">
        <v>0</v>
      </c>
      <c r="M47" s="47" t="s">
        <v>150</v>
      </c>
    </row>
    <row r="48" spans="1:13">
      <c r="A48" s="10" t="s">
        <v>226</v>
      </c>
      <c r="B48" s="10" t="s">
        <v>84</v>
      </c>
      <c r="C48" s="10">
        <v>0.44</v>
      </c>
      <c r="D48" s="10">
        <v>10.199999999999999</v>
      </c>
      <c r="E48" s="10">
        <v>0.222</v>
      </c>
      <c r="F48" s="10"/>
      <c r="G48" s="10"/>
      <c r="H48" s="10" t="s">
        <v>725</v>
      </c>
      <c r="I48" s="10">
        <v>65</v>
      </c>
      <c r="J48" s="10">
        <v>60</v>
      </c>
      <c r="K48" s="10">
        <v>1</v>
      </c>
      <c r="L48" s="10">
        <v>0</v>
      </c>
      <c r="M48" s="47" t="s">
        <v>149</v>
      </c>
    </row>
    <row r="49" spans="1:13">
      <c r="A49" s="10" t="s">
        <v>229</v>
      </c>
      <c r="B49" s="10" t="s">
        <v>83</v>
      </c>
      <c r="C49" s="10"/>
      <c r="D49" s="10">
        <v>3.64</v>
      </c>
      <c r="E49" s="10">
        <v>0.15</v>
      </c>
      <c r="F49" s="10"/>
      <c r="G49" s="10"/>
      <c r="H49" s="10" t="s">
        <v>728</v>
      </c>
      <c r="I49" s="10">
        <v>70</v>
      </c>
      <c r="J49" s="10">
        <v>2123</v>
      </c>
      <c r="K49" s="10">
        <v>2</v>
      </c>
      <c r="L49" s="10">
        <v>0</v>
      </c>
      <c r="M49" s="47" t="s">
        <v>452</v>
      </c>
    </row>
    <row r="50" spans="1:13">
      <c r="A50" s="10" t="s">
        <v>233</v>
      </c>
      <c r="B50" s="10" t="s">
        <v>84</v>
      </c>
      <c r="C50" s="10"/>
      <c r="D50" s="10">
        <v>4.2699999999999996</v>
      </c>
      <c r="E50" s="10">
        <v>0.214</v>
      </c>
      <c r="F50" s="10">
        <v>3.34</v>
      </c>
      <c r="G50" s="10">
        <v>2.73</v>
      </c>
      <c r="H50" s="10" t="s">
        <v>729</v>
      </c>
      <c r="I50" s="10">
        <v>70</v>
      </c>
      <c r="J50" s="10">
        <v>108</v>
      </c>
      <c r="K50" s="10">
        <v>2</v>
      </c>
      <c r="L50" s="10">
        <v>1</v>
      </c>
      <c r="M50" s="47" t="s">
        <v>451</v>
      </c>
    </row>
    <row r="51" spans="1:13">
      <c r="A51" s="10" t="s">
        <v>24</v>
      </c>
      <c r="B51" s="10" t="s">
        <v>84</v>
      </c>
      <c r="C51" s="10">
        <v>0.24</v>
      </c>
      <c r="D51" s="10">
        <v>2.75</v>
      </c>
      <c r="E51" s="10">
        <v>0.27800000000000002</v>
      </c>
      <c r="F51" s="10"/>
      <c r="G51" s="10"/>
      <c r="H51" s="10" t="s">
        <v>730</v>
      </c>
      <c r="I51" s="10">
        <v>67</v>
      </c>
      <c r="J51" s="10">
        <v>143</v>
      </c>
      <c r="K51" s="10">
        <v>1</v>
      </c>
      <c r="L51" s="10">
        <v>1</v>
      </c>
      <c r="M51" s="47" t="s">
        <v>450</v>
      </c>
    </row>
    <row r="52" spans="1:13">
      <c r="A52" s="10" t="s">
        <v>24</v>
      </c>
      <c r="B52" s="10" t="s">
        <v>84</v>
      </c>
      <c r="C52" s="10">
        <v>0.31900000000000001</v>
      </c>
      <c r="D52" s="10">
        <v>5.18</v>
      </c>
      <c r="E52" s="10">
        <v>0.105</v>
      </c>
      <c r="F52" s="10"/>
      <c r="G52" s="10"/>
      <c r="H52" s="10" t="s">
        <v>730</v>
      </c>
      <c r="I52" s="10">
        <v>84</v>
      </c>
      <c r="J52" s="10">
        <v>3414</v>
      </c>
      <c r="K52" s="10">
        <v>1</v>
      </c>
      <c r="L52" s="10">
        <v>1</v>
      </c>
      <c r="M52" s="47" t="s">
        <v>449</v>
      </c>
    </row>
    <row r="53" spans="1:13">
      <c r="A53" s="10" t="s">
        <v>237</v>
      </c>
      <c r="B53" s="10" t="s">
        <v>84</v>
      </c>
      <c r="C53" s="10">
        <v>0.18</v>
      </c>
      <c r="D53" s="10">
        <v>1.88</v>
      </c>
      <c r="E53" s="10">
        <v>0.09</v>
      </c>
      <c r="F53" s="10">
        <v>0.26</v>
      </c>
      <c r="G53" s="10">
        <v>1.72</v>
      </c>
      <c r="H53" s="10" t="s">
        <v>729</v>
      </c>
      <c r="I53" s="10">
        <v>71</v>
      </c>
      <c r="J53" s="10">
        <v>2546</v>
      </c>
      <c r="K53" s="10">
        <v>2</v>
      </c>
      <c r="L53" s="10">
        <v>0</v>
      </c>
      <c r="M53" s="47" t="s">
        <v>448</v>
      </c>
    </row>
    <row r="54" spans="1:13">
      <c r="A54" s="10" t="s">
        <v>241</v>
      </c>
      <c r="B54" s="10" t="s">
        <v>84</v>
      </c>
      <c r="C54" s="10">
        <v>0.45</v>
      </c>
      <c r="D54" s="10">
        <v>7.33</v>
      </c>
      <c r="E54" s="10">
        <v>0.18959999999999999</v>
      </c>
      <c r="F54" s="10"/>
      <c r="G54" s="10"/>
      <c r="H54" s="10" t="s">
        <v>729</v>
      </c>
      <c r="I54" s="10">
        <v>74</v>
      </c>
      <c r="J54" s="10">
        <v>1889</v>
      </c>
      <c r="K54" s="10">
        <v>1</v>
      </c>
      <c r="L54" s="10">
        <v>0</v>
      </c>
      <c r="M54" s="47" t="s">
        <v>447</v>
      </c>
    </row>
    <row r="55" spans="1:13">
      <c r="A55" s="10" t="s">
        <v>17</v>
      </c>
      <c r="B55" s="10" t="s">
        <v>84</v>
      </c>
      <c r="C55" s="10">
        <v>0.90800000000000003</v>
      </c>
      <c r="D55" s="10">
        <v>24.9</v>
      </c>
      <c r="E55" s="10">
        <v>1.38</v>
      </c>
      <c r="F55" s="10"/>
      <c r="G55" s="10"/>
      <c r="H55" s="10" t="s">
        <v>732</v>
      </c>
      <c r="I55" s="10">
        <v>70</v>
      </c>
      <c r="J55" s="10">
        <v>337</v>
      </c>
      <c r="K55" s="10">
        <v>1</v>
      </c>
      <c r="L55" s="10">
        <v>0</v>
      </c>
      <c r="M55" s="47" t="s">
        <v>372</v>
      </c>
    </row>
    <row r="56" spans="1:13">
      <c r="A56" s="10" t="s">
        <v>17</v>
      </c>
      <c r="B56" s="10" t="s">
        <v>84</v>
      </c>
      <c r="C56" s="10">
        <v>0.125</v>
      </c>
      <c r="D56" s="10">
        <v>6.6</v>
      </c>
      <c r="E56" s="10">
        <v>1.41</v>
      </c>
      <c r="F56" s="10">
        <v>0.48599999999999999</v>
      </c>
      <c r="G56" s="10">
        <v>12.7</v>
      </c>
      <c r="H56" s="10" t="s">
        <v>688</v>
      </c>
      <c r="I56" s="10">
        <v>70</v>
      </c>
      <c r="J56" s="10">
        <v>302</v>
      </c>
      <c r="K56" s="10">
        <v>2</v>
      </c>
      <c r="L56" s="10">
        <v>0</v>
      </c>
      <c r="M56" s="47" t="s">
        <v>373</v>
      </c>
    </row>
    <row r="57" spans="1:13">
      <c r="A57" s="10" t="s">
        <v>17</v>
      </c>
      <c r="B57" s="10" t="s">
        <v>84</v>
      </c>
      <c r="C57" s="10">
        <v>0.80200000000000005</v>
      </c>
      <c r="D57" s="10">
        <v>14</v>
      </c>
      <c r="E57" s="10">
        <v>0.96699999999999997</v>
      </c>
      <c r="F57" s="10"/>
      <c r="G57" s="10"/>
      <c r="H57" s="10" t="s">
        <v>733</v>
      </c>
      <c r="I57" s="10">
        <v>70</v>
      </c>
      <c r="J57" s="10">
        <v>1174</v>
      </c>
      <c r="K57" s="10">
        <v>1</v>
      </c>
      <c r="L57" s="10">
        <v>0</v>
      </c>
      <c r="M57" s="47" t="s">
        <v>374</v>
      </c>
    </row>
    <row r="58" spans="1:13">
      <c r="A58" s="10" t="s">
        <v>17</v>
      </c>
      <c r="B58" s="10" t="s">
        <v>84</v>
      </c>
      <c r="C58" s="10">
        <v>0.187</v>
      </c>
      <c r="D58" s="10">
        <v>5.05</v>
      </c>
      <c r="E58" s="10">
        <v>0.86099999999999999</v>
      </c>
      <c r="F58" s="10">
        <v>0.9</v>
      </c>
      <c r="G58" s="10">
        <v>4.66</v>
      </c>
      <c r="H58" s="10" t="s">
        <v>734</v>
      </c>
      <c r="I58" s="10">
        <v>76</v>
      </c>
      <c r="J58" s="10">
        <v>20</v>
      </c>
      <c r="K58" s="10">
        <v>2</v>
      </c>
      <c r="L58" s="10">
        <v>0</v>
      </c>
      <c r="M58" s="47" t="s">
        <v>375</v>
      </c>
    </row>
    <row r="59" spans="1:13">
      <c r="A59" s="10" t="s">
        <v>17</v>
      </c>
      <c r="B59" s="10" t="s">
        <v>84</v>
      </c>
      <c r="C59" s="10">
        <v>0.495</v>
      </c>
      <c r="D59" s="10">
        <v>8.82</v>
      </c>
      <c r="E59" s="10">
        <v>0.41699999999999998</v>
      </c>
      <c r="F59" s="10">
        <v>0.46899999999999997</v>
      </c>
      <c r="G59" s="10">
        <v>4.4800000000000004</v>
      </c>
      <c r="H59" s="10" t="s">
        <v>735</v>
      </c>
      <c r="I59" s="10">
        <v>72</v>
      </c>
      <c r="J59" s="10">
        <v>56</v>
      </c>
      <c r="K59" s="10">
        <v>2</v>
      </c>
      <c r="L59" s="10">
        <v>0</v>
      </c>
      <c r="M59" s="47" t="s">
        <v>379</v>
      </c>
    </row>
    <row r="60" spans="1:13">
      <c r="A60" s="10" t="s">
        <v>17</v>
      </c>
      <c r="B60" s="10" t="s">
        <v>84</v>
      </c>
      <c r="C60" s="10">
        <v>0.21299999999999999</v>
      </c>
      <c r="D60" s="10">
        <v>3.43</v>
      </c>
      <c r="E60" s="10">
        <v>0.54400000000000004</v>
      </c>
      <c r="F60" s="10">
        <v>0.29099999999999998</v>
      </c>
      <c r="G60" s="10">
        <v>2.27</v>
      </c>
      <c r="H60" s="10" t="s">
        <v>734</v>
      </c>
      <c r="I60" s="10">
        <v>70</v>
      </c>
      <c r="J60" s="10">
        <v>1227</v>
      </c>
      <c r="K60" s="10">
        <v>2</v>
      </c>
      <c r="L60" s="10">
        <v>0</v>
      </c>
      <c r="M60" s="47" t="s">
        <v>380</v>
      </c>
    </row>
    <row r="61" spans="1:13">
      <c r="A61" s="10" t="s">
        <v>34</v>
      </c>
      <c r="B61" s="10" t="s">
        <v>84</v>
      </c>
      <c r="C61" s="10">
        <v>0.09</v>
      </c>
      <c r="D61" s="10">
        <v>13.5</v>
      </c>
      <c r="E61" s="10">
        <v>0.51300000000000001</v>
      </c>
      <c r="F61" s="10"/>
      <c r="G61" s="10"/>
      <c r="H61" s="10" t="s">
        <v>737</v>
      </c>
      <c r="I61" s="10">
        <v>87</v>
      </c>
      <c r="J61" s="10">
        <v>1454</v>
      </c>
      <c r="K61" s="10">
        <v>1</v>
      </c>
      <c r="L61" s="10">
        <v>0</v>
      </c>
      <c r="M61" s="47" t="s">
        <v>446</v>
      </c>
    </row>
    <row r="62" spans="1:13">
      <c r="A62" s="10" t="s">
        <v>16</v>
      </c>
      <c r="B62" s="10" t="s">
        <v>83</v>
      </c>
      <c r="C62" s="10"/>
      <c r="D62" s="10">
        <v>2.37</v>
      </c>
      <c r="E62" s="10">
        <v>0.38100000000000001</v>
      </c>
      <c r="F62" s="10">
        <v>0.122</v>
      </c>
      <c r="G62" s="10">
        <v>1.37</v>
      </c>
      <c r="H62" s="10" t="s">
        <v>738</v>
      </c>
      <c r="I62" s="10">
        <v>70</v>
      </c>
      <c r="J62" s="10">
        <v>169</v>
      </c>
      <c r="K62" s="10">
        <v>2</v>
      </c>
      <c r="L62" s="10">
        <v>0</v>
      </c>
      <c r="M62" s="47" t="s">
        <v>148</v>
      </c>
    </row>
    <row r="63" spans="1:13">
      <c r="A63" s="10" t="s">
        <v>16</v>
      </c>
      <c r="B63" s="10" t="s">
        <v>83</v>
      </c>
      <c r="C63" s="10"/>
      <c r="D63" s="10">
        <v>3.29</v>
      </c>
      <c r="E63" s="10">
        <v>0.40699999999999997</v>
      </c>
      <c r="F63" s="10">
        <v>4.13</v>
      </c>
      <c r="G63" s="10">
        <v>7.14</v>
      </c>
      <c r="H63" s="10" t="s">
        <v>735</v>
      </c>
      <c r="I63" s="10">
        <v>79</v>
      </c>
      <c r="J63" s="10">
        <v>482</v>
      </c>
      <c r="K63" s="10">
        <v>2</v>
      </c>
      <c r="L63" s="10">
        <v>0</v>
      </c>
      <c r="M63" s="47" t="s">
        <v>147</v>
      </c>
    </row>
    <row r="64" spans="1:13">
      <c r="A64" s="10" t="s">
        <v>16</v>
      </c>
      <c r="B64" s="10" t="s">
        <v>83</v>
      </c>
      <c r="C64" s="10"/>
      <c r="D64" s="10">
        <v>2.2999999999999998</v>
      </c>
      <c r="E64" s="10">
        <v>0.28799999999999998</v>
      </c>
      <c r="F64" s="10">
        <v>0.129</v>
      </c>
      <c r="G64" s="10">
        <v>1.9</v>
      </c>
      <c r="H64" s="10" t="s">
        <v>738</v>
      </c>
      <c r="I64" s="10">
        <v>67</v>
      </c>
      <c r="J64" s="10">
        <v>33</v>
      </c>
      <c r="K64" s="10">
        <v>2</v>
      </c>
      <c r="L64" s="10">
        <v>0</v>
      </c>
      <c r="M64" s="47" t="s">
        <v>128</v>
      </c>
    </row>
    <row r="65" spans="1:13">
      <c r="A65" s="10" t="s">
        <v>16</v>
      </c>
      <c r="B65" s="10" t="s">
        <v>83</v>
      </c>
      <c r="C65" s="10"/>
      <c r="D65" s="10">
        <v>3.06</v>
      </c>
      <c r="E65" s="10">
        <v>0.27300000000000002</v>
      </c>
      <c r="F65" s="10">
        <v>1.72</v>
      </c>
      <c r="G65" s="10">
        <v>2.94</v>
      </c>
      <c r="H65" s="10" t="s">
        <v>739</v>
      </c>
      <c r="I65" s="10">
        <v>77</v>
      </c>
      <c r="J65" s="10">
        <v>279</v>
      </c>
      <c r="K65" s="10">
        <v>2</v>
      </c>
      <c r="L65" s="10">
        <v>0</v>
      </c>
      <c r="M65" s="47" t="s">
        <v>127</v>
      </c>
    </row>
    <row r="66" spans="1:13">
      <c r="A66" s="10" t="s">
        <v>51</v>
      </c>
      <c r="B66" s="10" t="s">
        <v>83</v>
      </c>
      <c r="C66" s="10"/>
      <c r="D66" s="10">
        <v>4.1500000000000004</v>
      </c>
      <c r="E66" s="10">
        <v>0.36</v>
      </c>
      <c r="F66" s="10">
        <v>0.98640000000000005</v>
      </c>
      <c r="G66" s="10">
        <v>3.11</v>
      </c>
      <c r="H66" s="10" t="s">
        <v>740</v>
      </c>
      <c r="I66" s="10">
        <v>80</v>
      </c>
      <c r="J66" s="10">
        <v>499</v>
      </c>
      <c r="K66" s="10">
        <v>2</v>
      </c>
      <c r="L66" s="10">
        <v>0</v>
      </c>
      <c r="M66" s="47" t="s">
        <v>444</v>
      </c>
    </row>
    <row r="67" spans="1:13">
      <c r="A67" s="10" t="s">
        <v>261</v>
      </c>
      <c r="B67" s="10" t="s">
        <v>83</v>
      </c>
      <c r="C67" s="10"/>
      <c r="D67" s="10">
        <v>5.13</v>
      </c>
      <c r="E67" s="10">
        <v>0.22919999999999999</v>
      </c>
      <c r="F67" s="10">
        <v>1.03</v>
      </c>
      <c r="G67" s="10">
        <v>3.62</v>
      </c>
      <c r="H67" s="10" t="s">
        <v>719</v>
      </c>
      <c r="I67" s="10">
        <v>76</v>
      </c>
      <c r="J67" s="10">
        <v>476</v>
      </c>
      <c r="K67" s="10">
        <v>2</v>
      </c>
      <c r="L67" s="10">
        <v>1</v>
      </c>
      <c r="M67" s="47" t="s">
        <v>443</v>
      </c>
    </row>
    <row r="68" spans="1:13">
      <c r="A68" s="10" t="s">
        <v>265</v>
      </c>
      <c r="B68" s="10" t="s">
        <v>84</v>
      </c>
      <c r="C68" s="10"/>
      <c r="D68" s="10">
        <v>14.9</v>
      </c>
      <c r="E68" s="10">
        <v>0.74</v>
      </c>
      <c r="F68" s="10"/>
      <c r="G68" s="10"/>
      <c r="H68" s="10" t="s">
        <v>741</v>
      </c>
      <c r="I68" s="10">
        <v>81</v>
      </c>
      <c r="J68" s="10">
        <v>257</v>
      </c>
      <c r="K68" s="10">
        <v>1</v>
      </c>
      <c r="L68" s="10">
        <v>0</v>
      </c>
      <c r="M68" s="47" t="s">
        <v>441</v>
      </c>
    </row>
    <row r="69" spans="1:13">
      <c r="A69" s="10" t="s">
        <v>7</v>
      </c>
      <c r="B69" s="10" t="s">
        <v>84</v>
      </c>
      <c r="C69" s="10">
        <v>0.19400000000000001</v>
      </c>
      <c r="D69" s="10">
        <v>4.57</v>
      </c>
      <c r="E69" s="10">
        <v>0.31</v>
      </c>
      <c r="F69" s="10">
        <v>1.27</v>
      </c>
      <c r="G69" s="10">
        <v>4.53</v>
      </c>
      <c r="H69" s="10" t="s">
        <v>742</v>
      </c>
      <c r="I69" s="10">
        <v>75</v>
      </c>
      <c r="J69" s="10">
        <v>59</v>
      </c>
      <c r="K69" s="10">
        <v>2</v>
      </c>
      <c r="L69" s="10">
        <v>0</v>
      </c>
      <c r="M69" s="47" t="s">
        <v>435</v>
      </c>
    </row>
    <row r="70" spans="1:13">
      <c r="A70" s="10" t="s">
        <v>7</v>
      </c>
      <c r="B70" s="10" t="s">
        <v>83</v>
      </c>
      <c r="C70" s="10"/>
      <c r="D70" s="10">
        <v>3.6</v>
      </c>
      <c r="E70" s="10">
        <v>0.21</v>
      </c>
      <c r="F70" s="10">
        <v>1</v>
      </c>
      <c r="G70" s="10">
        <v>3.56</v>
      </c>
      <c r="H70" s="10" t="s">
        <v>742</v>
      </c>
      <c r="I70" s="10">
        <v>75</v>
      </c>
      <c r="J70" s="10">
        <v>11</v>
      </c>
      <c r="K70" s="10">
        <v>2</v>
      </c>
      <c r="L70" s="10">
        <v>0</v>
      </c>
      <c r="M70" s="47" t="s">
        <v>435</v>
      </c>
    </row>
    <row r="71" spans="1:13">
      <c r="A71" s="10" t="s">
        <v>276</v>
      </c>
      <c r="B71" s="10" t="s">
        <v>83</v>
      </c>
      <c r="C71" s="10"/>
      <c r="D71" s="10">
        <v>3.65</v>
      </c>
      <c r="E71" s="10">
        <v>0.33119999999999999</v>
      </c>
      <c r="F71" s="10">
        <v>1.276</v>
      </c>
      <c r="G71" s="10">
        <v>2.48</v>
      </c>
      <c r="H71" s="10" t="s">
        <v>743</v>
      </c>
      <c r="I71" s="10">
        <v>73</v>
      </c>
      <c r="J71" s="10">
        <v>444</v>
      </c>
      <c r="K71" s="10">
        <v>2</v>
      </c>
      <c r="L71" s="10">
        <v>0</v>
      </c>
      <c r="M71" s="47" t="s">
        <v>439</v>
      </c>
    </row>
    <row r="72" spans="1:13">
      <c r="A72" s="10" t="s">
        <v>2</v>
      </c>
      <c r="B72" s="10" t="s">
        <v>83</v>
      </c>
      <c r="C72" s="10"/>
      <c r="D72" s="10">
        <v>3.76</v>
      </c>
      <c r="E72" s="10">
        <v>0.15</v>
      </c>
      <c r="F72" s="10">
        <v>0.4</v>
      </c>
      <c r="G72" s="10">
        <v>1.82</v>
      </c>
      <c r="H72" s="10" t="s">
        <v>744</v>
      </c>
      <c r="I72" s="10">
        <v>70</v>
      </c>
      <c r="J72" s="10">
        <v>990</v>
      </c>
      <c r="K72" s="10">
        <v>2</v>
      </c>
      <c r="L72" s="10">
        <v>1</v>
      </c>
      <c r="M72" s="47" t="s">
        <v>438</v>
      </c>
    </row>
    <row r="73" spans="1:13">
      <c r="A73" s="10" t="s">
        <v>46</v>
      </c>
      <c r="B73" s="10" t="s">
        <v>83</v>
      </c>
      <c r="C73" s="10"/>
      <c r="D73" s="10">
        <v>3.41</v>
      </c>
      <c r="E73" s="10">
        <v>0.27</v>
      </c>
      <c r="F73" s="10">
        <v>0.439</v>
      </c>
      <c r="G73" s="10">
        <v>3.29</v>
      </c>
      <c r="H73" s="10" t="s">
        <v>693</v>
      </c>
      <c r="I73" s="10">
        <v>70</v>
      </c>
      <c r="J73" s="10">
        <v>807</v>
      </c>
      <c r="K73" s="10">
        <v>2</v>
      </c>
      <c r="L73" s="10">
        <v>1</v>
      </c>
      <c r="M73" s="47" t="s">
        <v>437</v>
      </c>
    </row>
    <row r="74" spans="1:13">
      <c r="A74" s="10" t="s">
        <v>4</v>
      </c>
      <c r="B74" s="10" t="s">
        <v>83</v>
      </c>
      <c r="C74" s="10"/>
      <c r="D74" s="10">
        <v>3.46</v>
      </c>
      <c r="E74" s="10">
        <v>0.21099999999999999</v>
      </c>
      <c r="F74" s="10">
        <v>0.48</v>
      </c>
      <c r="G74" s="10">
        <v>3.46</v>
      </c>
      <c r="H74" s="10" t="s">
        <v>745</v>
      </c>
      <c r="I74" s="10">
        <v>79</v>
      </c>
      <c r="J74" s="10">
        <v>221</v>
      </c>
      <c r="K74" s="10">
        <v>2</v>
      </c>
      <c r="L74" s="10">
        <v>0</v>
      </c>
      <c r="M74" s="47" t="s">
        <v>434</v>
      </c>
    </row>
    <row r="75" spans="1:13">
      <c r="A75" s="10" t="s">
        <v>4</v>
      </c>
      <c r="B75" s="10" t="s">
        <v>83</v>
      </c>
      <c r="C75" s="10"/>
      <c r="D75" s="10">
        <v>4.46</v>
      </c>
      <c r="E75" s="46">
        <v>0.21099999999999999</v>
      </c>
      <c r="F75" s="10">
        <v>0.624</v>
      </c>
      <c r="G75" s="10">
        <v>2.52</v>
      </c>
      <c r="H75" s="10" t="s">
        <v>746</v>
      </c>
      <c r="I75" s="10">
        <v>80</v>
      </c>
      <c r="J75" s="10">
        <v>1302</v>
      </c>
      <c r="K75" s="10">
        <v>2</v>
      </c>
      <c r="L75" s="10">
        <v>1</v>
      </c>
      <c r="M75" s="47" t="s">
        <v>433</v>
      </c>
    </row>
    <row r="76" spans="1:13">
      <c r="A76" s="10" t="s">
        <v>4</v>
      </c>
      <c r="B76" s="10" t="s">
        <v>83</v>
      </c>
      <c r="C76" s="10"/>
      <c r="D76" s="10">
        <v>4.13</v>
      </c>
      <c r="E76" s="46">
        <v>0.187</v>
      </c>
      <c r="F76" s="10">
        <v>0.746</v>
      </c>
      <c r="G76" s="10">
        <v>2.5</v>
      </c>
      <c r="H76" s="10" t="s">
        <v>747</v>
      </c>
      <c r="I76" s="10">
        <v>80</v>
      </c>
      <c r="J76" s="10">
        <v>1074</v>
      </c>
      <c r="K76" s="10">
        <v>2</v>
      </c>
      <c r="L76" s="10">
        <v>1</v>
      </c>
      <c r="M76" s="47" t="s">
        <v>432</v>
      </c>
    </row>
    <row r="77" spans="1:13">
      <c r="A77" s="10" t="s">
        <v>4</v>
      </c>
      <c r="B77" s="10" t="s">
        <v>83</v>
      </c>
      <c r="C77" s="10"/>
      <c r="D77" s="10">
        <v>3.63</v>
      </c>
      <c r="E77" s="46">
        <v>0.16900000000000001</v>
      </c>
      <c r="F77" s="10">
        <v>0.77</v>
      </c>
      <c r="G77" s="10">
        <v>2.78</v>
      </c>
      <c r="H77" s="10" t="s">
        <v>748</v>
      </c>
      <c r="I77" s="10">
        <v>80</v>
      </c>
      <c r="J77" s="10">
        <v>1895</v>
      </c>
      <c r="K77" s="10">
        <v>2</v>
      </c>
      <c r="L77" s="10">
        <v>1</v>
      </c>
      <c r="M77" s="47" t="s">
        <v>431</v>
      </c>
    </row>
    <row r="78" spans="1:13">
      <c r="A78" s="10" t="s">
        <v>48</v>
      </c>
      <c r="B78" s="10" t="s">
        <v>83</v>
      </c>
      <c r="C78" s="10"/>
      <c r="D78" s="10">
        <v>2.76</v>
      </c>
      <c r="E78" s="10">
        <v>8.2799999999999999E-2</v>
      </c>
      <c r="F78" s="10">
        <v>1.29</v>
      </c>
      <c r="G78" s="10">
        <v>1.01</v>
      </c>
      <c r="H78" s="10" t="s">
        <v>749</v>
      </c>
      <c r="I78" s="10">
        <v>75</v>
      </c>
      <c r="J78" s="10">
        <v>678</v>
      </c>
      <c r="K78" s="10">
        <v>2</v>
      </c>
      <c r="L78" s="10">
        <v>1</v>
      </c>
      <c r="M78" s="47" t="s">
        <v>429</v>
      </c>
    </row>
    <row r="79" spans="1:13">
      <c r="A79" s="10" t="s">
        <v>9</v>
      </c>
      <c r="B79" s="10" t="s">
        <v>83</v>
      </c>
      <c r="C79" s="10"/>
      <c r="D79" s="10">
        <v>2.78</v>
      </c>
      <c r="E79" s="10">
        <v>0.17</v>
      </c>
      <c r="F79" s="10">
        <v>0.29399999999999998</v>
      </c>
      <c r="G79" s="10">
        <v>2.68</v>
      </c>
      <c r="H79" s="10" t="s">
        <v>750</v>
      </c>
      <c r="I79" s="10">
        <v>75</v>
      </c>
      <c r="J79" s="10">
        <v>941</v>
      </c>
      <c r="K79" s="10">
        <v>2</v>
      </c>
      <c r="L79" s="10">
        <v>1</v>
      </c>
      <c r="M79" s="47" t="s">
        <v>428</v>
      </c>
    </row>
    <row r="80" spans="1:13">
      <c r="A80" s="10" t="s">
        <v>289</v>
      </c>
      <c r="B80" s="10" t="s">
        <v>83</v>
      </c>
      <c r="C80" s="10"/>
      <c r="D80" s="10">
        <v>3.26</v>
      </c>
      <c r="E80" s="10">
        <v>0.18</v>
      </c>
      <c r="F80" s="10">
        <v>0.53200000000000003</v>
      </c>
      <c r="G80" s="10">
        <v>2.0699999999999998</v>
      </c>
      <c r="H80" s="10" t="s">
        <v>751</v>
      </c>
      <c r="I80" s="10">
        <v>75</v>
      </c>
      <c r="J80" s="10">
        <v>477</v>
      </c>
      <c r="K80" s="10">
        <v>2</v>
      </c>
      <c r="L80" s="10">
        <v>1</v>
      </c>
      <c r="M80" s="47" t="s">
        <v>427</v>
      </c>
    </row>
    <row r="81" spans="1:13">
      <c r="A81" s="10" t="s">
        <v>44</v>
      </c>
      <c r="B81" s="10" t="s">
        <v>83</v>
      </c>
      <c r="C81" s="10"/>
      <c r="D81" s="10">
        <v>4.16</v>
      </c>
      <c r="E81" s="46">
        <v>0.48299999999999998</v>
      </c>
      <c r="F81" s="10">
        <v>0.75600000000000001</v>
      </c>
      <c r="G81" s="10">
        <v>3.58</v>
      </c>
      <c r="H81" s="10" t="s">
        <v>752</v>
      </c>
      <c r="I81" s="10">
        <v>80</v>
      </c>
      <c r="J81" s="10">
        <v>196</v>
      </c>
      <c r="K81" s="10">
        <v>2</v>
      </c>
      <c r="L81" s="10">
        <v>0</v>
      </c>
      <c r="M81" s="47" t="s">
        <v>424</v>
      </c>
    </row>
    <row r="82" spans="1:13">
      <c r="A82" s="10" t="s">
        <v>22</v>
      </c>
      <c r="B82" s="10" t="s">
        <v>84</v>
      </c>
      <c r="C82" s="10"/>
      <c r="D82" s="10">
        <v>8.1199999999999992</v>
      </c>
      <c r="E82" s="10">
        <v>0.20200000000000001</v>
      </c>
      <c r="F82" s="10"/>
      <c r="G82" s="10"/>
      <c r="H82" s="10" t="s">
        <v>753</v>
      </c>
      <c r="I82" s="10">
        <v>70</v>
      </c>
      <c r="J82" s="10">
        <v>3229</v>
      </c>
      <c r="K82" s="10">
        <v>3</v>
      </c>
      <c r="L82" s="10">
        <v>1</v>
      </c>
      <c r="M82" s="47" t="s">
        <v>419</v>
      </c>
    </row>
    <row r="83" spans="1:13">
      <c r="A83" s="10" t="s">
        <v>22</v>
      </c>
      <c r="B83" s="10" t="s">
        <v>84</v>
      </c>
      <c r="C83" s="10"/>
      <c r="D83" s="10">
        <v>9.33</v>
      </c>
      <c r="E83" s="10">
        <v>0.20799999999999999</v>
      </c>
      <c r="F83" s="10"/>
      <c r="G83" s="10"/>
      <c r="H83" s="10" t="s">
        <v>753</v>
      </c>
      <c r="I83" s="10">
        <v>70</v>
      </c>
      <c r="J83" s="10">
        <v>1781</v>
      </c>
      <c r="K83" s="10">
        <v>3</v>
      </c>
      <c r="L83" s="10">
        <v>1</v>
      </c>
      <c r="M83" s="47" t="s">
        <v>418</v>
      </c>
    </row>
    <row r="84" spans="1:13">
      <c r="A84" s="10" t="s">
        <v>22</v>
      </c>
      <c r="B84" s="10" t="s">
        <v>84</v>
      </c>
      <c r="C84" s="10"/>
      <c r="D84" s="10">
        <v>5.9</v>
      </c>
      <c r="E84" s="10">
        <v>0.17499999999999999</v>
      </c>
      <c r="F84" s="10"/>
      <c r="G84" s="10"/>
      <c r="H84" s="10" t="s">
        <v>754</v>
      </c>
      <c r="I84" s="10">
        <v>70</v>
      </c>
      <c r="J84" s="10">
        <v>733</v>
      </c>
      <c r="K84" s="10">
        <v>3</v>
      </c>
      <c r="L84" s="10">
        <v>1</v>
      </c>
      <c r="M84" s="47" t="s">
        <v>416</v>
      </c>
    </row>
    <row r="85" spans="1:13">
      <c r="A85" s="10" t="s">
        <v>36</v>
      </c>
      <c r="B85" s="10" t="s">
        <v>85</v>
      </c>
      <c r="C85" s="10">
        <v>1.01</v>
      </c>
      <c r="D85" s="10">
        <v>4.09</v>
      </c>
      <c r="E85" s="10">
        <v>0.19800000000000001</v>
      </c>
      <c r="F85" s="10">
        <v>0.879</v>
      </c>
      <c r="G85" s="10">
        <v>2.23</v>
      </c>
      <c r="H85" s="10" t="s">
        <v>755</v>
      </c>
      <c r="I85" s="10">
        <v>70</v>
      </c>
      <c r="J85" s="10">
        <v>1999</v>
      </c>
      <c r="K85" s="10">
        <v>2</v>
      </c>
      <c r="L85" s="10">
        <v>0</v>
      </c>
      <c r="M85" s="47" t="s">
        <v>414</v>
      </c>
    </row>
    <row r="86" spans="1:13">
      <c r="A86" s="10" t="s">
        <v>23</v>
      </c>
      <c r="B86" s="10" t="s">
        <v>83</v>
      </c>
      <c r="C86" s="10"/>
      <c r="D86" s="10">
        <v>3.66</v>
      </c>
      <c r="E86" s="10">
        <v>0.26900000000000002</v>
      </c>
      <c r="F86" s="10">
        <v>0.38900000000000001</v>
      </c>
      <c r="G86" s="10">
        <v>2.58</v>
      </c>
      <c r="H86" s="10" t="s">
        <v>757</v>
      </c>
      <c r="I86" s="10">
        <v>80</v>
      </c>
      <c r="J86" s="10">
        <v>1200</v>
      </c>
      <c r="K86" s="10">
        <v>2</v>
      </c>
      <c r="L86" s="10">
        <v>1</v>
      </c>
      <c r="M86" s="47" t="s">
        <v>153</v>
      </c>
    </row>
    <row r="87" spans="1:13">
      <c r="A87" s="10" t="s">
        <v>3</v>
      </c>
      <c r="B87" s="10" t="s">
        <v>83</v>
      </c>
      <c r="C87" s="10"/>
      <c r="D87" s="10">
        <v>3.49</v>
      </c>
      <c r="E87" s="10">
        <v>0.219</v>
      </c>
      <c r="F87" s="10">
        <v>0.79200000000000004</v>
      </c>
      <c r="G87" s="10">
        <v>4</v>
      </c>
      <c r="H87" s="10" t="s">
        <v>757</v>
      </c>
      <c r="I87" s="10">
        <v>77</v>
      </c>
      <c r="J87" s="10">
        <v>2195</v>
      </c>
      <c r="K87" s="10">
        <v>2</v>
      </c>
      <c r="L87" s="10">
        <v>0</v>
      </c>
      <c r="M87" s="47" t="s">
        <v>445</v>
      </c>
    </row>
    <row r="88" spans="1:13">
      <c r="A88" s="10" t="s">
        <v>11</v>
      </c>
      <c r="B88" s="10" t="s">
        <v>83</v>
      </c>
      <c r="C88" s="10"/>
      <c r="D88" s="10">
        <v>3.11</v>
      </c>
      <c r="E88" s="10">
        <v>0.23499999999999999</v>
      </c>
      <c r="F88" s="10">
        <v>0.53400000000000003</v>
      </c>
      <c r="G88" s="10">
        <v>2.46</v>
      </c>
      <c r="H88" s="10" t="s">
        <v>748</v>
      </c>
      <c r="I88" s="10">
        <v>48</v>
      </c>
      <c r="J88" s="10">
        <v>481</v>
      </c>
      <c r="K88" s="10">
        <v>2</v>
      </c>
      <c r="L88" s="10">
        <v>0</v>
      </c>
      <c r="M88" s="47" t="s">
        <v>413</v>
      </c>
    </row>
    <row r="89" spans="1:13">
      <c r="A89" s="10" t="s">
        <v>11</v>
      </c>
      <c r="B89" s="10" t="s">
        <v>83</v>
      </c>
      <c r="C89" s="10"/>
      <c r="D89" s="10">
        <v>2.74</v>
      </c>
      <c r="E89" s="10">
        <v>0.214</v>
      </c>
      <c r="F89" s="10">
        <v>0.55600000000000005</v>
      </c>
      <c r="G89" s="10">
        <v>2.15</v>
      </c>
      <c r="H89" s="10" t="s">
        <v>693</v>
      </c>
      <c r="I89" s="10">
        <v>69</v>
      </c>
      <c r="J89" s="10">
        <v>1000</v>
      </c>
      <c r="K89" s="10">
        <v>2</v>
      </c>
      <c r="L89" s="10">
        <v>0</v>
      </c>
      <c r="M89" s="47" t="s">
        <v>412</v>
      </c>
    </row>
    <row r="90" spans="1:13">
      <c r="A90" s="10" t="s">
        <v>303</v>
      </c>
      <c r="B90" s="10" t="s">
        <v>83</v>
      </c>
      <c r="C90" s="10"/>
      <c r="D90" s="10">
        <v>3.26</v>
      </c>
      <c r="E90" s="10">
        <v>0.35499999999999998</v>
      </c>
      <c r="F90" s="10">
        <v>0.24479999999999999</v>
      </c>
      <c r="G90" s="10">
        <v>2.04</v>
      </c>
      <c r="H90" s="10" t="s">
        <v>693</v>
      </c>
      <c r="I90" s="10">
        <v>68</v>
      </c>
      <c r="J90" s="10">
        <v>1639</v>
      </c>
      <c r="K90" s="10">
        <v>2</v>
      </c>
      <c r="L90" s="10">
        <v>0</v>
      </c>
      <c r="M90" s="47" t="s">
        <v>411</v>
      </c>
    </row>
    <row r="91" spans="1:13">
      <c r="A91" s="10" t="s">
        <v>5</v>
      </c>
      <c r="B91" s="10" t="s">
        <v>83</v>
      </c>
      <c r="C91" s="10"/>
      <c r="D91" s="10">
        <v>3.13</v>
      </c>
      <c r="E91" s="10">
        <v>0.17100000000000001</v>
      </c>
      <c r="F91" s="10">
        <v>0.24</v>
      </c>
      <c r="G91" s="10">
        <v>2.0499999999999998</v>
      </c>
      <c r="H91" s="10" t="s">
        <v>758</v>
      </c>
      <c r="I91" s="10">
        <v>73</v>
      </c>
      <c r="J91" s="10">
        <v>804</v>
      </c>
      <c r="K91" s="10">
        <v>2</v>
      </c>
      <c r="L91" s="10">
        <v>0</v>
      </c>
      <c r="M91" s="47" t="s">
        <v>410</v>
      </c>
    </row>
    <row r="92" spans="1:13">
      <c r="A92" s="10" t="s">
        <v>309</v>
      </c>
      <c r="B92" s="10" t="s">
        <v>84</v>
      </c>
      <c r="C92" s="10">
        <v>0.22900000000000001</v>
      </c>
      <c r="D92" s="10">
        <v>4.8600000000000003</v>
      </c>
      <c r="E92" s="10">
        <v>0.24299999999999999</v>
      </c>
      <c r="F92" s="10">
        <v>0.65600000000000003</v>
      </c>
      <c r="G92" s="10">
        <v>4.25</v>
      </c>
      <c r="H92" s="10" t="s">
        <v>760</v>
      </c>
      <c r="I92" s="10">
        <v>70</v>
      </c>
      <c r="J92" s="10">
        <v>1899</v>
      </c>
      <c r="K92" s="10">
        <v>2</v>
      </c>
      <c r="L92" s="10">
        <v>0</v>
      </c>
      <c r="M92" s="47" t="s">
        <v>409</v>
      </c>
    </row>
    <row r="93" spans="1:13">
      <c r="A93" s="10" t="s">
        <v>309</v>
      </c>
      <c r="B93" s="10" t="s">
        <v>84</v>
      </c>
      <c r="C93" s="10">
        <v>0.18</v>
      </c>
      <c r="D93" s="10">
        <v>5.66</v>
      </c>
      <c r="E93" s="10">
        <v>0.3</v>
      </c>
      <c r="F93" s="10">
        <v>0.33</v>
      </c>
      <c r="G93" s="10">
        <v>3.43</v>
      </c>
      <c r="H93" s="10" t="s">
        <v>761</v>
      </c>
      <c r="I93" s="10">
        <v>70</v>
      </c>
      <c r="J93" s="10">
        <v>157</v>
      </c>
      <c r="K93" s="10">
        <v>2</v>
      </c>
      <c r="L93" s="10">
        <v>0</v>
      </c>
      <c r="M93" s="47" t="s">
        <v>408</v>
      </c>
    </row>
    <row r="94" spans="1:13">
      <c r="A94" s="10" t="s">
        <v>21</v>
      </c>
      <c r="B94" s="10" t="s">
        <v>83</v>
      </c>
      <c r="C94" s="10"/>
      <c r="D94" s="10">
        <v>4.0999999999999996</v>
      </c>
      <c r="E94" s="10">
        <v>0.45</v>
      </c>
      <c r="F94" s="10">
        <v>1.72</v>
      </c>
      <c r="G94" s="10">
        <v>6.88</v>
      </c>
      <c r="H94" s="10" t="s">
        <v>688</v>
      </c>
      <c r="I94" s="10"/>
      <c r="J94" s="10">
        <v>64</v>
      </c>
      <c r="K94" s="10">
        <v>2</v>
      </c>
      <c r="L94" s="10">
        <v>0</v>
      </c>
      <c r="M94" s="47" t="s">
        <v>407</v>
      </c>
    </row>
    <row r="95" spans="1:13">
      <c r="A95" s="10" t="s">
        <v>21</v>
      </c>
      <c r="B95" s="10" t="s">
        <v>83</v>
      </c>
      <c r="C95" s="10"/>
      <c r="D95" s="10">
        <v>2.48</v>
      </c>
      <c r="E95" s="10">
        <v>0.159</v>
      </c>
      <c r="F95" s="10">
        <v>0.94</v>
      </c>
      <c r="G95" s="10">
        <v>2.54</v>
      </c>
      <c r="H95" s="10" t="s">
        <v>762</v>
      </c>
      <c r="I95" s="10">
        <v>69</v>
      </c>
      <c r="J95" s="10">
        <v>20</v>
      </c>
      <c r="K95" s="10">
        <v>2</v>
      </c>
      <c r="L95" s="10">
        <v>0</v>
      </c>
      <c r="M95" s="47" t="s">
        <v>405</v>
      </c>
    </row>
    <row r="96" spans="1:13">
      <c r="A96" s="10" t="s">
        <v>21</v>
      </c>
      <c r="B96" s="10" t="s">
        <v>83</v>
      </c>
      <c r="C96" s="10"/>
      <c r="D96" s="10">
        <v>4.1500000000000004</v>
      </c>
      <c r="E96" s="10">
        <v>0.17100000000000001</v>
      </c>
      <c r="F96" s="10">
        <v>1.1499999999999999</v>
      </c>
      <c r="G96" s="10">
        <v>2.3199999999999998</v>
      </c>
      <c r="H96" s="10" t="s">
        <v>763</v>
      </c>
      <c r="I96" s="10">
        <v>80</v>
      </c>
      <c r="J96" s="10">
        <v>21</v>
      </c>
      <c r="K96" s="10">
        <v>2</v>
      </c>
      <c r="L96" s="10">
        <v>1</v>
      </c>
      <c r="M96" s="47" t="s">
        <v>403</v>
      </c>
    </row>
    <row r="97" spans="1:130">
      <c r="A97" s="10" t="s">
        <v>21</v>
      </c>
      <c r="B97" s="10" t="s">
        <v>83</v>
      </c>
      <c r="C97" s="10"/>
      <c r="D97" s="10">
        <v>2.98</v>
      </c>
      <c r="E97" s="10">
        <v>0.25700000000000001</v>
      </c>
      <c r="F97" s="10">
        <v>0.65559999999999996</v>
      </c>
      <c r="G97" s="10">
        <v>3.64</v>
      </c>
      <c r="H97" s="10" t="s">
        <v>688</v>
      </c>
      <c r="I97" s="10">
        <v>66</v>
      </c>
      <c r="J97" s="10">
        <v>102</v>
      </c>
      <c r="K97" s="10">
        <v>2</v>
      </c>
      <c r="L97" s="10">
        <v>0</v>
      </c>
      <c r="M97" s="47" t="s">
        <v>402</v>
      </c>
    </row>
    <row r="98" spans="1:130">
      <c r="A98" s="10" t="s">
        <v>314</v>
      </c>
      <c r="B98" s="10" t="s">
        <v>84</v>
      </c>
      <c r="C98" s="10">
        <v>0.45</v>
      </c>
      <c r="D98" s="10">
        <v>3.92</v>
      </c>
      <c r="E98" s="10">
        <v>0.23519999999999999</v>
      </c>
      <c r="F98" s="10"/>
      <c r="G98" s="10"/>
      <c r="H98" s="10" t="s">
        <v>764</v>
      </c>
      <c r="I98" s="10"/>
      <c r="J98" s="10">
        <v>72</v>
      </c>
      <c r="K98" s="10">
        <v>1</v>
      </c>
      <c r="L98" s="10">
        <v>1</v>
      </c>
      <c r="M98" s="47" t="s">
        <v>401</v>
      </c>
    </row>
    <row r="99" spans="1:130">
      <c r="A99" s="10" t="s">
        <v>43</v>
      </c>
      <c r="B99" s="10" t="s">
        <v>84</v>
      </c>
      <c r="C99" s="10">
        <v>0.13600000000000001</v>
      </c>
      <c r="D99" s="10">
        <v>2.08</v>
      </c>
      <c r="E99" s="10">
        <v>0.26</v>
      </c>
      <c r="F99" s="10">
        <v>0.156</v>
      </c>
      <c r="G99" s="10">
        <v>5.23</v>
      </c>
      <c r="H99" s="10" t="s">
        <v>688</v>
      </c>
      <c r="I99" s="10">
        <v>71</v>
      </c>
      <c r="J99" s="10">
        <v>1935</v>
      </c>
      <c r="K99" s="10">
        <v>2</v>
      </c>
      <c r="L99" s="10">
        <v>1</v>
      </c>
      <c r="M99" s="47" t="s">
        <v>155</v>
      </c>
    </row>
    <row r="100" spans="1:130">
      <c r="A100" s="10" t="s">
        <v>20</v>
      </c>
      <c r="B100" s="10" t="s">
        <v>84</v>
      </c>
      <c r="C100" s="10">
        <v>0.18</v>
      </c>
      <c r="D100" s="10">
        <v>3.61</v>
      </c>
      <c r="E100" s="10">
        <v>0.19</v>
      </c>
      <c r="F100" s="10">
        <v>0.39</v>
      </c>
      <c r="G100" s="10">
        <v>2.87</v>
      </c>
      <c r="H100" s="10" t="s">
        <v>715</v>
      </c>
      <c r="I100" s="10">
        <v>90</v>
      </c>
      <c r="J100" s="10">
        <v>1233</v>
      </c>
      <c r="K100" s="10">
        <v>2</v>
      </c>
      <c r="L100" s="10">
        <v>0</v>
      </c>
      <c r="M100" s="47" t="s">
        <v>400</v>
      </c>
    </row>
    <row r="101" spans="1:130">
      <c r="A101" s="10" t="s">
        <v>47</v>
      </c>
      <c r="B101" s="10" t="s">
        <v>83</v>
      </c>
      <c r="C101" s="10"/>
      <c r="D101" s="10">
        <v>3.66</v>
      </c>
      <c r="E101" s="10">
        <v>0.214</v>
      </c>
      <c r="F101" s="10">
        <v>0.624</v>
      </c>
      <c r="G101" s="10">
        <v>3.13</v>
      </c>
      <c r="H101" s="10"/>
      <c r="I101" s="10">
        <v>73</v>
      </c>
      <c r="J101" s="10">
        <v>460</v>
      </c>
      <c r="K101" s="10">
        <v>2</v>
      </c>
      <c r="L101" s="10">
        <v>0</v>
      </c>
      <c r="M101" s="47" t="s">
        <v>399</v>
      </c>
    </row>
    <row r="102" spans="1:130">
      <c r="A102" s="10" t="s">
        <v>47</v>
      </c>
      <c r="B102" s="10" t="s">
        <v>83</v>
      </c>
      <c r="C102" s="10"/>
      <c r="D102" s="10">
        <v>4.5</v>
      </c>
      <c r="E102" s="10">
        <v>0.315</v>
      </c>
      <c r="F102" s="10">
        <v>3.64</v>
      </c>
      <c r="G102" s="10">
        <v>1.9</v>
      </c>
      <c r="H102" s="10" t="s">
        <v>765</v>
      </c>
      <c r="I102" s="10">
        <v>80</v>
      </c>
      <c r="J102" s="10">
        <v>36</v>
      </c>
      <c r="K102" s="10">
        <v>2</v>
      </c>
      <c r="L102" s="10">
        <v>0</v>
      </c>
      <c r="M102" s="47" t="s">
        <v>397</v>
      </c>
    </row>
    <row r="103" spans="1:130">
      <c r="A103" s="10" t="s">
        <v>330</v>
      </c>
      <c r="B103" s="10" t="s">
        <v>84</v>
      </c>
      <c r="C103" s="10">
        <v>0.45800000000000002</v>
      </c>
      <c r="D103" s="10">
        <v>10.7</v>
      </c>
      <c r="E103" s="10">
        <v>0.29699999999999999</v>
      </c>
      <c r="F103" s="10"/>
      <c r="G103" s="10"/>
      <c r="H103" s="10" t="s">
        <v>710</v>
      </c>
      <c r="I103" s="10">
        <v>85</v>
      </c>
      <c r="J103" s="10">
        <v>2098</v>
      </c>
      <c r="K103" s="10">
        <v>1</v>
      </c>
      <c r="L103" s="10">
        <v>0</v>
      </c>
      <c r="M103" s="47" t="s">
        <v>393</v>
      </c>
    </row>
    <row r="104" spans="1:130">
      <c r="A104" s="10" t="s">
        <v>18</v>
      </c>
      <c r="B104" s="10" t="s">
        <v>83</v>
      </c>
      <c r="C104" s="10"/>
      <c r="D104" s="10">
        <v>4.83</v>
      </c>
      <c r="E104" s="10">
        <v>0.24959999999999999</v>
      </c>
      <c r="F104" s="10"/>
      <c r="G104" s="10"/>
      <c r="H104" s="10" t="s">
        <v>766</v>
      </c>
      <c r="I104" s="10">
        <v>63</v>
      </c>
      <c r="J104" s="10">
        <v>35</v>
      </c>
      <c r="K104" s="10">
        <v>1</v>
      </c>
      <c r="L104" s="10">
        <v>1</v>
      </c>
      <c r="M104" s="47" t="s">
        <v>392</v>
      </c>
    </row>
    <row r="105" spans="1:130">
      <c r="A105" s="10" t="s">
        <v>18</v>
      </c>
      <c r="B105" s="10" t="s">
        <v>391</v>
      </c>
      <c r="C105" s="10">
        <v>0.23</v>
      </c>
      <c r="D105" s="10">
        <v>4.5</v>
      </c>
      <c r="E105" s="10">
        <v>0.216</v>
      </c>
      <c r="F105" s="10">
        <v>0.27400000000000002</v>
      </c>
      <c r="G105" s="10">
        <v>2.8</v>
      </c>
      <c r="H105" s="10" t="s">
        <v>688</v>
      </c>
      <c r="I105" s="10">
        <v>70</v>
      </c>
      <c r="J105" s="10">
        <v>1699</v>
      </c>
      <c r="K105" s="10">
        <v>2</v>
      </c>
      <c r="L105" s="10">
        <v>1</v>
      </c>
      <c r="M105" s="47" t="s">
        <v>390</v>
      </c>
      <c r="O105" s="49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1"/>
      <c r="AR105" s="51"/>
      <c r="AS105" s="51"/>
      <c r="AT105" s="51"/>
      <c r="AU105" s="51"/>
      <c r="AV105" s="51"/>
      <c r="AW105" s="51"/>
      <c r="AX105" s="51"/>
      <c r="AY105" s="51"/>
      <c r="AZ105" s="51"/>
      <c r="BA105" s="51"/>
      <c r="BB105" s="51"/>
      <c r="BC105" s="51"/>
      <c r="BD105" s="51"/>
      <c r="BE105" s="51"/>
      <c r="BF105" s="51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1"/>
      <c r="BU105" s="51"/>
      <c r="BV105" s="51"/>
      <c r="BW105" s="51"/>
      <c r="BX105" s="51"/>
      <c r="BY105" s="51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L105" s="51"/>
      <c r="CM105" s="51"/>
      <c r="CN105" s="51"/>
      <c r="CO105" s="51"/>
      <c r="CP105" s="51"/>
      <c r="CQ105" s="51"/>
      <c r="CR105" s="51"/>
      <c r="CS105" s="51"/>
      <c r="CT105" s="51"/>
      <c r="CU105" s="51"/>
      <c r="CV105" s="51"/>
      <c r="CW105" s="51"/>
      <c r="CX105" s="51"/>
      <c r="CY105" s="51"/>
      <c r="CZ105" s="51"/>
      <c r="DA105" s="51"/>
      <c r="DB105" s="51"/>
      <c r="DC105" s="51"/>
      <c r="DD105" s="51"/>
      <c r="DE105" s="51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</row>
    <row r="106" spans="1:130">
      <c r="A106" s="10" t="s">
        <v>18</v>
      </c>
      <c r="B106" s="10" t="s">
        <v>83</v>
      </c>
      <c r="C106" s="10"/>
      <c r="D106" s="10">
        <v>3.5</v>
      </c>
      <c r="E106" s="10">
        <v>0.3</v>
      </c>
      <c r="F106" s="10">
        <v>0.2</v>
      </c>
      <c r="G106" s="10">
        <v>2.9</v>
      </c>
      <c r="H106" s="10" t="s">
        <v>688</v>
      </c>
      <c r="I106" s="10">
        <v>70</v>
      </c>
      <c r="J106" s="10">
        <v>1793</v>
      </c>
      <c r="K106" s="10">
        <v>2</v>
      </c>
      <c r="L106" s="10">
        <v>1</v>
      </c>
      <c r="M106" s="47" t="s">
        <v>389</v>
      </c>
      <c r="O106" s="49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1"/>
      <c r="AR106" s="51"/>
      <c r="AS106" s="51"/>
      <c r="AT106" s="51"/>
      <c r="AU106" s="51"/>
      <c r="AV106" s="51"/>
      <c r="AW106" s="51"/>
      <c r="AX106" s="51"/>
      <c r="AY106" s="51"/>
      <c r="AZ106" s="51"/>
      <c r="BA106" s="51"/>
      <c r="BB106" s="51"/>
      <c r="BC106" s="51"/>
      <c r="BD106" s="51"/>
      <c r="BE106" s="51"/>
      <c r="BF106" s="51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1"/>
      <c r="BU106" s="51"/>
      <c r="BV106" s="51"/>
      <c r="BW106" s="51"/>
      <c r="BX106" s="51"/>
      <c r="BY106" s="51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L106" s="51"/>
      <c r="CM106" s="51"/>
      <c r="CN106" s="51"/>
      <c r="CO106" s="51"/>
      <c r="CP106" s="51"/>
      <c r="CQ106" s="51"/>
      <c r="CR106" s="51"/>
      <c r="CS106" s="51"/>
      <c r="CT106" s="51"/>
      <c r="CU106" s="51"/>
      <c r="CV106" s="51"/>
      <c r="CW106" s="51"/>
      <c r="CX106" s="51"/>
      <c r="CY106" s="51"/>
      <c r="CZ106" s="51"/>
      <c r="DA106" s="51"/>
      <c r="DB106" s="51"/>
      <c r="DC106" s="51"/>
      <c r="DD106" s="51"/>
      <c r="DE106" s="51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</row>
    <row r="107" spans="1:130">
      <c r="A107" s="10" t="s">
        <v>12</v>
      </c>
      <c r="B107" s="10" t="s">
        <v>83</v>
      </c>
      <c r="C107" s="10"/>
      <c r="D107" s="10">
        <v>3.15</v>
      </c>
      <c r="E107" s="10">
        <v>0.24959999999999999</v>
      </c>
      <c r="F107" s="10">
        <v>0.47</v>
      </c>
      <c r="G107" s="10">
        <v>5.55</v>
      </c>
      <c r="H107" s="10" t="s">
        <v>767</v>
      </c>
      <c r="I107" s="10">
        <v>67</v>
      </c>
      <c r="J107" s="10">
        <v>702</v>
      </c>
      <c r="K107" s="10">
        <v>2</v>
      </c>
      <c r="L107" s="10">
        <v>0</v>
      </c>
      <c r="M107" s="47" t="s">
        <v>388</v>
      </c>
      <c r="O107" s="50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1"/>
      <c r="AR107" s="51"/>
      <c r="AS107" s="51"/>
      <c r="AT107" s="51"/>
      <c r="AU107" s="51"/>
      <c r="AV107" s="51"/>
      <c r="AW107" s="51"/>
      <c r="AX107" s="51"/>
      <c r="AY107" s="51"/>
      <c r="AZ107" s="51"/>
      <c r="BA107" s="51"/>
      <c r="BB107" s="51"/>
      <c r="BC107" s="51"/>
      <c r="BD107" s="51"/>
      <c r="BE107" s="51"/>
      <c r="BF107" s="51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1"/>
      <c r="BU107" s="51"/>
      <c r="BV107" s="51"/>
      <c r="BW107" s="51"/>
      <c r="BX107" s="51"/>
      <c r="BY107" s="51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L107" s="51"/>
      <c r="CM107" s="51"/>
      <c r="CN107" s="51"/>
      <c r="CO107" s="51"/>
      <c r="CP107" s="51"/>
      <c r="CQ107" s="51"/>
      <c r="CR107" s="51"/>
      <c r="CS107" s="51"/>
      <c r="CT107" s="51"/>
      <c r="CU107" s="51"/>
      <c r="CV107" s="51"/>
      <c r="CW107" s="51"/>
      <c r="CX107" s="51"/>
      <c r="CY107" s="51"/>
      <c r="CZ107" s="51"/>
      <c r="DA107" s="51"/>
      <c r="DB107" s="51"/>
      <c r="DC107" s="51"/>
      <c r="DD107" s="51"/>
      <c r="DE107" s="51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</row>
    <row r="108" spans="1:130">
      <c r="A108" s="10" t="s">
        <v>12</v>
      </c>
      <c r="B108" s="10" t="s">
        <v>83</v>
      </c>
      <c r="C108" s="10"/>
      <c r="D108" s="10">
        <v>2.62</v>
      </c>
      <c r="E108" s="10">
        <v>0.127</v>
      </c>
      <c r="F108" s="10">
        <v>0.54400000000000004</v>
      </c>
      <c r="G108" s="10">
        <v>2.97</v>
      </c>
      <c r="H108" s="10" t="s">
        <v>748</v>
      </c>
      <c r="I108" s="10">
        <v>60</v>
      </c>
      <c r="J108" s="10">
        <v>1582</v>
      </c>
      <c r="K108" s="10">
        <v>2</v>
      </c>
      <c r="L108" s="10">
        <v>1</v>
      </c>
      <c r="M108" s="47" t="s">
        <v>387</v>
      </c>
      <c r="O108" s="50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1"/>
      <c r="AR108" s="51"/>
      <c r="AS108" s="51"/>
      <c r="AT108" s="51"/>
      <c r="AU108" s="51"/>
      <c r="AV108" s="51"/>
      <c r="AW108" s="51"/>
      <c r="AX108" s="51"/>
      <c r="AY108" s="51"/>
      <c r="AZ108" s="51"/>
      <c r="BA108" s="51"/>
      <c r="BB108" s="51"/>
      <c r="BC108" s="51"/>
      <c r="BD108" s="51"/>
      <c r="BE108" s="51"/>
      <c r="BF108" s="51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1"/>
      <c r="BU108" s="51"/>
      <c r="BV108" s="51"/>
      <c r="BW108" s="51"/>
      <c r="BX108" s="51"/>
      <c r="BY108" s="51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L108" s="51"/>
      <c r="CM108" s="51"/>
      <c r="CN108" s="51"/>
      <c r="CO108" s="51"/>
      <c r="CP108" s="51"/>
      <c r="CQ108" s="51"/>
      <c r="CR108" s="51"/>
      <c r="CS108" s="51"/>
      <c r="CT108" s="51"/>
      <c r="CU108" s="51"/>
      <c r="CV108" s="51"/>
      <c r="CW108" s="51"/>
      <c r="CX108" s="51"/>
      <c r="CY108" s="51"/>
      <c r="CZ108" s="51"/>
      <c r="DA108" s="51"/>
      <c r="DB108" s="51"/>
      <c r="DC108" s="51"/>
      <c r="DD108" s="51"/>
      <c r="DE108" s="51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</row>
    <row r="109" spans="1:130">
      <c r="A109" s="10" t="s">
        <v>12</v>
      </c>
      <c r="B109" s="10" t="s">
        <v>87</v>
      </c>
      <c r="C109" s="10">
        <v>0.40400000000000003</v>
      </c>
      <c r="D109" s="10">
        <v>2.91</v>
      </c>
      <c r="E109" s="10">
        <v>0.111</v>
      </c>
      <c r="F109" s="10">
        <v>0.44500000000000001</v>
      </c>
      <c r="G109" s="10">
        <v>3.06</v>
      </c>
      <c r="H109" s="10" t="s">
        <v>768</v>
      </c>
      <c r="I109" s="10">
        <v>68</v>
      </c>
      <c r="J109" s="10">
        <v>595</v>
      </c>
      <c r="K109" s="10">
        <v>2</v>
      </c>
      <c r="L109" s="10">
        <v>1</v>
      </c>
      <c r="M109" s="47" t="s">
        <v>385</v>
      </c>
      <c r="O109" s="50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1"/>
      <c r="AR109" s="51"/>
      <c r="AS109" s="51"/>
      <c r="AT109" s="51"/>
      <c r="AU109" s="51"/>
      <c r="AV109" s="51"/>
      <c r="AW109" s="51"/>
      <c r="AX109" s="51"/>
      <c r="AY109" s="51"/>
      <c r="AZ109" s="51"/>
      <c r="BA109" s="51"/>
      <c r="BB109" s="51"/>
      <c r="BC109" s="51"/>
      <c r="BD109" s="51"/>
      <c r="BE109" s="51"/>
      <c r="BF109" s="51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1"/>
      <c r="BU109" s="51"/>
      <c r="BV109" s="51"/>
      <c r="BW109" s="51"/>
      <c r="BX109" s="51"/>
      <c r="BY109" s="51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4"/>
      <c r="CL109" s="54"/>
      <c r="CM109" s="54"/>
      <c r="CN109" s="51"/>
      <c r="CO109" s="51"/>
      <c r="CP109" s="51"/>
      <c r="CQ109" s="54"/>
      <c r="CR109" s="51"/>
      <c r="CS109" s="51"/>
      <c r="CT109" s="51"/>
      <c r="CU109" s="51"/>
      <c r="CV109" s="51"/>
      <c r="CW109" s="51"/>
      <c r="CX109" s="51"/>
      <c r="CY109" s="51"/>
      <c r="CZ109" s="51"/>
      <c r="DA109" s="51"/>
      <c r="DB109" s="51"/>
      <c r="DC109" s="51"/>
      <c r="DD109" s="51"/>
      <c r="DE109" s="51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</row>
    <row r="110" spans="1:130">
      <c r="A110" s="10" t="s">
        <v>12</v>
      </c>
      <c r="B110" s="10" t="s">
        <v>83</v>
      </c>
      <c r="C110" s="10"/>
      <c r="D110" s="10">
        <v>3.63</v>
      </c>
      <c r="E110" s="10">
        <v>0.23</v>
      </c>
      <c r="F110" s="10">
        <v>0.36599999999999999</v>
      </c>
      <c r="G110" s="10">
        <v>3.74</v>
      </c>
      <c r="H110" s="10" t="s">
        <v>769</v>
      </c>
      <c r="I110" s="10">
        <v>62</v>
      </c>
      <c r="J110" s="10">
        <v>266</v>
      </c>
      <c r="K110" s="10">
        <v>2</v>
      </c>
      <c r="L110" s="10">
        <v>1</v>
      </c>
      <c r="M110" s="47" t="s">
        <v>384</v>
      </c>
      <c r="O110" s="50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1"/>
      <c r="AR110" s="51"/>
      <c r="AS110" s="51"/>
      <c r="AT110" s="51"/>
      <c r="AU110" s="51"/>
      <c r="AV110" s="51"/>
      <c r="AW110" s="51"/>
      <c r="AX110" s="51"/>
      <c r="AY110" s="51"/>
      <c r="AZ110" s="51"/>
      <c r="BA110" s="51"/>
      <c r="BB110" s="51"/>
      <c r="BC110" s="51"/>
      <c r="BD110" s="51"/>
      <c r="BE110" s="51"/>
      <c r="BF110" s="51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1"/>
      <c r="BU110" s="51"/>
      <c r="BV110" s="51"/>
      <c r="BW110" s="51"/>
      <c r="BX110" s="51"/>
      <c r="BY110" s="51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L110" s="51"/>
      <c r="CM110" s="51"/>
      <c r="CN110" s="51"/>
      <c r="CO110" s="51"/>
      <c r="CP110" s="51"/>
      <c r="CQ110" s="51"/>
      <c r="CR110" s="51"/>
      <c r="CS110" s="51"/>
      <c r="CT110" s="51"/>
      <c r="CU110" s="51"/>
      <c r="CV110" s="51"/>
      <c r="CW110" s="51"/>
      <c r="CX110" s="51"/>
      <c r="CY110" s="51"/>
      <c r="CZ110" s="51"/>
      <c r="DA110" s="51"/>
      <c r="DB110" s="51"/>
      <c r="DC110" s="51"/>
      <c r="DD110" s="51"/>
      <c r="DE110" s="51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</row>
    <row r="111" spans="1:130">
      <c r="A111" s="10" t="s">
        <v>12</v>
      </c>
      <c r="B111" s="10" t="s">
        <v>83</v>
      </c>
      <c r="C111" s="10"/>
      <c r="D111" s="10">
        <v>2.95</v>
      </c>
      <c r="E111" s="10">
        <v>0.22500000000000001</v>
      </c>
      <c r="F111" s="10">
        <v>0.48380000000000001</v>
      </c>
      <c r="G111" s="10">
        <v>4.79</v>
      </c>
      <c r="H111" s="10" t="s">
        <v>767</v>
      </c>
      <c r="I111" s="10">
        <v>70</v>
      </c>
      <c r="J111" s="10">
        <v>476</v>
      </c>
      <c r="K111" s="10">
        <v>2</v>
      </c>
      <c r="L111" s="10">
        <v>0</v>
      </c>
      <c r="M111" s="47" t="s">
        <v>383</v>
      </c>
      <c r="O111" s="50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1"/>
      <c r="AR111" s="51"/>
      <c r="AS111" s="51"/>
      <c r="AT111" s="51"/>
      <c r="AU111" s="51"/>
      <c r="AV111" s="51"/>
      <c r="AW111" s="51"/>
      <c r="AX111" s="51"/>
      <c r="AY111" s="51"/>
      <c r="AZ111" s="51"/>
      <c r="BA111" s="51"/>
      <c r="BB111" s="51"/>
      <c r="BC111" s="51"/>
      <c r="BD111" s="51"/>
      <c r="BE111" s="51"/>
      <c r="BF111" s="51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1"/>
      <c r="BU111" s="51"/>
      <c r="BV111" s="51"/>
      <c r="BW111" s="51"/>
      <c r="BX111" s="51"/>
      <c r="BY111" s="51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L111" s="51"/>
      <c r="CM111" s="51"/>
      <c r="CN111" s="51"/>
      <c r="CO111" s="51"/>
      <c r="CP111" s="51"/>
      <c r="CQ111" s="51"/>
      <c r="CR111" s="51"/>
      <c r="CS111" s="51"/>
      <c r="CT111" s="51"/>
      <c r="CU111" s="51"/>
      <c r="CV111" s="51"/>
      <c r="CW111" s="51"/>
      <c r="CX111" s="51"/>
      <c r="CY111" s="51"/>
      <c r="CZ111" s="51"/>
      <c r="DA111" s="51"/>
      <c r="DB111" s="51"/>
      <c r="DC111" s="51"/>
      <c r="DD111" s="51"/>
      <c r="DE111" s="51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</row>
    <row r="112" spans="1:130">
      <c r="A112" s="10" t="s">
        <v>19</v>
      </c>
      <c r="B112" s="10" t="s">
        <v>84</v>
      </c>
      <c r="C112" s="10">
        <v>0.23</v>
      </c>
      <c r="D112" s="10">
        <v>10.199999999999999</v>
      </c>
      <c r="E112" s="10">
        <v>0.44</v>
      </c>
      <c r="F112" s="10"/>
      <c r="G112" s="10"/>
      <c r="H112" s="10" t="s">
        <v>715</v>
      </c>
      <c r="I112" s="10">
        <v>92</v>
      </c>
      <c r="J112" s="10">
        <v>491</v>
      </c>
      <c r="K112" s="10">
        <v>1</v>
      </c>
      <c r="L112" s="10">
        <v>0</v>
      </c>
      <c r="M112" s="47" t="s">
        <v>59</v>
      </c>
      <c r="O112" s="50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1"/>
      <c r="AR112" s="51"/>
      <c r="AS112" s="51"/>
      <c r="AT112" s="51"/>
      <c r="AU112" s="51"/>
      <c r="AV112" s="51"/>
      <c r="AW112" s="51"/>
      <c r="AX112" s="51"/>
      <c r="AY112" s="51"/>
      <c r="AZ112" s="51"/>
      <c r="BA112" s="51"/>
      <c r="BB112" s="51"/>
      <c r="BC112" s="51"/>
      <c r="BD112" s="51"/>
      <c r="BE112" s="51"/>
      <c r="BF112" s="51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1"/>
      <c r="BU112" s="51"/>
      <c r="BV112" s="51"/>
      <c r="BW112" s="51"/>
      <c r="BX112" s="51"/>
      <c r="BY112" s="51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L112" s="51"/>
      <c r="CM112" s="51"/>
      <c r="CN112" s="51"/>
      <c r="CO112" s="51"/>
      <c r="CP112" s="51"/>
      <c r="CQ112" s="51"/>
      <c r="CR112" s="51"/>
      <c r="CS112" s="51"/>
      <c r="CT112" s="51"/>
      <c r="CU112" s="51"/>
      <c r="CV112" s="51"/>
      <c r="CW112" s="51"/>
      <c r="CX112" s="51"/>
      <c r="CY112" s="51"/>
      <c r="CZ112" s="51"/>
      <c r="DA112" s="51"/>
      <c r="DB112" s="51"/>
      <c r="DC112" s="51"/>
      <c r="DD112" s="51"/>
      <c r="DE112" s="51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</row>
    <row r="113" spans="1:130">
      <c r="A113" s="10" t="s">
        <v>19</v>
      </c>
      <c r="B113" s="10" t="s">
        <v>84</v>
      </c>
      <c r="C113" s="10">
        <v>0.14199999999999999</v>
      </c>
      <c r="D113" s="10">
        <v>3.01</v>
      </c>
      <c r="E113" s="10">
        <v>0.186</v>
      </c>
      <c r="F113" s="10">
        <v>0.157</v>
      </c>
      <c r="G113" s="10">
        <v>1.43</v>
      </c>
      <c r="H113" s="10" t="s">
        <v>770</v>
      </c>
      <c r="I113" s="10">
        <v>71</v>
      </c>
      <c r="J113" s="10">
        <v>823</v>
      </c>
      <c r="K113" s="10">
        <v>2</v>
      </c>
      <c r="L113" s="10">
        <v>0</v>
      </c>
      <c r="M113" s="47" t="s">
        <v>60</v>
      </c>
      <c r="O113" s="50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1"/>
      <c r="AR113" s="51"/>
      <c r="AS113" s="51"/>
      <c r="AT113" s="51"/>
      <c r="AU113" s="51"/>
      <c r="AV113" s="51"/>
      <c r="AW113" s="51"/>
      <c r="AX113" s="51"/>
      <c r="AY113" s="51"/>
      <c r="AZ113" s="51"/>
      <c r="BA113" s="51"/>
      <c r="BB113" s="51"/>
      <c r="BC113" s="51"/>
      <c r="BD113" s="51"/>
      <c r="BE113" s="51"/>
      <c r="BF113" s="51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1"/>
      <c r="BU113" s="51"/>
      <c r="BV113" s="51"/>
      <c r="BW113" s="51"/>
      <c r="BX113" s="51"/>
      <c r="BY113" s="51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L113" s="51"/>
      <c r="CM113" s="51"/>
      <c r="CN113" s="51"/>
      <c r="CO113" s="51"/>
      <c r="CP113" s="51"/>
      <c r="CQ113" s="51"/>
      <c r="CR113" s="51"/>
      <c r="CS113" s="51"/>
      <c r="CT113" s="51"/>
      <c r="CU113" s="51"/>
      <c r="CV113" s="51"/>
      <c r="CW113" s="51"/>
      <c r="CX113" s="51"/>
      <c r="CY113" s="51"/>
      <c r="CZ113" s="51"/>
      <c r="DA113" s="51"/>
      <c r="DB113" s="51"/>
      <c r="DC113" s="51"/>
      <c r="DD113" s="51"/>
      <c r="DE113" s="51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</row>
    <row r="114" spans="1:130">
      <c r="A114" s="10" t="s">
        <v>1</v>
      </c>
      <c r="B114" s="10" t="s">
        <v>83</v>
      </c>
      <c r="C114" s="10"/>
      <c r="D114" s="10">
        <v>3.19</v>
      </c>
      <c r="E114" s="10">
        <v>0.159</v>
      </c>
      <c r="F114" s="10">
        <v>0.12</v>
      </c>
      <c r="G114" s="10">
        <v>1.65</v>
      </c>
      <c r="H114" s="10" t="s">
        <v>771</v>
      </c>
      <c r="I114" s="10">
        <v>70</v>
      </c>
      <c r="J114" s="10">
        <v>2554</v>
      </c>
      <c r="K114" s="10">
        <v>2</v>
      </c>
      <c r="L114" s="10">
        <v>1</v>
      </c>
      <c r="M114" s="47" t="s">
        <v>381</v>
      </c>
      <c r="O114" s="50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1"/>
      <c r="AR114" s="51"/>
      <c r="AS114" s="51"/>
      <c r="AT114" s="51"/>
      <c r="AU114" s="51"/>
      <c r="AV114" s="51"/>
      <c r="AW114" s="51"/>
      <c r="AX114" s="51"/>
      <c r="AY114" s="51"/>
      <c r="AZ114" s="51"/>
      <c r="BA114" s="51"/>
      <c r="BB114" s="51"/>
      <c r="BC114" s="51"/>
      <c r="BD114" s="51"/>
      <c r="BE114" s="51"/>
      <c r="BF114" s="51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1"/>
      <c r="BU114" s="51"/>
      <c r="BV114" s="51"/>
      <c r="BW114" s="51"/>
      <c r="BX114" s="51"/>
      <c r="BY114" s="51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L114" s="51"/>
      <c r="CM114" s="51"/>
      <c r="CN114" s="51"/>
      <c r="CO114" s="51"/>
      <c r="CP114" s="51"/>
      <c r="CQ114" s="51"/>
      <c r="CR114" s="51"/>
      <c r="CS114" s="51"/>
      <c r="CT114" s="51"/>
      <c r="CU114" s="51"/>
      <c r="CV114" s="51"/>
      <c r="CW114" s="51"/>
      <c r="CX114" s="51"/>
      <c r="CY114" s="51"/>
      <c r="CZ114" s="51"/>
      <c r="DA114" s="51"/>
      <c r="DB114" s="51"/>
      <c r="DC114" s="51"/>
      <c r="DD114" s="51"/>
      <c r="DE114" s="51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</row>
    <row r="115" spans="1:130">
      <c r="A115" s="10" t="s">
        <v>1</v>
      </c>
      <c r="B115" s="10" t="s">
        <v>83</v>
      </c>
      <c r="C115" s="10"/>
      <c r="D115" s="10">
        <v>3.16</v>
      </c>
      <c r="E115" s="10">
        <v>0.16500000000000001</v>
      </c>
      <c r="F115" s="10">
        <v>0.161</v>
      </c>
      <c r="G115" s="10">
        <v>1.84</v>
      </c>
      <c r="H115" s="10" t="s">
        <v>771</v>
      </c>
      <c r="I115" s="10">
        <v>70</v>
      </c>
      <c r="J115" s="10">
        <v>1933</v>
      </c>
      <c r="K115" s="10">
        <v>2</v>
      </c>
      <c r="L115" s="10">
        <v>1</v>
      </c>
      <c r="M115" s="47" t="s">
        <v>382</v>
      </c>
      <c r="O115" s="50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1"/>
      <c r="AR115" s="51"/>
      <c r="AS115" s="51"/>
      <c r="AT115" s="51"/>
      <c r="AU115" s="51"/>
      <c r="AV115" s="51"/>
      <c r="AW115" s="51"/>
      <c r="AX115" s="51"/>
      <c r="AY115" s="51"/>
      <c r="AZ115" s="51"/>
      <c r="BA115" s="51"/>
      <c r="BB115" s="51"/>
      <c r="BC115" s="51"/>
      <c r="BD115" s="51"/>
      <c r="BE115" s="51"/>
      <c r="BF115" s="51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1"/>
      <c r="BU115" s="51"/>
      <c r="BV115" s="51"/>
      <c r="BW115" s="51"/>
      <c r="BX115" s="51"/>
      <c r="BY115" s="51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L115" s="51"/>
      <c r="CM115" s="51"/>
      <c r="CN115" s="51"/>
      <c r="CO115" s="51"/>
      <c r="CP115" s="51"/>
      <c r="CQ115" s="51"/>
      <c r="CR115" s="51"/>
      <c r="CS115" s="51"/>
      <c r="CT115" s="51"/>
      <c r="CU115" s="51"/>
      <c r="CV115" s="51"/>
      <c r="CW115" s="51"/>
      <c r="CX115" s="51"/>
      <c r="CY115" s="51"/>
      <c r="CZ115" s="51"/>
      <c r="DA115" s="51"/>
      <c r="DB115" s="51"/>
      <c r="DC115" s="51"/>
      <c r="DD115" s="51"/>
      <c r="DE115" s="51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</row>
    <row r="116" spans="1:130">
      <c r="A116" s="10" t="s">
        <v>327</v>
      </c>
      <c r="B116" s="10" t="s">
        <v>83</v>
      </c>
      <c r="C116" s="10"/>
      <c r="D116" s="10">
        <v>3.26</v>
      </c>
      <c r="E116" s="10">
        <v>0.27</v>
      </c>
      <c r="F116" s="10">
        <v>0.74</v>
      </c>
      <c r="G116" s="10">
        <v>4.32</v>
      </c>
      <c r="H116" s="10"/>
      <c r="I116" s="10"/>
      <c r="J116" s="10">
        <v>40</v>
      </c>
      <c r="K116" s="10"/>
      <c r="L116" s="10">
        <v>0</v>
      </c>
      <c r="M116" s="9" t="s">
        <v>394</v>
      </c>
      <c r="O116" s="50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1"/>
      <c r="AR116" s="51"/>
      <c r="AS116" s="51"/>
      <c r="AT116" s="51"/>
      <c r="AU116" s="51"/>
      <c r="AV116" s="51"/>
      <c r="AW116" s="51"/>
      <c r="AX116" s="51"/>
      <c r="AY116" s="51"/>
      <c r="AZ116" s="51"/>
      <c r="BA116" s="51"/>
      <c r="BB116" s="51"/>
      <c r="BC116" s="51"/>
      <c r="BD116" s="51"/>
      <c r="BE116" s="51"/>
      <c r="BF116" s="51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1"/>
      <c r="BU116" s="51"/>
      <c r="BV116" s="51"/>
      <c r="BW116" s="51"/>
      <c r="BX116" s="51"/>
      <c r="BY116" s="51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L116" s="51"/>
      <c r="CM116" s="51"/>
      <c r="CN116" s="51"/>
      <c r="CO116" s="51"/>
      <c r="CP116" s="51"/>
      <c r="CQ116" s="51"/>
      <c r="CR116" s="51"/>
      <c r="CS116" s="51"/>
      <c r="CT116" s="51"/>
      <c r="CU116" s="51"/>
      <c r="CV116" s="51"/>
      <c r="CW116" s="51"/>
      <c r="CX116" s="51"/>
      <c r="CY116" s="51"/>
      <c r="CZ116" s="51"/>
      <c r="DA116" s="51"/>
      <c r="DB116" s="51"/>
      <c r="DC116" s="51"/>
      <c r="DD116" s="51"/>
      <c r="DE116" s="51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</row>
    <row r="117" spans="1:130">
      <c r="A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O117" s="49"/>
      <c r="P117" s="52"/>
      <c r="Q117" s="52"/>
      <c r="R117" s="51"/>
      <c r="S117" s="52"/>
      <c r="T117" s="52"/>
      <c r="U117" s="52"/>
      <c r="V117" s="52"/>
      <c r="W117" s="52"/>
      <c r="X117" s="52"/>
      <c r="Y117" s="52"/>
      <c r="Z117" s="53"/>
      <c r="AA117" s="51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1"/>
      <c r="AX117" s="52"/>
      <c r="AY117" s="52"/>
      <c r="AZ117" s="51"/>
      <c r="BA117" s="51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  <c r="BU117" s="52"/>
      <c r="BV117" s="52"/>
      <c r="BW117" s="52"/>
      <c r="BX117" s="52"/>
      <c r="BY117" s="52"/>
      <c r="BZ117" s="52"/>
      <c r="CA117" s="52"/>
      <c r="CB117" s="52"/>
      <c r="CC117" s="52"/>
      <c r="CD117" s="52"/>
      <c r="CE117" s="52"/>
      <c r="CF117" s="52"/>
      <c r="CG117" s="52"/>
      <c r="CH117" s="52"/>
      <c r="CI117" s="52"/>
      <c r="CJ117" s="52"/>
      <c r="CK117" s="52"/>
      <c r="CL117" s="52"/>
      <c r="CM117" s="52"/>
      <c r="CN117" s="52"/>
      <c r="CO117" s="52"/>
      <c r="CP117" s="52"/>
      <c r="CQ117" s="52"/>
      <c r="CR117" s="52"/>
      <c r="CS117" s="52"/>
      <c r="CT117" s="52"/>
      <c r="CU117" s="52"/>
      <c r="CV117" s="52"/>
      <c r="CW117" s="52"/>
      <c r="CX117" s="52"/>
      <c r="CY117" s="52"/>
      <c r="CZ117" s="52"/>
      <c r="DA117" s="52"/>
      <c r="DB117" s="52"/>
      <c r="DC117" s="52"/>
      <c r="DD117" s="52"/>
      <c r="DE117" s="52"/>
      <c r="DF117" s="52"/>
      <c r="DG117" s="52"/>
      <c r="DH117" s="52"/>
      <c r="DI117" s="52"/>
      <c r="DJ117" s="52"/>
      <c r="DK117" s="52"/>
      <c r="DL117" s="52"/>
      <c r="DM117" s="52"/>
      <c r="DN117" s="52"/>
      <c r="DO117" s="52"/>
      <c r="DP117" s="52"/>
      <c r="DQ117" s="52"/>
      <c r="DR117" s="52"/>
      <c r="DS117" s="52"/>
      <c r="DT117" s="52"/>
      <c r="DU117" s="52"/>
      <c r="DV117" s="52"/>
      <c r="DW117" s="52"/>
      <c r="DX117" s="52"/>
      <c r="DY117" s="52"/>
      <c r="DZ117" s="49"/>
    </row>
    <row r="119" spans="1:130">
      <c r="M119" s="47"/>
    </row>
    <row r="123" spans="1:130">
      <c r="M123" s="9"/>
    </row>
  </sheetData>
  <hyperlinks>
    <hyperlink ref="M113" r:id="rId1" display="https://doi.org/10.1002/jcph.1582" xr:uid="{C87F34A5-0769-43EA-8D90-C22BCD361CF2}"/>
    <hyperlink ref="M2" r:id="rId2" display="https://dx.doi.org/10.1111%2Fbcp.14330" xr:uid="{A55CFFE2-579B-4AB8-BD70-E412986E55A3}"/>
    <hyperlink ref="M3" r:id="rId3" display="https://doi.org/10.1007/s40262-016-0502-4" xr:uid="{37AE4296-F948-4BE1-9345-C436D82D8E18}"/>
    <hyperlink ref="M5" r:id="rId4" display="https://doi.org/10.1007/s40262-019-00782-0" xr:uid="{3D5E2DFD-305D-40A1-B7AF-860CE6FB884C}"/>
    <hyperlink ref="M112" r:id="rId5" display="https://dx.doi.org/10.1111%2Fcts.12725" xr:uid="{9EF1C9EA-167A-4E2A-9183-BBED9FA8D69B}"/>
    <hyperlink ref="M14" r:id="rId6" display="https://doi.org/10.1097/00007890-200210150-00011" xr:uid="{F945ED5B-B210-4D28-9638-4E5E2C53194B}"/>
    <hyperlink ref="M9" r:id="rId7" display="https://doi.org/10.1002/cpt.587" xr:uid="{18ACEBB2-F214-46DC-BFAD-970B2485A9E8}"/>
    <hyperlink ref="M11" r:id="rId8" display="https://doi.org/10.1002/cpt.1198" xr:uid="{311B7C97-72B6-4BC1-84D9-F9AC2EAC30B6}"/>
    <hyperlink ref="M10" r:id="rId9" display="https://doi.org/10.1186/s40425-019-0791-x" xr:uid="{EFA29C31-3437-4828-AB6B-29F5A6A75EA7}"/>
    <hyperlink ref="M31" r:id="rId10" display="https://doi.org/10.1111/bcp.13907" xr:uid="{675D20BB-EF0E-4650-B053-FF7C412C60E5}"/>
    <hyperlink ref="M65" r:id="rId11" display="https://doi.org/10.1177/0091270008316886" xr:uid="{5847B00C-123E-4906-8B4A-DF0BA7EFCD1F}"/>
    <hyperlink ref="M64" r:id="rId12" display="https://doi.org/10.1097/ftd.0b013e318180e300" xr:uid="{94AAC1CD-FCC9-4BD2-8A7E-9F82D8C3D733}"/>
    <hyperlink ref="M63" r:id="rId13" display="https://doi.org/10.1007/s00228-009-0718-4" xr:uid="{5FF1B656-4481-49FF-B014-1D57478F6BA4}"/>
    <hyperlink ref="M62" r:id="rId14" display="https://doi.org/10.1097/mib.0000000000000212" xr:uid="{29C2E885-78B2-41B9-A4FE-126DF1453B46}"/>
    <hyperlink ref="M48" r:id="rId15" display="https://dx.doi.org/10.1007%2Fs40262-017-0616-3" xr:uid="{EFF0AE52-5C02-4C33-8EB6-7BDBF303E61A}"/>
    <hyperlink ref="M47" r:id="rId16" display="https://dx.doi.org/10.1002%2Fcpdd.805" xr:uid="{431FAB75-6A71-45DA-898C-F162230B992C}"/>
    <hyperlink ref="M46" r:id="rId17" display="https://dx.doi.org/10.1007%2Fs40262-020-00904-z" xr:uid="{C2DBFB27-4828-48F1-A42F-A71982E547AC}"/>
    <hyperlink ref="M86" r:id="rId18" display="https://doi.org/10.1177/0091270009344989" xr:uid="{372CD13B-EAAB-4C33-B1A9-DF54EFF0178F}"/>
    <hyperlink ref="M99" r:id="rId19" display="https://dx.doi.org/10.1007%2Fs40262-019-00765-1" xr:uid="{9C49668D-5A4A-4564-9F6D-185F36E0A53C}"/>
    <hyperlink ref="M55" r:id="rId20" display="https://doi.org/10.1177/0091270009339192" xr:uid="{103B6951-5E51-4472-9884-388BCFB1C6DC}"/>
    <hyperlink ref="M56" r:id="rId21" display="https://doi.org/10.1177/0091270010372520" xr:uid="{63C4ACB0-AC92-4A23-8CAF-D1E08F0A4053}"/>
    <hyperlink ref="M57" r:id="rId22" display="https://doi.org/10.1002/jcph.1353" xr:uid="{D2670639-070C-4DA7-8813-5959CD8F61EA}"/>
    <hyperlink ref="M58" r:id="rId23" display="https://doi.org/10.1080/00365521.2019.1619828" xr:uid="{1CE5CAAA-E590-4F43-BFBB-D06ACA49F427}"/>
    <hyperlink ref="M59" r:id="rId24" display="https://doi.org/10.1093/ibd/izz144" xr:uid="{F8CF9522-FDD0-4C30-AAF7-AD352AA7AA84}"/>
    <hyperlink ref="M60" r:id="rId25" display="https://doi.org/10.1016/j.clinthera.2019.11.010" xr:uid="{13A2D60B-C3E0-4D44-8A75-8246AAE46AC2}"/>
    <hyperlink ref="M114" r:id="rId26" display="https://doi.org/10.1111/apt.13243" xr:uid="{68F2BF16-774E-4C05-8153-ECE6B851F0AC}"/>
    <hyperlink ref="M115" r:id="rId27" display="https://doi.org/10.5217/ir.2019.09167" xr:uid="{5A9A0E8C-BBFD-45DB-9F96-474F330BA96A}"/>
    <hyperlink ref="M110" r:id="rId28" display="https://doi.org/10.1007/s00280-014-2400-5" xr:uid="{88DB2AA8-04E1-46CD-9ABC-D13857096DE8}"/>
    <hyperlink ref="M109" r:id="rId29" display="https://doi.org/10.1007/s00280-015-2922-5" xr:uid="{5A227890-8479-4D8C-9678-C959825FFAF2}"/>
    <hyperlink ref="M108" r:id="rId30" display="https://doi.org/10.1007/s00280-018-3728-z" xr:uid="{21596CEC-44C0-485E-8526-733977338606}"/>
    <hyperlink ref="M107" r:id="rId31" display="https://doi.org/10.1007/s00280-019-03850-1" xr:uid="{7ED9298F-E3E6-4EDE-AFE8-3AC70F2D569A}"/>
    <hyperlink ref="M106" r:id="rId32" display="https://doi.org/10.1177/0091270009350623" xr:uid="{B7B909B5-D915-4BDF-BF85-4778E02B5307}"/>
    <hyperlink ref="M105" r:id="rId33" display="https://doi.org/10.1002/jcph.826" xr:uid="{7BCC6C9C-AC32-452E-9EEF-EFF4ADF16ADE}"/>
    <hyperlink ref="M104" r:id="rId34" display="https://doi.org/10.1111/bcp.13500" xr:uid="{8E0D2386-2D0C-4170-8E1D-5CA49232E592}"/>
    <hyperlink ref="M103" r:id="rId35" display="https://doi.org/10.1007/s40262-019-00743-7" xr:uid="{D19E9880-58B8-42D4-86F7-06CA7AC67D9D}"/>
    <hyperlink ref="M102" r:id="rId36" display="https://doi.org/10.1158/1078-0432.ccr-09-2581" xr:uid="{FD7B877D-4121-4710-9068-8CF348A29248}"/>
    <hyperlink ref="M101" r:id="rId37" display="https://doi.org/10.1007/s00280-019-03939-7" xr:uid="{A59F2DC3-B1F0-4356-9657-4ED43685226E}"/>
    <hyperlink ref="M100" r:id="rId38" display="https://doi.org/10.1002/jcph.876" xr:uid="{65B5A83B-5CEC-41CD-80F3-7E15167A7CAA}"/>
    <hyperlink ref="M98" r:id="rId39" display="https://doi.org/10.1016/j.bone.2020.115223" xr:uid="{53093668-EE39-4421-B69D-1C7513579656}"/>
    <hyperlink ref="M97" r:id="rId40" display="https://doi.org/10.1177/0091270005277075" xr:uid="{78CEEC3B-2F27-4812-9B28-DDACF9D2A4C9}"/>
    <hyperlink ref="M96" r:id="rId41" display="https://doi.org/10.1177/0091270011430506" xr:uid="{CD101066-9912-45BA-85F7-9CD86EBCF567}"/>
    <hyperlink ref="M95" r:id="rId42" display="https://doi.org/10.1111/bcp.12098" xr:uid="{C3E046B8-F1DA-486A-9FD2-027B5D6610A2}"/>
    <hyperlink ref="M94" r:id="rId43" display="https://doi.org/10.1111/bcp.13270" xr:uid="{1368E02E-D904-48EB-993D-D183D64804DB}"/>
    <hyperlink ref="M93" r:id="rId44" display="https://doi.org/10.1007/s40262-018-0704-z" xr:uid="{B2454AF0-9362-4208-B469-CBBD8D7330A0}"/>
    <hyperlink ref="M92" r:id="rId45" display="https://doi.org/10.1007/s40262-019-00759-z" xr:uid="{6093F521-3DC8-4C65-B17C-5C249D4A392F}"/>
    <hyperlink ref="M91" r:id="rId46" display="https://doi.org/10.1002/jcph.1609" xr:uid="{F71994C4-FD10-4126-A36E-B6B1791B8F05}"/>
    <hyperlink ref="M90" r:id="rId47" display="https://doi.org/10.1111/bcp.13403" xr:uid="{EF3890EC-D4F1-45B3-B98D-41DBE0FCC433}"/>
    <hyperlink ref="M89" r:id="rId48" display="https://doi.org/10.1007/s11095-006-0205-x" xr:uid="{BD433A88-0EFD-49DE-8C30-3BF1FF02463B}"/>
    <hyperlink ref="M88" r:id="rId49" display="https://doi.org/10.1007/s00280-014-2560-3" xr:uid="{E871E5ED-B1C7-42D6-9B44-6A865D01BC97}"/>
    <hyperlink ref="M87" r:id="rId50" display="https://doi.org/10.1007/s10928-017-9528-y" xr:uid="{0D13931F-AAA8-4267-ACBB-7D1BBD3935A2}"/>
    <hyperlink ref="M85" r:id="rId51" display="https://doi.org/10.1128/aac.06446-11" xr:uid="{288F86FD-E7B0-4613-AF17-D04DFC341F9E}"/>
    <hyperlink ref="M84" r:id="rId52" display="https://doi.org/10.1111/j.1365-2125.2006.02803.x" xr:uid="{898D4ED9-0F67-4A57-A29D-340A7BCC565B}"/>
    <hyperlink ref="M83" r:id="rId53" display="https://doi.org/10.1111/j.1365-2125.2009.03401.x" xr:uid="{A5964671-F68A-4C1C-9DFA-96833CBFE702}"/>
    <hyperlink ref="M82" r:id="rId54" display="https://doi.org/10.1016/j.dmpk.2015.12.003" xr:uid="{0F3874C6-2B25-478D-87D0-B21FA1D6D17C}"/>
    <hyperlink ref="M81" r:id="rId55" display="https://doi.org/10.1007/s40262-017-0562-0" xr:uid="{C9402784-2D34-4EAC-8C9F-6949E9B33DA3}"/>
    <hyperlink ref="M80" r:id="rId56" display="https://doi.org/10.1002/jcph.268" xr:uid="{42009905-7389-4C73-ADFD-46B38FD79F84}"/>
    <hyperlink ref="M79" r:id="rId57" display="https://doi.org/10.1111/bcp.14658" xr:uid="{DB10E573-53EC-480D-8A47-1CFEFDF62423}"/>
    <hyperlink ref="M78" r:id="rId58" display="https://doi.org/10.1038/psp.2014.42" xr:uid="{24346C2A-650C-488B-88D3-1CB275DC0BAD}"/>
    <hyperlink ref="M77" r:id="rId59" display="https://doi.org/10.1002/psp4.12143" xr:uid="{0B724846-ECBC-4D48-BF82-F8D18397B27D}"/>
    <hyperlink ref="M76" r:id="rId60" display="https://doi.org/10.1002/jcph.1324" xr:uid="{870212F0-BA7A-4943-A389-1E186E930EF5}"/>
    <hyperlink ref="M75" r:id="rId61" display="https://doi.org/10.1007/s00280-019-03771-z" xr:uid="{67EB97CD-9049-4113-8F38-DE8E4CA350DE}"/>
    <hyperlink ref="M74" r:id="rId62" display="https://doi.org/10.1186/s40425-019-0669-y" xr:uid="{482E8536-7C2A-4B3D-9AD4-290589BBEB6B}"/>
    <hyperlink ref="M70" r:id="rId63" display="https://doi.org/10.5414/cp202446" xr:uid="{FFE6AFE4-22F5-4FCB-92BA-A9D0A5B6BCE9}"/>
    <hyperlink ref="M69" r:id="rId64" display="https://doi.org/10.5414/cp202446" xr:uid="{159CEB3F-CDD2-4C68-918B-C566D01D1E06}"/>
    <hyperlink ref="M73" r:id="rId65" display="https://doi.org/10.1007/s40262-016-0452-x" xr:uid="{AEBA2FE4-C40A-4402-AC6D-0D149FDEAA5A}"/>
    <hyperlink ref="M72" r:id="rId66" display="https://doi.org/10.1002/jcph.894" xr:uid="{54A406D4-FD06-42F7-9952-F68A4545B185}"/>
    <hyperlink ref="M71" r:id="rId67" display="https://doi.org/10.1002/jcph.1564" xr:uid="{3BDFE985-EB55-43DA-82EB-525583D656A9}"/>
    <hyperlink ref="M68" r:id="rId68" display="https://doi.org/10.1111/cts.12806" xr:uid="{EAA6E737-2411-4B91-B82B-838C59767810}"/>
    <hyperlink ref="M67" r:id="rId69" display="https://doi.org/10.1002/psp4.12561" xr:uid="{8620F736-8B78-40E6-8499-023A8D1A40BE}"/>
    <hyperlink ref="M66" r:id="rId70" display="https://doi.org/10.1111/bcp.12323" xr:uid="{90152340-D0A5-4E23-A58F-0C81F2604CD3}"/>
    <hyperlink ref="M61" r:id="rId71" display="https://doi.org/10.1002/jcph.1063" xr:uid="{7855606D-5639-40D4-8B5A-0C5B7B683F79}"/>
    <hyperlink ref="M54" r:id="rId72" display="https://doi.org/10.1002/jcph.1511" xr:uid="{412F9831-918B-455D-8E23-6CC6A20BDEE3}"/>
    <hyperlink ref="M53" r:id="rId73" display="https://doi.org/10.1111/bcp.14096" xr:uid="{D42F85FA-6F2B-43D6-8E45-DA8D5AAE7BC0}"/>
    <hyperlink ref="M52" r:id="rId74" display="https://doi.org/10.1007/s10928-018-9592-y" xr:uid="{9C11F358-5789-4820-9E6A-DED8906CFE7E}"/>
    <hyperlink ref="M51" r:id="rId75" display="https://doi.org/10.1111/bcp.13767" xr:uid="{DC76354C-2259-4DDE-AE37-B72AA74D7A52}"/>
    <hyperlink ref="M50" r:id="rId76" display="https://doi.org/10.1007/s11095-017-2183-6" xr:uid="{2846652D-26D5-437C-875D-04067B158D2A}"/>
    <hyperlink ref="M49" r:id="rId77" display="https://doi.org/10.1002/prp2.567" xr:uid="{FD418FEE-926C-4743-930A-8FD33C1AC205}"/>
    <hyperlink ref="M45" r:id="rId78" display="https://doi.org/10.1007/s10928-016-9469-x" xr:uid="{B6A066C6-FD9C-4957-87AF-EDE5BE91146D}"/>
    <hyperlink ref="M44" r:id="rId79" display="https://doi.org/10.1002/jcph.1698" xr:uid="{EE4C01D4-FE07-40A5-BFD9-05A6A74BCFCE}"/>
    <hyperlink ref="M43" r:id="rId80" display="https://doi.org/10.1177/0091270004272731" xr:uid="{A8097172-27DF-4DF7-967B-2CF39B9C02F3}"/>
    <hyperlink ref="M42" r:id="rId81" display="https://doi.org/10.1002/cpt.982" xr:uid="{2F7602BB-480C-460A-9B63-D397FCC053BC}"/>
    <hyperlink ref="M41" r:id="rId82" display="https://doi.org/10.1007/s40262-019-00804-x" xr:uid="{923924D7-F7D4-4EF2-BBEC-FE8A3F51F4B4}"/>
    <hyperlink ref="M40" r:id="rId83" display="https://doi.org/10.1002/psp4.12136" xr:uid="{66BFEE6C-85BD-453A-BAC4-BC0EF301D29A}"/>
    <hyperlink ref="M37" r:id="rId84" display="https://doi.org/10.2165/11594240-000000000-00000" xr:uid="{10F6E2DD-6EF2-4CB4-A2C8-4D8FEF4277F5}"/>
    <hyperlink ref="M36" r:id="rId85" display="https://doi.org/10.2165/11598090-000000000-00000" xr:uid="{E07A129A-946B-423B-BF8B-9C95825DFDE4}"/>
    <hyperlink ref="M34" r:id="rId86" display="https://doi.org/10.1002/jcph.1771" xr:uid="{7AE83EBD-4741-4593-89BE-BFC1905DA5C1}"/>
    <hyperlink ref="M33" r:id="rId87" display="https://doi.org/10.1007/s40262-014-0159-9" xr:uid="{39C867B9-76A5-4A66-A125-C1D5F15D37C3}"/>
    <hyperlink ref="M30" r:id="rId88" display="https://doi.org/10.1007/s10928-021-09739-y" xr:uid="{E69DAD69-837A-412A-BD7B-EDA1F4F66311}"/>
    <hyperlink ref="M29" r:id="rId89" display="https://doi.org/10.1002/jcph.611" xr:uid="{926D921B-0DD3-4876-ABCF-D6BCA7F4ED51}"/>
    <hyperlink ref="M28" r:id="rId90" display="https://doi.org/10.1002/jcph.334" xr:uid="{E3293DD1-8E24-449F-A051-B80B7A6629D4}"/>
    <hyperlink ref="M27" r:id="rId91" display="https://doi.org/10.1111/bcpt.13202" xr:uid="{A1CA48E8-BE7D-4936-B892-4E5534E4FB30}"/>
    <hyperlink ref="M26" r:id="rId92" display="https://doi.org/10.1128/aac.01971-18" xr:uid="{AE94699F-A7FB-4343-8377-173B27E0E12F}"/>
    <hyperlink ref="M25" r:id="rId93" display="https://doi.org/10.1007/s00280-012-2031-7" xr:uid="{7F9DF9B7-2DD1-4600-8732-0B1B17BE6840}"/>
    <hyperlink ref="M24" r:id="rId94" display="https://doi.org/10.1158/1078-0432.ccr-13-2364" xr:uid="{F79AE3AE-67EB-4730-B853-A7683642B8B9}"/>
    <hyperlink ref="M23" r:id="rId95" display="https://doi.org/10.1007/s00280-015-2701-3" xr:uid="{25F7018B-CFE8-4334-B68C-1027610FA4A8}"/>
    <hyperlink ref="M22" r:id="rId96" display="https://doi.org/10.1111/bcp.12778" xr:uid="{F9BE3B03-D067-4943-BD7E-9341297F0526}"/>
    <hyperlink ref="M21" r:id="rId97" display="https://doi.org/10.1007/s00280-016-3079-6" xr:uid="{6E852F87-1FFF-4205-8DDD-356B6C2ABF7B}"/>
    <hyperlink ref="M20" r:id="rId98" display="https://doi.org/10.1007/s00280-019-03946-8" xr:uid="{426997E1-C5EC-4764-9FB9-5A17C22A4FCF}"/>
    <hyperlink ref="M19" r:id="rId99" display="https://doi.org/10.1002/psp4.12160" xr:uid="{C99A6033-1BE0-43D7-A74A-A8A85D3CD033}"/>
    <hyperlink ref="M18" r:id="rId100" display="https://doi.org/10.1007/s40262-019-00738-4" xr:uid="{602AAA03-C06B-46D9-8629-BC8F37F1EADD}"/>
    <hyperlink ref="M17" r:id="rId101" display="https://doi.org/10.1002/jcph.104" xr:uid="{7BC30B59-DA17-444D-927B-122E1F56EE47}"/>
    <hyperlink ref="M16" r:id="rId102" display="https://doi.org/10.1007/s40262-017-0586-5" xr:uid="{89679427-19A5-475A-A857-C470F94995BA}"/>
    <hyperlink ref="M15" r:id="rId103" display="https://doi.org/10.1097/00007890-200210150-00011" xr:uid="{873E09E7-B6D2-4E5D-B87B-E728D85F8C9B}"/>
    <hyperlink ref="M111" r:id="rId104" display="https://doi.org/10.1007/s00280-005-1026-z" xr:uid="{E9C11686-824F-4107-933D-BCFA544B943D}"/>
  </hyperlinks>
  <pageMargins left="0.7" right="0.7" top="0.75" bottom="0.75" header="0.3" footer="0.3"/>
  <legacyDrawing r:id="rId10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P43"/>
  <sheetViews>
    <sheetView workbookViewId="0">
      <selection activeCell="D44" sqref="D44"/>
    </sheetView>
  </sheetViews>
  <sheetFormatPr defaultRowHeight="14.4"/>
  <sheetData>
    <row r="1" spans="4:16">
      <c r="D1" s="3" t="s">
        <v>395</v>
      </c>
      <c r="F1" t="s">
        <v>396</v>
      </c>
    </row>
    <row r="3" spans="4:16">
      <c r="D3" t="s">
        <v>370</v>
      </c>
      <c r="E3" t="s">
        <v>146</v>
      </c>
      <c r="P3" t="s">
        <v>358</v>
      </c>
    </row>
    <row r="4" spans="4:16">
      <c r="D4" t="s">
        <v>72</v>
      </c>
      <c r="E4" t="s">
        <v>37</v>
      </c>
    </row>
    <row r="5" spans="4:16">
      <c r="D5" t="s">
        <v>73</v>
      </c>
      <c r="E5" t="s">
        <v>40</v>
      </c>
    </row>
    <row r="6" spans="4:16">
      <c r="D6" t="s">
        <v>78</v>
      </c>
      <c r="E6" t="s">
        <v>37</v>
      </c>
    </row>
    <row r="7" spans="4:16">
      <c r="D7" t="s">
        <v>77</v>
      </c>
      <c r="E7" t="s">
        <v>40</v>
      </c>
    </row>
    <row r="8" spans="4:16">
      <c r="D8" t="s">
        <v>76</v>
      </c>
      <c r="E8" t="s">
        <v>38</v>
      </c>
    </row>
    <row r="9" spans="4:16">
      <c r="D9" t="s">
        <v>463</v>
      </c>
      <c r="E9" t="s">
        <v>464</v>
      </c>
    </row>
    <row r="10" spans="4:16">
      <c r="D10" t="s">
        <v>80</v>
      </c>
      <c r="E10" t="s">
        <v>52</v>
      </c>
    </row>
    <row r="11" spans="4:16">
      <c r="D11" t="s">
        <v>74</v>
      </c>
      <c r="E11" t="s">
        <v>39</v>
      </c>
    </row>
    <row r="17" spans="4:13">
      <c r="D17" t="s">
        <v>82</v>
      </c>
      <c r="E17" t="s">
        <v>93</v>
      </c>
    </row>
    <row r="18" spans="4:13">
      <c r="D18" t="s">
        <v>94</v>
      </c>
      <c r="E18" t="s">
        <v>425</v>
      </c>
      <c r="L18" t="s">
        <v>430</v>
      </c>
    </row>
    <row r="20" spans="4:13">
      <c r="D20" t="s">
        <v>138</v>
      </c>
      <c r="E20" t="s">
        <v>146</v>
      </c>
    </row>
    <row r="21" spans="4:13">
      <c r="D21" t="s">
        <v>139</v>
      </c>
      <c r="E21" t="s">
        <v>146</v>
      </c>
    </row>
    <row r="22" spans="4:13">
      <c r="D22" t="s">
        <v>140</v>
      </c>
      <c r="E22" t="s">
        <v>146</v>
      </c>
    </row>
    <row r="23" spans="4:13">
      <c r="D23" t="s">
        <v>141</v>
      </c>
    </row>
    <row r="24" spans="4:13">
      <c r="D24" t="s">
        <v>142</v>
      </c>
    </row>
    <row r="25" spans="4:13">
      <c r="D25" t="s">
        <v>143</v>
      </c>
    </row>
    <row r="26" spans="4:13">
      <c r="D26" t="s">
        <v>144</v>
      </c>
      <c r="L26" t="s">
        <v>659</v>
      </c>
    </row>
    <row r="27" spans="4:13">
      <c r="D27" t="s">
        <v>76</v>
      </c>
      <c r="E27" t="s">
        <v>38</v>
      </c>
      <c r="L27" t="s">
        <v>660</v>
      </c>
    </row>
    <row r="30" spans="4:13">
      <c r="L30" t="s">
        <v>662</v>
      </c>
      <c r="M30" t="s">
        <v>663</v>
      </c>
    </row>
    <row r="31" spans="4:13">
      <c r="D31" t="s">
        <v>504</v>
      </c>
      <c r="E31" t="s">
        <v>629</v>
      </c>
    </row>
    <row r="32" spans="4:13">
      <c r="D32" t="s">
        <v>503</v>
      </c>
      <c r="E32" t="s">
        <v>629</v>
      </c>
      <c r="L32" t="s">
        <v>666</v>
      </c>
    </row>
    <row r="33" spans="4:12">
      <c r="D33" t="s">
        <v>506</v>
      </c>
      <c r="E33" t="s">
        <v>629</v>
      </c>
      <c r="L33" t="s">
        <v>667</v>
      </c>
    </row>
    <row r="34" spans="4:12">
      <c r="D34" t="s">
        <v>507</v>
      </c>
      <c r="E34" t="s">
        <v>629</v>
      </c>
    </row>
    <row r="35" spans="4:12">
      <c r="D35" t="s">
        <v>485</v>
      </c>
      <c r="E35" t="s">
        <v>630</v>
      </c>
    </row>
    <row r="36" spans="4:12">
      <c r="D36" t="s">
        <v>486</v>
      </c>
      <c r="E36" t="s">
        <v>631</v>
      </c>
      <c r="L36" t="s">
        <v>668</v>
      </c>
    </row>
    <row r="37" spans="4:12">
      <c r="D37" t="s">
        <v>625</v>
      </c>
      <c r="E37" t="s">
        <v>632</v>
      </c>
    </row>
    <row r="38" spans="4:12">
      <c r="D38" t="s">
        <v>626</v>
      </c>
      <c r="E38" t="s">
        <v>633</v>
      </c>
    </row>
    <row r="39" spans="4:12">
      <c r="D39" t="s">
        <v>627</v>
      </c>
      <c r="E39" t="s">
        <v>634</v>
      </c>
    </row>
    <row r="40" spans="4:12">
      <c r="D40" t="s">
        <v>628</v>
      </c>
      <c r="E40" t="s">
        <v>635</v>
      </c>
    </row>
    <row r="42" spans="4:12">
      <c r="D42" s="34" t="s">
        <v>672</v>
      </c>
    </row>
    <row r="43" spans="4:12">
      <c r="D43" s="27" t="s">
        <v>782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FDA</vt:lpstr>
      <vt:lpstr>Other</vt:lpstr>
      <vt:lpstr>Suppl. table</vt:lpstr>
      <vt:lpstr>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Adolfsen, Philine</cp:lastModifiedBy>
  <dcterms:created xsi:type="dcterms:W3CDTF">2021-03-12T19:59:12Z</dcterms:created>
  <dcterms:modified xsi:type="dcterms:W3CDTF">2024-02-06T08:44:23Z</dcterms:modified>
</cp:coreProperties>
</file>