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punno\Downloads\"/>
    </mc:Choice>
  </mc:AlternateContent>
  <xr:revisionPtr revIDLastSave="0" documentId="13_ncr:1_{60FE5A83-77D0-4210-9A26-65B87BFD99FD}" xr6:coauthVersionLast="47" xr6:coauthVersionMax="47" xr10:uidLastSave="{00000000-0000-0000-0000-000000000000}"/>
  <bookViews>
    <workbookView xWindow="-108" yWindow="-108" windowWidth="23256" windowHeight="13896" xr2:uid="{F2B954D2-604B-4ABD-9DE1-3B0C386A3085}"/>
  </bookViews>
  <sheets>
    <sheet name="Dashboard" sheetId="1" r:id="rId1"/>
    <sheet name="Transaction" sheetId="5" r:id="rId2"/>
    <sheet name="Category" sheetId="3" r:id="rId3"/>
    <sheet name="Account" sheetId="2" r:id="rId4"/>
  </sheets>
  <definedNames>
    <definedName name="Slicer_Months__Date">#N/A</definedName>
    <definedName name="Slicer_Years__Date">#N/A</definedName>
    <definedName name="Subcategories">Category!$B$2:$B$1048576</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 i="1" l="1"/>
  <c r="J1" i="1"/>
  <c r="C5" i="2"/>
  <c r="B9" i="2"/>
  <c r="F20" i="5"/>
  <c r="F21" i="5"/>
  <c r="F22" i="5"/>
  <c r="F23" i="5"/>
  <c r="F24" i="5"/>
  <c r="F25" i="5"/>
  <c r="F26" i="5"/>
  <c r="F27" i="5"/>
  <c r="F28" i="5"/>
  <c r="F29" i="5"/>
  <c r="F30" i="5"/>
  <c r="F31" i="5"/>
  <c r="F32" i="5"/>
  <c r="F33" i="5"/>
  <c r="F34" i="5"/>
  <c r="F35" i="5"/>
  <c r="F36" i="5"/>
  <c r="F37" i="5"/>
  <c r="F38" i="5"/>
  <c r="F39" i="5"/>
  <c r="F40" i="5"/>
  <c r="F41" i="5"/>
  <c r="F42" i="5"/>
  <c r="F43" i="5"/>
  <c r="F44" i="5"/>
  <c r="F45" i="5"/>
  <c r="F46" i="5"/>
  <c r="H20" i="5"/>
  <c r="H21" i="5"/>
  <c r="H22" i="5"/>
  <c r="H23" i="5"/>
  <c r="H24" i="5"/>
  <c r="H25" i="5"/>
  <c r="H26" i="5"/>
  <c r="H27" i="5"/>
  <c r="H28" i="5"/>
  <c r="H29" i="5"/>
  <c r="H30" i="5"/>
  <c r="H31" i="5"/>
  <c r="H32" i="5"/>
  <c r="H33" i="5"/>
  <c r="H34" i="5"/>
  <c r="H35" i="5"/>
  <c r="H36" i="5"/>
  <c r="H37" i="5"/>
  <c r="H38" i="5"/>
  <c r="H39" i="5"/>
  <c r="H40" i="5"/>
  <c r="H41" i="5"/>
  <c r="H42" i="5"/>
  <c r="H43" i="5"/>
  <c r="H44" i="5"/>
  <c r="H45" i="5"/>
  <c r="H46" i="5"/>
  <c r="I20" i="5"/>
  <c r="I21" i="5"/>
  <c r="I22" i="5"/>
  <c r="I23" i="5"/>
  <c r="I24" i="5"/>
  <c r="I25" i="5"/>
  <c r="I26" i="5"/>
  <c r="I27" i="5"/>
  <c r="I28" i="5"/>
  <c r="I29" i="5"/>
  <c r="I30" i="5"/>
  <c r="I31" i="5"/>
  <c r="I32" i="5"/>
  <c r="I33" i="5"/>
  <c r="I34" i="5"/>
  <c r="I35" i="5"/>
  <c r="I36" i="5"/>
  <c r="I37" i="5"/>
  <c r="I38" i="5"/>
  <c r="I39" i="5"/>
  <c r="I40" i="5"/>
  <c r="I41" i="5"/>
  <c r="I42" i="5"/>
  <c r="I43" i="5"/>
  <c r="I44" i="5"/>
  <c r="I45" i="5"/>
  <c r="I46" i="5"/>
  <c r="I2" i="5"/>
  <c r="C8" i="2" s="1"/>
  <c r="I3" i="5"/>
  <c r="I4" i="5"/>
  <c r="I5" i="5"/>
  <c r="I6" i="5"/>
  <c r="I7" i="5"/>
  <c r="I8" i="5"/>
  <c r="I9" i="5"/>
  <c r="I10" i="5"/>
  <c r="I11" i="5"/>
  <c r="I12" i="5"/>
  <c r="I13" i="5"/>
  <c r="I14" i="5"/>
  <c r="I15" i="5"/>
  <c r="I16" i="5"/>
  <c r="I17" i="5"/>
  <c r="I18" i="5"/>
  <c r="I19" i="5"/>
  <c r="H2" i="5"/>
  <c r="H3" i="5"/>
  <c r="H4" i="5"/>
  <c r="H5" i="5"/>
  <c r="H6" i="5"/>
  <c r="H7" i="5"/>
  <c r="H8" i="5"/>
  <c r="H9" i="5"/>
  <c r="H10" i="5"/>
  <c r="H11" i="5"/>
  <c r="H12" i="5"/>
  <c r="H13" i="5"/>
  <c r="H14" i="5"/>
  <c r="H15" i="5"/>
  <c r="H16" i="5"/>
  <c r="H17" i="5"/>
  <c r="H18" i="5"/>
  <c r="H19" i="5"/>
  <c r="F2" i="5"/>
  <c r="F3" i="5"/>
  <c r="F4" i="5"/>
  <c r="F5" i="5"/>
  <c r="F6" i="5"/>
  <c r="F7" i="5"/>
  <c r="F8" i="5"/>
  <c r="F9" i="5"/>
  <c r="F10" i="5"/>
  <c r="F11" i="5"/>
  <c r="F12" i="5"/>
  <c r="F13" i="5"/>
  <c r="F14" i="5"/>
  <c r="F15" i="5"/>
  <c r="F16" i="5"/>
  <c r="F17" i="5"/>
  <c r="F18" i="5"/>
  <c r="F19" i="5"/>
  <c r="K1" i="1" l="1"/>
  <c r="C6" i="2"/>
  <c r="C7" i="2"/>
  <c r="D7" i="2" s="1"/>
</calcChain>
</file>

<file path=xl/sharedStrings.xml><?xml version="1.0" encoding="utf-8"?>
<sst xmlns="http://schemas.openxmlformats.org/spreadsheetml/2006/main" count="348" uniqueCount="124">
  <si>
    <t>Date</t>
  </si>
  <si>
    <t>Description</t>
  </si>
  <si>
    <t>Account</t>
  </si>
  <si>
    <t>Category</t>
  </si>
  <si>
    <t>Income</t>
  </si>
  <si>
    <t>Salary</t>
  </si>
  <si>
    <t>Grocery Store</t>
  </si>
  <si>
    <t>Expense</t>
  </si>
  <si>
    <t>Groceries</t>
  </si>
  <si>
    <t>Utilities</t>
  </si>
  <si>
    <t>Restaurant</t>
  </si>
  <si>
    <t>Dining Out</t>
  </si>
  <si>
    <t>Transportation</t>
  </si>
  <si>
    <t>Fuel</t>
  </si>
  <si>
    <t>Movie Tickets</t>
  </si>
  <si>
    <t>Entertainment</t>
  </si>
  <si>
    <t>Subcategory</t>
  </si>
  <si>
    <t>Category Type</t>
  </si>
  <si>
    <t>Supermarket</t>
  </si>
  <si>
    <t>Local Market</t>
  </si>
  <si>
    <t>Coffee Shops</t>
  </si>
  <si>
    <t>Electricity</t>
  </si>
  <si>
    <t>Water</t>
  </si>
  <si>
    <t>Internet</t>
  </si>
  <si>
    <t>Housing</t>
  </si>
  <si>
    <t>Rent</t>
  </si>
  <si>
    <t>Maintenance</t>
  </si>
  <si>
    <t>Public Transit</t>
  </si>
  <si>
    <t>Cab</t>
  </si>
  <si>
    <t>Movies</t>
  </si>
  <si>
    <t>Streaming Services</t>
  </si>
  <si>
    <t>Shopping</t>
  </si>
  <si>
    <t>Clothes</t>
  </si>
  <si>
    <t>Electronics</t>
  </si>
  <si>
    <t>Health</t>
  </si>
  <si>
    <t>Doctor Visit</t>
  </si>
  <si>
    <t>Medicine</t>
  </si>
  <si>
    <t>Personal Care</t>
  </si>
  <si>
    <t>Salon</t>
  </si>
  <si>
    <t>Skincare</t>
  </si>
  <si>
    <t>Education</t>
  </si>
  <si>
    <t>Tuition</t>
  </si>
  <si>
    <t>Books &amp; Supplies</t>
  </si>
  <si>
    <t>Monthly Salary</t>
  </si>
  <si>
    <t>Bonus</t>
  </si>
  <si>
    <t>Investments</t>
  </si>
  <si>
    <t>Dividends</t>
  </si>
  <si>
    <t>Capital Gains</t>
  </si>
  <si>
    <t>Gifts</t>
  </si>
  <si>
    <t>Gifts Given</t>
  </si>
  <si>
    <t>Gifts Received</t>
  </si>
  <si>
    <t>Other Income</t>
  </si>
  <si>
    <t>Freelance</t>
  </si>
  <si>
    <t>Refunds</t>
  </si>
  <si>
    <t>Other Expense</t>
  </si>
  <si>
    <t>Miscellaneous Fees</t>
  </si>
  <si>
    <t>Bank Charges</t>
  </si>
  <si>
    <t>Transfer</t>
  </si>
  <si>
    <t>Bank Transfer</t>
  </si>
  <si>
    <t>Not Reported</t>
  </si>
  <si>
    <t>Debit (Spend)</t>
  </si>
  <si>
    <t>Credit (Income)</t>
  </si>
  <si>
    <t>Income/(Expense)</t>
  </si>
  <si>
    <t>Cash</t>
  </si>
  <si>
    <t>Starbucks</t>
  </si>
  <si>
    <t>Gym Membership</t>
  </si>
  <si>
    <t>Saving</t>
  </si>
  <si>
    <t>Electricity Bill</t>
  </si>
  <si>
    <t>Credit</t>
  </si>
  <si>
    <t>Aldi Supermarket</t>
  </si>
  <si>
    <t>Netflix Subscription</t>
  </si>
  <si>
    <t>Landlord</t>
  </si>
  <si>
    <t>Book Store</t>
  </si>
  <si>
    <t>Electric Company</t>
  </si>
  <si>
    <t>Uber Ride</t>
  </si>
  <si>
    <t>Salary Credit</t>
  </si>
  <si>
    <t>Amazon Electronics</t>
  </si>
  <si>
    <t>Movie Theater</t>
  </si>
  <si>
    <t>Freelance Payment</t>
  </si>
  <si>
    <t>Water Bill</t>
  </si>
  <si>
    <t>Skincare Store</t>
  </si>
  <si>
    <t>Dividend Received</t>
  </si>
  <si>
    <t>Gift for Friend</t>
  </si>
  <si>
    <t>Refund from Store</t>
  </si>
  <si>
    <t>Grand Total</t>
  </si>
  <si>
    <t>Skincare Purchase</t>
  </si>
  <si>
    <t>Freelance Gig</t>
  </si>
  <si>
    <t>Valentine's Gift</t>
  </si>
  <si>
    <t>Laptop Purchase</t>
  </si>
  <si>
    <t>Public Transit Card</t>
  </si>
  <si>
    <t>Doctor Appointment</t>
  </si>
  <si>
    <t>Side Project Earnings</t>
  </si>
  <si>
    <t>Books for Course</t>
  </si>
  <si>
    <t>Internet Bill</t>
  </si>
  <si>
    <t>Amazon Misc. Charges</t>
  </si>
  <si>
    <t>Taxi</t>
  </si>
  <si>
    <t>Movie Night</t>
  </si>
  <si>
    <t>Refund – Overpayment</t>
  </si>
  <si>
    <t>Mobile Bill</t>
  </si>
  <si>
    <t>Maintenance Fee</t>
  </si>
  <si>
    <t>Local Bookseller</t>
  </si>
  <si>
    <t>Jan</t>
  </si>
  <si>
    <t>Feb</t>
  </si>
  <si>
    <t>Mar</t>
  </si>
  <si>
    <t>Apr</t>
  </si>
  <si>
    <t>2025</t>
  </si>
  <si>
    <t>PERSONAL FINANCE DASHBOARD</t>
  </si>
  <si>
    <t>Savings</t>
  </si>
  <si>
    <t>Current Balance</t>
  </si>
  <si>
    <t>Opening Balance</t>
  </si>
  <si>
    <t>Notes</t>
  </si>
  <si>
    <t>Checking</t>
  </si>
  <si>
    <t>Primary checking account</t>
  </si>
  <si>
    <t>Emergency fund</t>
  </si>
  <si>
    <t>Credit Card</t>
  </si>
  <si>
    <t>Pay in full monthly</t>
  </si>
  <si>
    <t>Physical cash on hand</t>
  </si>
  <si>
    <t>Total</t>
  </si>
  <si>
    <t>Account Management</t>
  </si>
  <si>
    <t>Outstanding Balance</t>
  </si>
  <si>
    <t>Expense by Subcategory</t>
  </si>
  <si>
    <t>Income per Month/Year</t>
  </si>
  <si>
    <t>Expense per Month/Year</t>
  </si>
  <si>
    <t>Expense by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</si>
</sst>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 #,##0.00"/>
    <numFmt numFmtId="165" formatCode="&quot;₹&quot;#,##0.00"/>
    <numFmt numFmtId="166" formatCode="&quot;₹&quot;\ #,##0"/>
  </numFmts>
  <fonts count="9" x14ac:knownFonts="1">
    <font>
      <sz val="11"/>
      <color theme="1"/>
      <name val="Calibri"/>
      <family val="2"/>
      <scheme val="minor"/>
    </font>
    <font>
      <b/>
      <sz val="11"/>
      <color theme="1"/>
      <name val="Calibri"/>
      <family val="2"/>
      <scheme val="minor"/>
    </font>
    <font>
      <sz val="11"/>
      <color theme="1"/>
      <name val="Calibri"/>
      <family val="2"/>
      <scheme val="minor"/>
    </font>
    <font>
      <sz val="28"/>
      <color theme="0"/>
      <name val="Calibri"/>
      <family val="2"/>
      <scheme val="minor"/>
    </font>
    <font>
      <sz val="20"/>
      <color theme="0"/>
      <name val="Calibri"/>
      <family val="2"/>
      <scheme val="minor"/>
    </font>
    <font>
      <b/>
      <sz val="11"/>
      <color theme="0"/>
      <name val="Calibri"/>
      <family val="2"/>
      <scheme val="minor"/>
    </font>
    <font>
      <sz val="16"/>
      <color theme="4"/>
      <name val="Calibri"/>
      <family val="2"/>
      <scheme val="minor"/>
    </font>
    <font>
      <sz val="18"/>
      <color theme="9" tint="-0.499984740745262"/>
      <name val="Calibri"/>
      <family val="2"/>
      <scheme val="minor"/>
    </font>
    <font>
      <sz val="18"/>
      <color rgb="FFC00000"/>
      <name val="Calibri"/>
      <family val="2"/>
      <scheme val="minor"/>
    </font>
  </fonts>
  <fills count="3">
    <fill>
      <patternFill patternType="none"/>
    </fill>
    <fill>
      <patternFill patternType="gray125"/>
    </fill>
    <fill>
      <patternFill patternType="solid">
        <fgColor theme="8"/>
        <bgColor indexed="64"/>
      </patternFill>
    </fill>
  </fills>
  <borders count="2">
    <border>
      <left/>
      <right/>
      <top/>
      <bottom/>
      <diagonal/>
    </border>
    <border>
      <left/>
      <right/>
      <top/>
      <bottom style="thin">
        <color auto="1"/>
      </bottom>
      <diagonal/>
    </border>
  </borders>
  <cellStyleXfs count="2">
    <xf numFmtId="0" fontId="0" fillId="0" borderId="0"/>
    <xf numFmtId="44" fontId="2" fillId="0" borderId="0" applyFont="0" applyFill="0" applyBorder="0" applyAlignment="0" applyProtection="0"/>
  </cellStyleXfs>
  <cellXfs count="30">
    <xf numFmtId="0" fontId="0" fillId="0" borderId="0" xfId="0"/>
    <xf numFmtId="0" fontId="0" fillId="0" borderId="0" xfId="0" applyAlignment="1">
      <alignment vertical="center" wrapText="1"/>
    </xf>
    <xf numFmtId="0" fontId="0" fillId="0" borderId="0" xfId="0" applyAlignment="1">
      <alignment horizontal="left" vertical="center"/>
    </xf>
    <xf numFmtId="14" fontId="0" fillId="0" borderId="0" xfId="0" applyNumberFormat="1" applyAlignment="1">
      <alignment horizontal="left" vertical="center" wrapText="1"/>
    </xf>
    <xf numFmtId="0" fontId="0" fillId="0" borderId="0" xfId="0" applyAlignment="1">
      <alignment horizontal="left"/>
    </xf>
    <xf numFmtId="0" fontId="0" fillId="0" borderId="0" xfId="0" applyAlignment="1">
      <alignment horizontal="right"/>
    </xf>
    <xf numFmtId="164" fontId="0" fillId="0" borderId="0" xfId="1" applyNumberFormat="1" applyFont="1" applyAlignment="1">
      <alignment horizontal="right" wrapText="1"/>
    </xf>
    <xf numFmtId="164" fontId="0" fillId="0" borderId="0" xfId="1" applyNumberFormat="1" applyFont="1" applyAlignment="1">
      <alignment horizontal="right"/>
    </xf>
    <xf numFmtId="164" fontId="0" fillId="0" borderId="0" xfId="0" applyNumberFormat="1" applyAlignment="1">
      <alignment vertical="center" wrapText="1"/>
    </xf>
    <xf numFmtId="164" fontId="0" fillId="0" borderId="0" xfId="0" applyNumberFormat="1"/>
    <xf numFmtId="164" fontId="0" fillId="0" borderId="0" xfId="0" applyNumberFormat="1" applyAlignment="1">
      <alignment horizontal="center" vertical="center" wrapText="1"/>
    </xf>
    <xf numFmtId="164" fontId="0" fillId="0" borderId="0" xfId="0" applyNumberFormat="1" applyAlignment="1">
      <alignment horizontal="center"/>
    </xf>
    <xf numFmtId="0" fontId="0" fillId="0" borderId="0" xfId="0" pivotButton="1"/>
    <xf numFmtId="0" fontId="0" fillId="0" borderId="0" xfId="0" applyAlignment="1">
      <alignment horizontal="left" indent="1"/>
    </xf>
    <xf numFmtId="0" fontId="0" fillId="2" borderId="1" xfId="0" applyFill="1" applyBorder="1"/>
    <xf numFmtId="0" fontId="3" fillId="2" borderId="1" xfId="0" applyFont="1" applyFill="1" applyBorder="1"/>
    <xf numFmtId="165" fontId="0" fillId="0" borderId="0" xfId="0" applyNumberFormat="1"/>
    <xf numFmtId="0" fontId="1" fillId="0" borderId="0" xfId="0" applyFont="1"/>
    <xf numFmtId="0" fontId="0" fillId="2" borderId="0" xfId="0" applyFill="1"/>
    <xf numFmtId="0" fontId="4" fillId="2" borderId="0" xfId="0" applyFont="1" applyFill="1"/>
    <xf numFmtId="0" fontId="5" fillId="2" borderId="0" xfId="0" applyFont="1" applyFill="1"/>
    <xf numFmtId="0" fontId="1" fillId="2" borderId="0" xfId="0" applyFont="1" applyFill="1" applyAlignment="1">
      <alignment horizontal="center" vertical="center" wrapText="1"/>
    </xf>
    <xf numFmtId="0" fontId="5" fillId="2" borderId="0" xfId="0" applyFont="1" applyFill="1" applyAlignment="1">
      <alignment horizontal="left" wrapText="1"/>
    </xf>
    <xf numFmtId="164" fontId="5" fillId="2" borderId="0" xfId="0" applyNumberFormat="1" applyFont="1" applyFill="1" applyAlignment="1">
      <alignment horizontal="right" wrapText="1"/>
    </xf>
    <xf numFmtId="164" fontId="5" fillId="2" borderId="0" xfId="0" applyNumberFormat="1" applyFont="1" applyFill="1" applyAlignment="1">
      <alignment horizontal="left" wrapText="1"/>
    </xf>
    <xf numFmtId="164" fontId="5" fillId="2" borderId="0" xfId="0" applyNumberFormat="1" applyFont="1" applyFill="1" applyAlignment="1">
      <alignment horizontal="center" wrapText="1"/>
    </xf>
    <xf numFmtId="0" fontId="6" fillId="0" borderId="0" xfId="0" applyFont="1"/>
    <xf numFmtId="166" fontId="7" fillId="2" borderId="1" xfId="0" applyNumberFormat="1" applyFont="1" applyFill="1" applyBorder="1" applyAlignment="1">
      <alignment horizontal="center"/>
    </xf>
    <xf numFmtId="166" fontId="8" fillId="2" borderId="1" xfId="0" applyNumberFormat="1" applyFont="1" applyFill="1" applyBorder="1"/>
    <xf numFmtId="166" fontId="7" fillId="2" borderId="1" xfId="0" applyNumberFormat="1" applyFont="1" applyFill="1" applyBorder="1"/>
  </cellXfs>
  <cellStyles count="2">
    <cellStyle name="Currency" xfId="1" builtinId="4"/>
    <cellStyle name="Normal" xfId="0" builtinId="0"/>
  </cellStyles>
  <dxfs count="33">
    <dxf>
      <numFmt numFmtId="165" formatCode="&quot;₹&quot;#,##0.00"/>
    </dxf>
    <dxf>
      <numFmt numFmtId="165" formatCode="&quot;₹&quot;#,##0.00"/>
    </dxf>
    <dxf>
      <font>
        <b/>
        <i val="0"/>
        <strike val="0"/>
        <condense val="0"/>
        <extend val="0"/>
        <outline val="0"/>
        <shadow val="0"/>
        <u val="none"/>
        <vertAlign val="baseline"/>
        <sz val="11"/>
        <color theme="0"/>
        <name val="Calibri"/>
        <family val="2"/>
        <scheme val="minor"/>
      </font>
      <fill>
        <patternFill patternType="solid">
          <fgColor indexed="64"/>
          <bgColor theme="8"/>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8"/>
        </patternFill>
      </fill>
      <alignment horizontal="center"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64" formatCode="&quot;₹&quot;\ #,##0.00"/>
      <alignment horizontal="center" vertical="center" textRotation="0" wrapText="1" indent="0" justifyLastLine="0" shrinkToFit="0" readingOrder="0"/>
    </dxf>
    <dxf>
      <numFmt numFmtId="164" formatCode="&quot;₹&quot;\ #,##0.00"/>
      <alignment horizontal="center" vertical="center" textRotation="0" wrapText="1" indent="0" justifyLastLine="0" shrinkToFit="0" readingOrder="0"/>
    </dxf>
    <dxf>
      <numFmt numFmtId="164" formatCode="&quot;₹&quot;\ #,##0.00"/>
      <alignment horizontal="general" vertical="center" textRotation="0" wrapText="1" indent="0" justifyLastLine="0" shrinkToFit="0" readingOrder="0"/>
    </dxf>
    <dxf>
      <numFmt numFmtId="164" formatCode="&quot;₹&quot;\ #,##0.00"/>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quot;₹&quot;\ #,##0.00"/>
      <alignment horizontal="right" vertical="bottom" textRotation="0" wrapText="1" indent="0" justifyLastLine="0" shrinkToFit="0" readingOrder="0"/>
    </dxf>
    <dxf>
      <numFmt numFmtId="164" formatCode="&quot;₹&quot;\ #,##0.00"/>
      <alignment horizontal="right"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9" formatCode="dd/mm/yyyy"/>
      <alignment horizontal="left" vertical="center" textRotation="0" wrapText="1" indent="0" justifyLastLine="0" shrinkToFit="0" readingOrder="0"/>
    </dxf>
    <dxf>
      <numFmt numFmtId="19" formatCode="dd/mm/yyyy"/>
      <alignment horizontal="left"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8"/>
        </patternFill>
      </fill>
      <alignment horizontal="left" vertical="bottom" textRotation="0" wrapText="1" indent="0" justifyLastLine="0" shrinkToFit="0" readingOrder="0"/>
    </dxf>
    <dxf>
      <alignment horizontal="right"/>
    </dxf>
    <dxf>
      <alignment horizontal="right"/>
    </dxf>
    <dxf>
      <alignment horizontal="right"/>
    </dxf>
    <dxf>
      <alignment horizontal="right"/>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Tracker.xlsx]Dashboard!PivotTable8</c:name>
    <c:fmtId val="12"/>
  </c:pivotSource>
  <c:chart>
    <c:title>
      <c:layout>
        <c:manualLayout>
          <c:xMode val="edge"/>
          <c:yMode val="edge"/>
          <c:x val="0.3497276173736541"/>
          <c:y val="0.5109936988545691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14204129935533427"/>
          <c:y val="0.21441149625984643"/>
          <c:w val="0.50301565060136666"/>
          <c:h val="0.72259122204805659"/>
        </c:manualLayout>
      </c:layout>
      <c:doughnutChart>
        <c:varyColors val="1"/>
        <c:ser>
          <c:idx val="0"/>
          <c:order val="0"/>
          <c:tx>
            <c:strRef>
              <c:f>Dashboard!$I$24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E0-47B7-93AB-444D9B9102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E0-47B7-93AB-444D9B9102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E0-47B7-93AB-444D9B9102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8E0-47B7-93AB-444D9B9102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8E0-47B7-93AB-444D9B9102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8E0-47B7-93AB-444D9B9102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8E0-47B7-93AB-444D9B9102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8E0-47B7-93AB-444D9B9102E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8E0-47B7-93AB-444D9B9102E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8E0-47B7-93AB-444D9B9102E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8E0-47B7-93AB-444D9B9102E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8E0-47B7-93AB-444D9B9102ED}"/>
              </c:ext>
            </c:extLst>
          </c:dPt>
          <c:cat>
            <c:strRef>
              <c:f>Dashboard!$H$25:$H$37</c:f>
              <c:strCache>
                <c:ptCount val="12"/>
                <c:pt idx="0">
                  <c:v>Housing</c:v>
                </c:pt>
                <c:pt idx="1">
                  <c:v>Shopping</c:v>
                </c:pt>
                <c:pt idx="2">
                  <c:v>Health</c:v>
                </c:pt>
                <c:pt idx="3">
                  <c:v>Utilities</c:v>
                </c:pt>
                <c:pt idx="4">
                  <c:v>Gifts</c:v>
                </c:pt>
                <c:pt idx="5">
                  <c:v>Groceries</c:v>
                </c:pt>
                <c:pt idx="6">
                  <c:v>Personal Care</c:v>
                </c:pt>
                <c:pt idx="7">
                  <c:v>Education</c:v>
                </c:pt>
                <c:pt idx="8">
                  <c:v>Entertainment</c:v>
                </c:pt>
                <c:pt idx="9">
                  <c:v>Transportation</c:v>
                </c:pt>
                <c:pt idx="10">
                  <c:v>Other Expense</c:v>
                </c:pt>
                <c:pt idx="11">
                  <c:v>Dining Out</c:v>
                </c:pt>
              </c:strCache>
            </c:strRef>
          </c:cat>
          <c:val>
            <c:numRef>
              <c:f>Dashboard!$I$25:$I$37</c:f>
              <c:numCache>
                <c:formatCode>"₹"\ #,##0.00</c:formatCode>
                <c:ptCount val="12"/>
                <c:pt idx="0">
                  <c:v>-970</c:v>
                </c:pt>
                <c:pt idx="1">
                  <c:v>-960</c:v>
                </c:pt>
                <c:pt idx="2">
                  <c:v>-290</c:v>
                </c:pt>
                <c:pt idx="3">
                  <c:v>-267</c:v>
                </c:pt>
                <c:pt idx="4">
                  <c:v>-164</c:v>
                </c:pt>
                <c:pt idx="5">
                  <c:v>-133</c:v>
                </c:pt>
                <c:pt idx="6">
                  <c:v>-120</c:v>
                </c:pt>
                <c:pt idx="7">
                  <c:v>-110</c:v>
                </c:pt>
                <c:pt idx="8">
                  <c:v>-98.98</c:v>
                </c:pt>
                <c:pt idx="9">
                  <c:v>-89</c:v>
                </c:pt>
                <c:pt idx="10">
                  <c:v>-32</c:v>
                </c:pt>
                <c:pt idx="11">
                  <c:v>-12.5</c:v>
                </c:pt>
              </c:numCache>
            </c:numRef>
          </c:val>
          <c:extLst>
            <c:ext xmlns:c16="http://schemas.microsoft.com/office/drawing/2014/chart" uri="{C3380CC4-5D6E-409C-BE32-E72D297353CC}">
              <c16:uniqueId val="{00000000-7558-4E48-960F-C30EE59CA76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765053</xdr:colOff>
      <xdr:row>1</xdr:row>
      <xdr:rowOff>156383</xdr:rowOff>
    </xdr:from>
    <xdr:to>
      <xdr:col>9</xdr:col>
      <xdr:colOff>613560</xdr:colOff>
      <xdr:row>17</xdr:row>
      <xdr:rowOff>39584</xdr:rowOff>
    </xdr:to>
    <xdr:graphicFrame macro="">
      <xdr:nvGraphicFramePr>
        <xdr:cNvPr id="2" name="Chart 1">
          <a:extLst>
            <a:ext uri="{FF2B5EF4-FFF2-40B4-BE49-F238E27FC236}">
              <a16:creationId xmlns:a16="http://schemas.microsoft.com/office/drawing/2014/main" id="{5FD7E345-A8D4-FD86-CB48-48ACFBCEC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306582</xdr:colOff>
      <xdr:row>2</xdr:row>
      <xdr:rowOff>16899</xdr:rowOff>
    </xdr:from>
    <xdr:to>
      <xdr:col>4</xdr:col>
      <xdr:colOff>581203</xdr:colOff>
      <xdr:row>15</xdr:row>
      <xdr:rowOff>70567</xdr:rowOff>
    </xdr:to>
    <mc:AlternateContent xmlns:mc="http://schemas.openxmlformats.org/markup-compatibility/2006" xmlns:a14="http://schemas.microsoft.com/office/drawing/2010/main">
      <mc:Choice Requires="a14">
        <xdr:graphicFrame macro="">
          <xdr:nvGraphicFramePr>
            <xdr:cNvPr id="3" name="Months (Date)">
              <a:extLst>
                <a:ext uri="{FF2B5EF4-FFF2-40B4-BE49-F238E27FC236}">
                  <a16:creationId xmlns:a16="http://schemas.microsoft.com/office/drawing/2014/main" id="{8B47BE54-045F-B93D-F4EF-3086BDAC7271}"/>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959231" y="739315"/>
              <a:ext cx="1828310" cy="2458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46024</xdr:colOff>
      <xdr:row>2</xdr:row>
      <xdr:rowOff>17180</xdr:rowOff>
    </xdr:from>
    <xdr:to>
      <xdr:col>2</xdr:col>
      <xdr:colOff>212524</xdr:colOff>
      <xdr:row>15</xdr:row>
      <xdr:rowOff>70848</xdr:rowOff>
    </xdr:to>
    <mc:AlternateContent xmlns:mc="http://schemas.openxmlformats.org/markup-compatibility/2006" xmlns:a14="http://schemas.microsoft.com/office/drawing/2010/main">
      <mc:Choice Requires="a14">
        <xdr:graphicFrame macro="">
          <xdr:nvGraphicFramePr>
            <xdr:cNvPr id="4" name="Years (Date)">
              <a:extLst>
                <a:ext uri="{FF2B5EF4-FFF2-40B4-BE49-F238E27FC236}">
                  <a16:creationId xmlns:a16="http://schemas.microsoft.com/office/drawing/2014/main" id="{8B401CF3-B524-2089-8030-2986813E2454}"/>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46024" y="739596"/>
              <a:ext cx="1819149" cy="2458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39585</xdr:colOff>
      <xdr:row>0</xdr:row>
      <xdr:rowOff>0</xdr:rowOff>
    </xdr:from>
    <xdr:to>
      <xdr:col>9</xdr:col>
      <xdr:colOff>9897</xdr:colOff>
      <xdr:row>0</xdr:row>
      <xdr:rowOff>267194</xdr:rowOff>
    </xdr:to>
    <xdr:sp macro="" textlink="">
      <xdr:nvSpPr>
        <xdr:cNvPr id="7" name="TextBox 6">
          <a:extLst>
            <a:ext uri="{FF2B5EF4-FFF2-40B4-BE49-F238E27FC236}">
              <a16:creationId xmlns:a16="http://schemas.microsoft.com/office/drawing/2014/main" id="{42368A06-4EE6-A25C-4AF4-9EF1583E8FA0}"/>
            </a:ext>
          </a:extLst>
        </xdr:cNvPr>
        <xdr:cNvSpPr txBox="1"/>
      </xdr:nvSpPr>
      <xdr:spPr>
        <a:xfrm>
          <a:off x="6927273" y="0"/>
          <a:ext cx="1217221" cy="267194"/>
        </a:xfrm>
        <a:prstGeom prst="rect">
          <a:avLst/>
        </a:prstGeom>
        <a:solidFill>
          <a:schemeClr val="accent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bg1"/>
              </a:solidFill>
            </a:rPr>
            <a:t>INCOME</a:t>
          </a:r>
          <a:endParaRPr lang="en-IN" sz="1600">
            <a:solidFill>
              <a:schemeClr val="bg1"/>
            </a:solidFill>
          </a:endParaRPr>
        </a:p>
        <a:p>
          <a:pPr algn="ctr"/>
          <a:endParaRPr lang="en-IN" sz="1100"/>
        </a:p>
        <a:p>
          <a:endParaRPr lang="en-IN" sz="1100"/>
        </a:p>
      </xdr:txBody>
    </xdr:sp>
    <xdr:clientData/>
  </xdr:twoCellAnchor>
  <xdr:twoCellAnchor>
    <xdr:from>
      <xdr:col>9</xdr:col>
      <xdr:colOff>227611</xdr:colOff>
      <xdr:row>0</xdr:row>
      <xdr:rowOff>0</xdr:rowOff>
    </xdr:from>
    <xdr:to>
      <xdr:col>10</xdr:col>
      <xdr:colOff>197922</xdr:colOff>
      <xdr:row>0</xdr:row>
      <xdr:rowOff>267195</xdr:rowOff>
    </xdr:to>
    <xdr:sp macro="" textlink="">
      <xdr:nvSpPr>
        <xdr:cNvPr id="8" name="TextBox 7">
          <a:extLst>
            <a:ext uri="{FF2B5EF4-FFF2-40B4-BE49-F238E27FC236}">
              <a16:creationId xmlns:a16="http://schemas.microsoft.com/office/drawing/2014/main" id="{C53F452D-1350-C25F-E8F7-00F19931E748}"/>
            </a:ext>
          </a:extLst>
        </xdr:cNvPr>
        <xdr:cNvSpPr txBox="1"/>
      </xdr:nvSpPr>
      <xdr:spPr>
        <a:xfrm>
          <a:off x="8362208" y="0"/>
          <a:ext cx="1147948" cy="267195"/>
        </a:xfrm>
        <a:prstGeom prst="rect">
          <a:avLst/>
        </a:prstGeom>
        <a:solidFill>
          <a:schemeClr val="accent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bg1"/>
              </a:solidFill>
            </a:rPr>
            <a:t>EXPENSE</a:t>
          </a:r>
          <a:endParaRPr lang="en-IN" sz="1100">
            <a:solidFill>
              <a:schemeClr val="bg1"/>
            </a:solidFill>
          </a:endParaRPr>
        </a:p>
      </xdr:txBody>
    </xdr:sp>
    <xdr:clientData/>
  </xdr:twoCellAnchor>
  <xdr:twoCellAnchor>
    <xdr:from>
      <xdr:col>10</xdr:col>
      <xdr:colOff>217714</xdr:colOff>
      <xdr:row>0</xdr:row>
      <xdr:rowOff>0</xdr:rowOff>
    </xdr:from>
    <xdr:to>
      <xdr:col>11</xdr:col>
      <xdr:colOff>188026</xdr:colOff>
      <xdr:row>0</xdr:row>
      <xdr:rowOff>257299</xdr:rowOff>
    </xdr:to>
    <xdr:sp macro="" textlink="">
      <xdr:nvSpPr>
        <xdr:cNvPr id="9" name="TextBox 8">
          <a:extLst>
            <a:ext uri="{FF2B5EF4-FFF2-40B4-BE49-F238E27FC236}">
              <a16:creationId xmlns:a16="http://schemas.microsoft.com/office/drawing/2014/main" id="{487E234F-C778-5FF8-5070-699890271B97}"/>
            </a:ext>
          </a:extLst>
        </xdr:cNvPr>
        <xdr:cNvSpPr txBox="1"/>
      </xdr:nvSpPr>
      <xdr:spPr>
        <a:xfrm>
          <a:off x="9529948" y="0"/>
          <a:ext cx="1405247" cy="257299"/>
        </a:xfrm>
        <a:prstGeom prst="rect">
          <a:avLst/>
        </a:prstGeom>
        <a:solidFill>
          <a:schemeClr val="accent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bg1"/>
              </a:solidFill>
            </a:rPr>
            <a:t>NET</a:t>
          </a:r>
          <a:r>
            <a:rPr lang="en-IN" sz="1400" baseline="0">
              <a:solidFill>
                <a:schemeClr val="bg1"/>
              </a:solidFill>
            </a:rPr>
            <a:t> SAVINGS</a:t>
          </a:r>
        </a:p>
        <a:p>
          <a:endParaRPr lang="en-IN" sz="1100"/>
        </a:p>
      </xdr:txBody>
    </xdr:sp>
    <xdr:clientData/>
  </xdr:twoCellAnchor>
  <xdr:twoCellAnchor>
    <xdr:from>
      <xdr:col>6</xdr:col>
      <xdr:colOff>296882</xdr:colOff>
      <xdr:row>2</xdr:row>
      <xdr:rowOff>98961</xdr:rowOff>
    </xdr:from>
    <xdr:to>
      <xdr:col>8</xdr:col>
      <xdr:colOff>1088571</xdr:colOff>
      <xdr:row>3</xdr:row>
      <xdr:rowOff>188026</xdr:rowOff>
    </xdr:to>
    <xdr:sp macro="" textlink="">
      <xdr:nvSpPr>
        <xdr:cNvPr id="10" name="TextBox 9">
          <a:extLst>
            <a:ext uri="{FF2B5EF4-FFF2-40B4-BE49-F238E27FC236}">
              <a16:creationId xmlns:a16="http://schemas.microsoft.com/office/drawing/2014/main" id="{6CD8EC10-9C0C-ED70-A601-D56BDBA7BBF4}"/>
            </a:ext>
          </a:extLst>
        </xdr:cNvPr>
        <xdr:cNvSpPr txBox="1"/>
      </xdr:nvSpPr>
      <xdr:spPr>
        <a:xfrm>
          <a:off x="5660570" y="821377"/>
          <a:ext cx="2315689" cy="2671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Expense</a:t>
          </a:r>
          <a:r>
            <a:rPr lang="en-IN" sz="1100" baseline="0"/>
            <a:t> Structure by Category</a:t>
          </a:r>
        </a:p>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nnoose Philip" refreshedDate="45759.69201111111" createdVersion="8" refreshedVersion="8" minRefreshableVersion="3" recordCount="45" xr:uid="{203DBFCE-1738-4E1C-888C-B229AF5EBB4D}">
  <cacheSource type="worksheet">
    <worksheetSource name="Transaction"/>
  </cacheSource>
  <cacheFields count="11">
    <cacheField name="Account" numFmtId="0">
      <sharedItems/>
    </cacheField>
    <cacheField name="Date" numFmtId="14">
      <sharedItems containsSemiMixedTypes="0" containsNonDate="0" containsDate="1" containsString="0" minDate="2025-01-01T00:00:00" maxDate="2025-04-21T00:00:00" count="45">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2-01T00:00:00"/>
        <d v="2025-02-03T00:00:00"/>
        <d v="2025-02-06T00:00:00"/>
        <d v="2025-02-07T00:00:00"/>
        <d v="2025-02-10T00:00:00"/>
        <d v="2025-02-14T00:00:00"/>
        <d v="2025-02-15T00:00:00"/>
        <d v="2025-02-22T00:00:00"/>
        <d v="2025-02-28T00:00:00"/>
        <d v="2025-03-01T00:00:00"/>
        <d v="2025-03-02T00:00:00"/>
        <d v="2025-03-05T00:00:00"/>
        <d v="2025-03-08T00:00:00"/>
        <d v="2025-03-10T00:00:00"/>
        <d v="2025-03-15T00:00:00"/>
        <d v="2025-03-20T00:00:00"/>
        <d v="2025-03-22T00:00:00"/>
        <d v="2025-03-28T00:00:00"/>
        <d v="2025-04-01T00:00:00"/>
        <d v="2025-04-02T00:00:00"/>
        <d v="2025-04-04T00:00:00"/>
        <d v="2025-04-08T00:00:00"/>
        <d v="2025-04-10T00:00:00"/>
        <d v="2025-04-14T00:00:00"/>
        <d v="2025-04-15T00:00:00"/>
        <d v="2025-04-18T00:00:00"/>
        <d v="2025-04-20T00:00:00"/>
      </sharedItems>
      <fieldGroup par="10"/>
    </cacheField>
    <cacheField name="Description" numFmtId="0">
      <sharedItems/>
    </cacheField>
    <cacheField name="Debit (Spend)" numFmtId="164">
      <sharedItems containsString="0" containsBlank="1" containsNumber="1" minValue="9.99" maxValue="850"/>
    </cacheField>
    <cacheField name="Credit (Income)" numFmtId="164">
      <sharedItems containsString="0" containsBlank="1" containsNumber="1" containsInteger="1" minValue="40" maxValue="3000"/>
    </cacheField>
    <cacheField name="Income/(Expense)" numFmtId="164">
      <sharedItems containsSemiMixedTypes="0" containsString="0" containsNumber="1" minValue="-850" maxValue="3000"/>
    </cacheField>
    <cacheField name="Subcategory" numFmtId="0">
      <sharedItems count="24">
        <s v="Supermarket"/>
        <s v="Coffee Shops"/>
        <s v="Streaming Services"/>
        <s v="Rent"/>
        <s v="Books &amp; Supplies"/>
        <s v="Electricity"/>
        <s v="Cab"/>
        <s v="Monthly Salary"/>
        <s v="Electronics"/>
        <s v="Doctor Visit"/>
        <s v="Movies"/>
        <s v="Freelance"/>
        <s v="Water"/>
        <s v="Skincare"/>
        <s v="Dividends"/>
        <s v="Gifts Given"/>
        <s v="Bank Charges"/>
        <s v="Refunds"/>
        <s v="Local Market"/>
        <s v="Bonus"/>
        <s v="Public Transit"/>
        <s v="Internet"/>
        <s v="Miscellaneous Fees"/>
        <s v="Maintenance"/>
      </sharedItems>
    </cacheField>
    <cacheField name="Category" numFmtId="0">
      <sharedItems count="15">
        <s v="Groceries"/>
        <s v="Dining Out"/>
        <s v="Entertainment"/>
        <s v="Housing"/>
        <s v="Education"/>
        <s v="Utilities"/>
        <s v="Transportation"/>
        <s v="Salary"/>
        <s v="Shopping"/>
        <s v="Health"/>
        <s v="Other Income"/>
        <s v="Personal Care"/>
        <s v="Investments"/>
        <s v="Gifts"/>
        <s v="Other Expense"/>
      </sharedItems>
    </cacheField>
    <cacheField name="Category Type" numFmtId="0">
      <sharedItems count="2">
        <s v="Expense"/>
        <s v="Income"/>
      </sharedItems>
    </cacheField>
    <cacheField name="Months (Date)" numFmtId="0" databaseField="0">
      <fieldGroup base="1">
        <rangePr groupBy="months" startDate="2025-01-01T00:00:00" endDate="2025-04-21T00:00:00"/>
        <groupItems count="14">
          <s v="&lt;01-01-2025"/>
          <s v="Jan"/>
          <s v="Feb"/>
          <s v="Mar"/>
          <s v="Apr"/>
          <s v="May"/>
          <s v="Jun"/>
          <s v="Jul"/>
          <s v="Aug"/>
          <s v="Sep"/>
          <s v="Oct"/>
          <s v="Nov"/>
          <s v="Dec"/>
          <s v="&gt;21-04-2025"/>
        </groupItems>
      </fieldGroup>
    </cacheField>
    <cacheField name="Years (Date)" numFmtId="0" databaseField="0">
      <fieldGroup base="1">
        <rangePr groupBy="years" startDate="2025-01-01T00:00:00" endDate="2025-04-21T00:00:00"/>
        <groupItems count="3">
          <s v="&lt;01-01-2025"/>
          <s v="2025"/>
          <s v="&gt;21-04-2025"/>
        </groupItems>
      </fieldGroup>
    </cacheField>
  </cacheFields>
  <extLst>
    <ext xmlns:x14="http://schemas.microsoft.com/office/spreadsheetml/2009/9/main" uri="{725AE2AE-9491-48be-B2B4-4EB974FC3084}">
      <x14:pivotCacheDefinition pivotCacheId="6719076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s v="Cash"/>
    <x v="0"/>
    <s v="Aldi Supermarket"/>
    <n v="45"/>
    <m/>
    <n v="-45"/>
    <x v="0"/>
    <x v="0"/>
    <x v="0"/>
  </r>
  <r>
    <s v="Credit"/>
    <x v="1"/>
    <s v="Starbucks"/>
    <n v="12.5"/>
    <m/>
    <n v="-12.5"/>
    <x v="1"/>
    <x v="1"/>
    <x v="0"/>
  </r>
  <r>
    <s v="Credit"/>
    <x v="2"/>
    <s v="Netflix Subscription"/>
    <n v="9.99"/>
    <m/>
    <n v="-9.99"/>
    <x v="2"/>
    <x v="2"/>
    <x v="0"/>
  </r>
  <r>
    <s v="Cash"/>
    <x v="3"/>
    <s v="Landlord"/>
    <n v="850"/>
    <m/>
    <n v="-850"/>
    <x v="3"/>
    <x v="3"/>
    <x v="0"/>
  </r>
  <r>
    <s v="Credit"/>
    <x v="4"/>
    <s v="Book Store"/>
    <n v="35"/>
    <m/>
    <n v="-35"/>
    <x v="4"/>
    <x v="4"/>
    <x v="0"/>
  </r>
  <r>
    <s v="Cash"/>
    <x v="5"/>
    <s v="Electric Company"/>
    <n v="60"/>
    <m/>
    <n v="-60"/>
    <x v="5"/>
    <x v="5"/>
    <x v="0"/>
  </r>
  <r>
    <s v="Credit"/>
    <x v="6"/>
    <s v="Uber Ride"/>
    <n v="20"/>
    <m/>
    <n v="-20"/>
    <x v="6"/>
    <x v="6"/>
    <x v="0"/>
  </r>
  <r>
    <s v="Saving"/>
    <x v="7"/>
    <s v="Salary Credit"/>
    <m/>
    <n v="3000"/>
    <n v="3000"/>
    <x v="7"/>
    <x v="7"/>
    <x v="1"/>
  </r>
  <r>
    <s v="Credit"/>
    <x v="8"/>
    <s v="Amazon Electronics"/>
    <n v="220"/>
    <m/>
    <n v="-220"/>
    <x v="8"/>
    <x v="8"/>
    <x v="0"/>
  </r>
  <r>
    <s v="Cash"/>
    <x v="9"/>
    <s v="Doctor Visit"/>
    <n v="150"/>
    <m/>
    <n v="-150"/>
    <x v="9"/>
    <x v="9"/>
    <x v="0"/>
  </r>
  <r>
    <s v="Credit"/>
    <x v="10"/>
    <s v="Movie Theater"/>
    <n v="25"/>
    <m/>
    <n v="-25"/>
    <x v="10"/>
    <x v="2"/>
    <x v="0"/>
  </r>
  <r>
    <s v="Saving"/>
    <x v="11"/>
    <s v="Freelance Payment"/>
    <m/>
    <n v="600"/>
    <n v="600"/>
    <x v="11"/>
    <x v="10"/>
    <x v="1"/>
  </r>
  <r>
    <s v="Cash"/>
    <x v="12"/>
    <s v="Water Bill"/>
    <n v="30"/>
    <m/>
    <n v="-30"/>
    <x v="12"/>
    <x v="5"/>
    <x v="0"/>
  </r>
  <r>
    <s v="Credit"/>
    <x v="13"/>
    <s v="Skincare Store"/>
    <n v="40"/>
    <m/>
    <n v="-40"/>
    <x v="13"/>
    <x v="11"/>
    <x v="0"/>
  </r>
  <r>
    <s v="Saving"/>
    <x v="14"/>
    <s v="Dividend Received"/>
    <m/>
    <n v="150"/>
    <n v="150"/>
    <x v="14"/>
    <x v="12"/>
    <x v="1"/>
  </r>
  <r>
    <s v="Cash"/>
    <x v="15"/>
    <s v="Gift for Friend"/>
    <n v="75"/>
    <m/>
    <n v="-75"/>
    <x v="15"/>
    <x v="13"/>
    <x v="0"/>
  </r>
  <r>
    <s v="Credit"/>
    <x v="16"/>
    <s v="Bank Charges"/>
    <n v="10"/>
    <m/>
    <n v="-10"/>
    <x v="16"/>
    <x v="14"/>
    <x v="0"/>
  </r>
  <r>
    <s v="Saving"/>
    <x v="17"/>
    <s v="Refund from Store"/>
    <m/>
    <n v="50"/>
    <n v="50"/>
    <x v="17"/>
    <x v="10"/>
    <x v="1"/>
  </r>
  <r>
    <s v="Credit"/>
    <x v="18"/>
    <s v="Movie Tickets"/>
    <n v="24"/>
    <m/>
    <n v="-24"/>
    <x v="10"/>
    <x v="2"/>
    <x v="0"/>
  </r>
  <r>
    <s v="Cash"/>
    <x v="19"/>
    <s v="Skincare Purchase"/>
    <n v="35"/>
    <m/>
    <n v="-35"/>
    <x v="13"/>
    <x v="11"/>
    <x v="0"/>
  </r>
  <r>
    <s v="Credit"/>
    <x v="20"/>
    <s v="Electricity Bill"/>
    <n v="64"/>
    <m/>
    <n v="-64"/>
    <x v="5"/>
    <x v="5"/>
    <x v="0"/>
  </r>
  <r>
    <s v="Saving"/>
    <x v="21"/>
    <s v="Freelance Gig"/>
    <m/>
    <n v="500"/>
    <n v="500"/>
    <x v="11"/>
    <x v="10"/>
    <x v="1"/>
  </r>
  <r>
    <s v="Cash"/>
    <x v="22"/>
    <s v="Local Market"/>
    <n v="27"/>
    <m/>
    <n v="-27"/>
    <x v="18"/>
    <x v="0"/>
    <x v="0"/>
  </r>
  <r>
    <s v="Credit"/>
    <x v="23"/>
    <s v="Valentine's Gift"/>
    <n v="89"/>
    <m/>
    <n v="-89"/>
    <x v="15"/>
    <x v="13"/>
    <x v="0"/>
  </r>
  <r>
    <s v="Saving"/>
    <x v="24"/>
    <s v="Bonus"/>
    <m/>
    <n v="450"/>
    <n v="450"/>
    <x v="19"/>
    <x v="7"/>
    <x v="1"/>
  </r>
  <r>
    <s v="Credit"/>
    <x v="25"/>
    <s v="Laptop Purchase"/>
    <n v="740"/>
    <m/>
    <n v="-740"/>
    <x v="8"/>
    <x v="8"/>
    <x v="0"/>
  </r>
  <r>
    <s v="Cash"/>
    <x v="26"/>
    <s v="Public Transit Card"/>
    <n v="30"/>
    <m/>
    <n v="-30"/>
    <x v="20"/>
    <x v="6"/>
    <x v="0"/>
  </r>
  <r>
    <s v="Credit"/>
    <x v="27"/>
    <s v="Doctor Appointment"/>
    <n v="140"/>
    <m/>
    <n v="-140"/>
    <x v="9"/>
    <x v="9"/>
    <x v="0"/>
  </r>
  <r>
    <s v="Cash"/>
    <x v="28"/>
    <s v="Uber Ride"/>
    <n v="22"/>
    <m/>
    <n v="-22"/>
    <x v="6"/>
    <x v="6"/>
    <x v="0"/>
  </r>
  <r>
    <s v="Saving"/>
    <x v="29"/>
    <s v="Side Project Earnings"/>
    <m/>
    <n v="320"/>
    <n v="320"/>
    <x v="11"/>
    <x v="10"/>
    <x v="1"/>
  </r>
  <r>
    <s v="Credit"/>
    <x v="30"/>
    <s v="Books for Course"/>
    <n v="40"/>
    <m/>
    <n v="-40"/>
    <x v="4"/>
    <x v="4"/>
    <x v="0"/>
  </r>
  <r>
    <s v="Cash"/>
    <x v="31"/>
    <s v="Internet Bill"/>
    <n v="58"/>
    <m/>
    <n v="-58"/>
    <x v="21"/>
    <x v="5"/>
    <x v="0"/>
  </r>
  <r>
    <s v="Saving"/>
    <x v="32"/>
    <s v="Salary"/>
    <m/>
    <n v="3000"/>
    <n v="3000"/>
    <x v="7"/>
    <x v="7"/>
    <x v="1"/>
  </r>
  <r>
    <s v="Credit"/>
    <x v="33"/>
    <s v="Gym Membership"/>
    <n v="45"/>
    <m/>
    <n v="-45"/>
    <x v="13"/>
    <x v="11"/>
    <x v="0"/>
  </r>
  <r>
    <s v="Cash"/>
    <x v="34"/>
    <s v="Grocery Store"/>
    <n v="61"/>
    <m/>
    <n v="-61"/>
    <x v="0"/>
    <x v="0"/>
    <x v="0"/>
  </r>
  <r>
    <s v="Credit"/>
    <x v="35"/>
    <s v="Amazon Misc. Charges"/>
    <n v="22"/>
    <m/>
    <n v="-22"/>
    <x v="22"/>
    <x v="14"/>
    <x v="0"/>
  </r>
  <r>
    <s v="Credit"/>
    <x v="36"/>
    <s v="Netflix Subscription"/>
    <n v="9.99"/>
    <m/>
    <n v="-9.99"/>
    <x v="2"/>
    <x v="2"/>
    <x v="0"/>
  </r>
  <r>
    <s v="Saving"/>
    <x v="37"/>
    <s v="Dividend Received"/>
    <m/>
    <n v="175"/>
    <n v="175"/>
    <x v="14"/>
    <x v="12"/>
    <x v="1"/>
  </r>
  <r>
    <s v="Cash"/>
    <x v="38"/>
    <s v="Taxi"/>
    <n v="17"/>
    <m/>
    <n v="-17"/>
    <x v="6"/>
    <x v="6"/>
    <x v="0"/>
  </r>
  <r>
    <s v="Credit"/>
    <x v="39"/>
    <s v="Movie Night"/>
    <n v="30"/>
    <m/>
    <n v="-30"/>
    <x v="10"/>
    <x v="2"/>
    <x v="0"/>
  </r>
  <r>
    <s v="Saving"/>
    <x v="40"/>
    <s v="Refund – Overpayment"/>
    <m/>
    <n v="40"/>
    <n v="40"/>
    <x v="17"/>
    <x v="10"/>
    <x v="1"/>
  </r>
  <r>
    <s v="Credit"/>
    <x v="41"/>
    <s v="Mobile Bill"/>
    <n v="55"/>
    <m/>
    <n v="-55"/>
    <x v="21"/>
    <x v="5"/>
    <x v="0"/>
  </r>
  <r>
    <s v="Saving"/>
    <x v="42"/>
    <s v="Monthly Salary"/>
    <m/>
    <n v="3000"/>
    <n v="3000"/>
    <x v="7"/>
    <x v="7"/>
    <x v="1"/>
  </r>
  <r>
    <s v="Cash"/>
    <x v="43"/>
    <s v="Maintenance Fee"/>
    <n v="120"/>
    <m/>
    <n v="-120"/>
    <x v="23"/>
    <x v="3"/>
    <x v="0"/>
  </r>
  <r>
    <s v="Credit"/>
    <x v="44"/>
    <s v="Local Bookseller"/>
    <n v="35"/>
    <m/>
    <n v="-35"/>
    <x v="4"/>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4394DE-7CE8-403C-9CF7-72C2C4619014}" name="PivotTable3" cacheId="0" applyNumberFormats="0" applyBorderFormats="0" applyFontFormats="0" applyPatternFormats="0" applyAlignmentFormats="0" applyWidthHeightFormats="1" dataCaption="Values" updatedVersion="8" minRefreshableVersion="3" itemPrintTitles="1" createdVersion="8" indent="0" showHeaders="0" multipleFieldFilters="0">
  <location ref="N7:O16" firstHeaderRow="1" firstDataRow="1" firstDataCol="1" rowPageCount="1" colPageCount="1"/>
  <pivotFields count="11">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showAll="0"/>
    <pivotField dataField="1" numFmtId="164" showAll="0"/>
    <pivotField axis="axisRow" showAll="0">
      <items count="25">
        <item x="16"/>
        <item x="19"/>
        <item x="4"/>
        <item x="6"/>
        <item x="1"/>
        <item x="14"/>
        <item x="9"/>
        <item x="5"/>
        <item x="8"/>
        <item x="11"/>
        <item x="15"/>
        <item x="21"/>
        <item x="18"/>
        <item x="23"/>
        <item x="22"/>
        <item x="7"/>
        <item x="10"/>
        <item x="20"/>
        <item x="17"/>
        <item x="3"/>
        <item x="13"/>
        <item x="2"/>
        <item x="0"/>
        <item x="12"/>
        <item t="default"/>
      </items>
    </pivotField>
    <pivotField axis="axisRow" showAll="0" sortType="descending">
      <items count="16">
        <item x="1"/>
        <item x="4"/>
        <item x="2"/>
        <item x="13"/>
        <item x="0"/>
        <item x="9"/>
        <item x="3"/>
        <item x="12"/>
        <item x="14"/>
        <item x="10"/>
        <item x="11"/>
        <item x="7"/>
        <item x="8"/>
        <item x="6"/>
        <item x="5"/>
        <item t="default"/>
      </items>
      <autoSortScope>
        <pivotArea dataOnly="0" outline="0" fieldPosition="0">
          <references count="1">
            <reference field="4294967294" count="1" selected="0">
              <x v="0"/>
            </reference>
          </references>
        </pivotArea>
      </autoSortScope>
    </pivotField>
    <pivotField axis="axisPage" showAll="0">
      <items count="3">
        <item x="0"/>
        <item x="1"/>
        <item t="default"/>
      </items>
    </pivotField>
    <pivotField showAll="0">
      <items count="15">
        <item h="1" x="0"/>
        <item x="1"/>
        <item x="2"/>
        <item x="3"/>
        <item x="4"/>
        <item h="1" x="5"/>
        <item h="1" x="6"/>
        <item h="1" x="7"/>
        <item h="1" x="8"/>
        <item h="1" x="9"/>
        <item h="1" x="10"/>
        <item h="1" x="11"/>
        <item h="1" x="12"/>
        <item h="1" x="13"/>
        <item t="default"/>
      </items>
    </pivotField>
    <pivotField showAll="0">
      <items count="4">
        <item h="1" x="0"/>
        <item x="1"/>
        <item h="1" x="2"/>
        <item t="default"/>
      </items>
    </pivotField>
  </pivotFields>
  <rowFields count="2">
    <field x="7"/>
    <field x="6"/>
  </rowFields>
  <rowItems count="9">
    <i>
      <x v="11"/>
    </i>
    <i r="1">
      <x v="1"/>
    </i>
    <i r="1">
      <x v="15"/>
    </i>
    <i>
      <x v="9"/>
    </i>
    <i r="1">
      <x v="9"/>
    </i>
    <i r="1">
      <x v="18"/>
    </i>
    <i>
      <x v="7"/>
    </i>
    <i r="1">
      <x v="5"/>
    </i>
    <i t="grand">
      <x/>
    </i>
  </rowItems>
  <colItems count="1">
    <i/>
  </colItems>
  <pageFields count="1">
    <pageField fld="8" item="1" hier="-1"/>
  </pageFields>
  <dataFields count="1">
    <dataField name="Income" fld="5" baseField="0" baseItem="0" numFmtId="164"/>
  </dataFields>
  <formats count="1">
    <format dxfId="2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D3E0C9-31B6-44D9-AEEC-346560ACC848}" name="PivotTable10" cacheId="0" applyNumberFormats="0" applyBorderFormats="0" applyFontFormats="0" applyPatternFormats="0" applyAlignmentFormats="0" applyWidthHeightFormats="1" dataCaption="Values" updatedVersion="8" minRefreshableVersion="3" itemPrintTitles="1" createdVersion="8" indent="0" showHeaders="0" multipleFieldFilters="0">
  <location ref="E24:F30" firstHeaderRow="1" firstDataRow="1" firstDataCol="1" rowPageCount="1" colPageCount="1"/>
  <pivotFields count="11">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showAll="0"/>
    <pivotField dataField="1" numFmtId="164" showAll="0"/>
    <pivotField showAll="0"/>
    <pivotField showAll="0" sortType="descending">
      <autoSortScope>
        <pivotArea dataOnly="0" outline="0" fieldPosition="0">
          <references count="1">
            <reference field="4294967294" count="1" selected="0">
              <x v="0"/>
            </reference>
          </references>
        </pivotArea>
      </autoSortScope>
    </pivotField>
    <pivotField axis="axisPage" showAll="0">
      <items count="3">
        <item x="0"/>
        <item x="1"/>
        <item t="default"/>
      </items>
    </pivotField>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10"/>
    <field x="9"/>
  </rowFields>
  <rowItems count="6">
    <i>
      <x v="1"/>
    </i>
    <i r="1">
      <x v="1"/>
    </i>
    <i r="1">
      <x v="2"/>
    </i>
    <i r="1">
      <x v="3"/>
    </i>
    <i r="1">
      <x v="4"/>
    </i>
    <i t="grand">
      <x/>
    </i>
  </rowItems>
  <colItems count="1">
    <i/>
  </colItems>
  <pageFields count="1">
    <pageField fld="8" item="0" hier="-1"/>
  </pageFields>
  <dataFields count="1">
    <dataField name="Income" fld="5" baseField="0" baseItem="0" numFmtId="164"/>
  </dataFields>
  <formats count="1">
    <format dxfId="2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E4855F-3E22-4251-B3C4-C85B6A9B1C7E}" name="PivotTable9" cacheId="0" applyNumberFormats="0" applyBorderFormats="0" applyFontFormats="0" applyPatternFormats="0" applyAlignmentFormats="0" applyWidthHeightFormats="1" dataCaption="Values" updatedVersion="8" minRefreshableVersion="3" itemPrintTitles="1" createdVersion="8" indent="0" showHeaders="0" multipleFieldFilters="0">
  <location ref="B24:C30" firstHeaderRow="1" firstDataRow="1" firstDataCol="1" rowPageCount="1" colPageCount="1"/>
  <pivotFields count="11">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showAll="0"/>
    <pivotField dataField="1" numFmtId="164" showAll="0"/>
    <pivotField showAll="0"/>
    <pivotField showAll="0" sortType="descending">
      <autoSortScope>
        <pivotArea dataOnly="0" outline="0" fieldPosition="0">
          <references count="1">
            <reference field="4294967294" count="1" selected="0">
              <x v="0"/>
            </reference>
          </references>
        </pivotArea>
      </autoSortScope>
    </pivotField>
    <pivotField axis="axisPage" showAll="0">
      <items count="3">
        <item x="0"/>
        <item x="1"/>
        <item t="default"/>
      </items>
    </pivotField>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10"/>
    <field x="9"/>
  </rowFields>
  <rowItems count="6">
    <i>
      <x v="1"/>
    </i>
    <i r="1">
      <x v="1"/>
    </i>
    <i r="1">
      <x v="2"/>
    </i>
    <i r="1">
      <x v="3"/>
    </i>
    <i r="1">
      <x v="4"/>
    </i>
    <i t="grand">
      <x/>
    </i>
  </rowItems>
  <colItems count="1">
    <i/>
  </colItems>
  <pageFields count="1">
    <pageField fld="8" item="1" hier="-1"/>
  </pageFields>
  <dataFields count="1">
    <dataField name="Income" fld="5" baseField="0" baseItem="0" numFmtId="164"/>
  </dataFields>
  <formats count="1">
    <format dxfId="3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508070-98B1-43AE-8978-88E56FD8D0B4}" name="PivotTable8" cacheId="0" applyNumberFormats="0" applyBorderFormats="0" applyFontFormats="0" applyPatternFormats="0" applyAlignmentFormats="0" applyWidthHeightFormats="1" dataCaption="Values" updatedVersion="8" minRefreshableVersion="3" itemPrintTitles="1" createdVersion="8" indent="0" showHeaders="0" multipleFieldFilters="0" chartFormat="21">
  <location ref="H24:I37" firstHeaderRow="1" firstDataRow="1" firstDataCol="1" rowPageCount="1" colPageCount="1"/>
  <pivotFields count="11">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showAll="0"/>
    <pivotField dataField="1" numFmtId="164" showAll="0"/>
    <pivotField showAll="0"/>
    <pivotField axis="axisRow" showAll="0" sortType="ascending">
      <items count="16">
        <item x="1"/>
        <item x="4"/>
        <item x="2"/>
        <item x="13"/>
        <item x="0"/>
        <item x="9"/>
        <item x="3"/>
        <item x="12"/>
        <item x="14"/>
        <item x="10"/>
        <item x="11"/>
        <item x="7"/>
        <item x="8"/>
        <item x="6"/>
        <item x="5"/>
        <item t="default"/>
      </items>
      <autoSortScope>
        <pivotArea dataOnly="0" outline="0" fieldPosition="0">
          <references count="1">
            <reference field="4294967294" count="1" selected="0">
              <x v="0"/>
            </reference>
          </references>
        </pivotArea>
      </autoSortScope>
    </pivotField>
    <pivotField axis="axisPage" showAll="0">
      <items count="3">
        <item x="0"/>
        <item x="1"/>
        <item t="default"/>
      </items>
    </pivotField>
    <pivotField showAll="0">
      <items count="15">
        <item h="1" x="0"/>
        <item x="1"/>
        <item x="2"/>
        <item x="3"/>
        <item x="4"/>
        <item h="1" x="5"/>
        <item h="1" x="6"/>
        <item h="1" x="7"/>
        <item h="1" x="8"/>
        <item h="1" x="9"/>
        <item h="1" x="10"/>
        <item h="1" x="11"/>
        <item h="1" x="12"/>
        <item h="1" x="13"/>
        <item t="default"/>
      </items>
    </pivotField>
    <pivotField showAll="0">
      <items count="4">
        <item x="0"/>
        <item x="1"/>
        <item x="2"/>
        <item t="default"/>
      </items>
    </pivotField>
  </pivotFields>
  <rowFields count="1">
    <field x="7"/>
  </rowFields>
  <rowItems count="13">
    <i>
      <x v="6"/>
    </i>
    <i>
      <x v="12"/>
    </i>
    <i>
      <x v="5"/>
    </i>
    <i>
      <x v="14"/>
    </i>
    <i>
      <x v="3"/>
    </i>
    <i>
      <x v="4"/>
    </i>
    <i>
      <x v="10"/>
    </i>
    <i>
      <x v="1"/>
    </i>
    <i>
      <x v="2"/>
    </i>
    <i>
      <x v="13"/>
    </i>
    <i>
      <x v="8"/>
    </i>
    <i>
      <x/>
    </i>
    <i t="grand">
      <x/>
    </i>
  </rowItems>
  <colItems count="1">
    <i/>
  </colItems>
  <pageFields count="1">
    <pageField fld="8" item="0" hier="-1"/>
  </pageFields>
  <dataFields count="1">
    <dataField name="Expense" fld="5" baseField="0" baseItem="0" numFmtId="164"/>
  </dataFields>
  <formats count="1">
    <format dxfId="31">
      <pivotArea dataOnly="0" labelOnly="1" outline="0" axis="axisValues" fieldPosition="0"/>
    </format>
  </formats>
  <chartFormats count="13">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6"/>
          </reference>
        </references>
      </pivotArea>
    </chartFormat>
    <chartFormat chart="12" format="2">
      <pivotArea type="data" outline="0" fieldPosition="0">
        <references count="2">
          <reference field="4294967294" count="1" selected="0">
            <x v="0"/>
          </reference>
          <reference field="7" count="1" selected="0">
            <x v="12"/>
          </reference>
        </references>
      </pivotArea>
    </chartFormat>
    <chartFormat chart="12" format="3">
      <pivotArea type="data" outline="0" fieldPosition="0">
        <references count="2">
          <reference field="4294967294" count="1" selected="0">
            <x v="0"/>
          </reference>
          <reference field="7" count="1" selected="0">
            <x v="5"/>
          </reference>
        </references>
      </pivotArea>
    </chartFormat>
    <chartFormat chart="12" format="4">
      <pivotArea type="data" outline="0" fieldPosition="0">
        <references count="2">
          <reference field="4294967294" count="1" selected="0">
            <x v="0"/>
          </reference>
          <reference field="7" count="1" selected="0">
            <x v="14"/>
          </reference>
        </references>
      </pivotArea>
    </chartFormat>
    <chartFormat chart="12" format="5">
      <pivotArea type="data" outline="0" fieldPosition="0">
        <references count="2">
          <reference field="4294967294" count="1" selected="0">
            <x v="0"/>
          </reference>
          <reference field="7" count="1" selected="0">
            <x v="3"/>
          </reference>
        </references>
      </pivotArea>
    </chartFormat>
    <chartFormat chart="12" format="6">
      <pivotArea type="data" outline="0" fieldPosition="0">
        <references count="2">
          <reference field="4294967294" count="1" selected="0">
            <x v="0"/>
          </reference>
          <reference field="7" count="1" selected="0">
            <x v="4"/>
          </reference>
        </references>
      </pivotArea>
    </chartFormat>
    <chartFormat chart="12" format="7">
      <pivotArea type="data" outline="0" fieldPosition="0">
        <references count="2">
          <reference field="4294967294" count="1" selected="0">
            <x v="0"/>
          </reference>
          <reference field="7" count="1" selected="0">
            <x v="10"/>
          </reference>
        </references>
      </pivotArea>
    </chartFormat>
    <chartFormat chart="12" format="8">
      <pivotArea type="data" outline="0" fieldPosition="0">
        <references count="2">
          <reference field="4294967294" count="1" selected="0">
            <x v="0"/>
          </reference>
          <reference field="7" count="1" selected="0">
            <x v="1"/>
          </reference>
        </references>
      </pivotArea>
    </chartFormat>
    <chartFormat chart="12" format="9">
      <pivotArea type="data" outline="0" fieldPosition="0">
        <references count="2">
          <reference field="4294967294" count="1" selected="0">
            <x v="0"/>
          </reference>
          <reference field="7" count="1" selected="0">
            <x v="2"/>
          </reference>
        </references>
      </pivotArea>
    </chartFormat>
    <chartFormat chart="12" format="10">
      <pivotArea type="data" outline="0" fieldPosition="0">
        <references count="2">
          <reference field="4294967294" count="1" selected="0">
            <x v="0"/>
          </reference>
          <reference field="7" count="1" selected="0">
            <x v="13"/>
          </reference>
        </references>
      </pivotArea>
    </chartFormat>
    <chartFormat chart="12" format="11">
      <pivotArea type="data" outline="0" fieldPosition="0">
        <references count="2">
          <reference field="4294967294" count="1" selected="0">
            <x v="0"/>
          </reference>
          <reference field="7" count="1" selected="0">
            <x v="0"/>
          </reference>
        </references>
      </pivotArea>
    </chartFormat>
    <chartFormat chart="12" format="12">
      <pivotArea type="data" outline="0" fieldPosition="0">
        <references count="2">
          <reference field="4294967294" count="1" selected="0">
            <x v="0"/>
          </reference>
          <reference field="7"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69B5B8-F773-46BF-9F11-3EA9E6963C58}" name="PivotTable4" cacheId="0" applyNumberFormats="0" applyBorderFormats="0" applyFontFormats="0" applyPatternFormats="0" applyAlignmentFormats="0" applyWidthHeightFormats="1" dataCaption="Values" updatedVersion="8" minRefreshableVersion="3" itemPrintTitles="1" createdVersion="8" indent="0" showHeaders="0" multipleFieldFilters="0">
  <location ref="K7:L39" firstHeaderRow="1" firstDataRow="1" firstDataCol="1" rowPageCount="1" colPageCount="1"/>
  <pivotFields count="11">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showAll="0"/>
    <pivotField dataField="1" numFmtId="164" showAll="0"/>
    <pivotField axis="axisRow" showAll="0">
      <items count="25">
        <item x="16"/>
        <item x="19"/>
        <item x="4"/>
        <item x="6"/>
        <item x="1"/>
        <item x="14"/>
        <item x="9"/>
        <item x="5"/>
        <item x="8"/>
        <item x="11"/>
        <item x="15"/>
        <item x="21"/>
        <item x="18"/>
        <item x="23"/>
        <item x="22"/>
        <item x="7"/>
        <item x="10"/>
        <item x="20"/>
        <item x="17"/>
        <item x="3"/>
        <item x="13"/>
        <item x="2"/>
        <item x="0"/>
        <item x="12"/>
        <item t="default"/>
      </items>
    </pivotField>
    <pivotField axis="axisRow" showAll="0" sortType="ascending">
      <items count="16">
        <item x="1"/>
        <item x="4"/>
        <item x="2"/>
        <item x="13"/>
        <item x="0"/>
        <item x="9"/>
        <item x="3"/>
        <item x="12"/>
        <item x="14"/>
        <item x="10"/>
        <item x="11"/>
        <item x="7"/>
        <item x="8"/>
        <item x="6"/>
        <item x="5"/>
        <item t="default"/>
      </items>
      <autoSortScope>
        <pivotArea dataOnly="0" outline="0" fieldPosition="0">
          <references count="1">
            <reference field="4294967294" count="1" selected="0">
              <x v="0"/>
            </reference>
          </references>
        </pivotArea>
      </autoSortScope>
    </pivotField>
    <pivotField axis="axisPage" showAll="0">
      <items count="3">
        <item x="0"/>
        <item x="1"/>
        <item t="default"/>
      </items>
    </pivotField>
    <pivotField showAll="0">
      <items count="15">
        <item h="1" x="0"/>
        <item x="1"/>
        <item x="2"/>
        <item x="3"/>
        <item x="4"/>
        <item h="1" x="5"/>
        <item h="1" x="6"/>
        <item h="1" x="7"/>
        <item h="1" x="8"/>
        <item h="1" x="9"/>
        <item h="1" x="10"/>
        <item h="1" x="11"/>
        <item h="1" x="12"/>
        <item h="1" x="13"/>
        <item t="default"/>
      </items>
    </pivotField>
    <pivotField showAll="0">
      <items count="4">
        <item x="0"/>
        <item x="1"/>
        <item x="2"/>
        <item t="default"/>
      </items>
    </pivotField>
  </pivotFields>
  <rowFields count="2">
    <field x="7"/>
    <field x="6"/>
  </rowFields>
  <rowItems count="32">
    <i>
      <x v="6"/>
    </i>
    <i r="1">
      <x v="13"/>
    </i>
    <i r="1">
      <x v="19"/>
    </i>
    <i>
      <x v="12"/>
    </i>
    <i r="1">
      <x v="8"/>
    </i>
    <i>
      <x v="5"/>
    </i>
    <i r="1">
      <x v="6"/>
    </i>
    <i>
      <x v="14"/>
    </i>
    <i r="1">
      <x v="7"/>
    </i>
    <i r="1">
      <x v="11"/>
    </i>
    <i r="1">
      <x v="23"/>
    </i>
    <i>
      <x v="3"/>
    </i>
    <i r="1">
      <x v="10"/>
    </i>
    <i>
      <x v="4"/>
    </i>
    <i r="1">
      <x v="12"/>
    </i>
    <i r="1">
      <x v="22"/>
    </i>
    <i>
      <x v="10"/>
    </i>
    <i r="1">
      <x v="20"/>
    </i>
    <i>
      <x v="1"/>
    </i>
    <i r="1">
      <x v="2"/>
    </i>
    <i>
      <x v="2"/>
    </i>
    <i r="1">
      <x v="16"/>
    </i>
    <i r="1">
      <x v="21"/>
    </i>
    <i>
      <x v="13"/>
    </i>
    <i r="1">
      <x v="3"/>
    </i>
    <i r="1">
      <x v="17"/>
    </i>
    <i>
      <x v="8"/>
    </i>
    <i r="1">
      <x/>
    </i>
    <i r="1">
      <x v="14"/>
    </i>
    <i>
      <x/>
    </i>
    <i r="1">
      <x v="4"/>
    </i>
    <i t="grand">
      <x/>
    </i>
  </rowItems>
  <colItems count="1">
    <i/>
  </colItems>
  <pageFields count="1">
    <pageField fld="8" item="0" hier="-1"/>
  </pageFields>
  <dataFields count="1">
    <dataField name="Expense" fld="5" baseField="0" baseItem="0" numFmtId="164"/>
  </dataFields>
  <formats count="1">
    <format dxfId="32">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BF2380E3-97C9-484B-80E4-E7C9BD14F2D9}" sourceName="Months (Date)">
  <pivotTables>
    <pivotTable tabId="1" name="PivotTable3"/>
    <pivotTable tabId="1" name="PivotTable4"/>
    <pivotTable tabId="1" name="PivotTable8"/>
  </pivotTables>
  <data>
    <tabular pivotCacheId="671907682">
      <items count="14">
        <i x="1" s="1"/>
        <i x="2" s="1"/>
        <i x="3" s="1"/>
        <i x="4" s="1"/>
        <i x="5" nd="1"/>
        <i x="6" nd="1"/>
        <i x="7" nd="1"/>
        <i x="8" nd="1"/>
        <i x="9" nd="1"/>
        <i x="10" nd="1"/>
        <i x="11" nd="1"/>
        <i x="12" nd="1"/>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E1BA9123-9AE6-4D40-97D3-EDE95755D508}" sourceName="Years (Date)">
  <pivotTables>
    <pivotTable tabId="1" name="PivotTable3"/>
  </pivotTables>
  <data>
    <tabular pivotCacheId="671907682">
      <items count="3">
        <i x="1" s="1"/>
        <i x="0" nd="1"/>
        <i x="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9AED8D33-CAC2-4D40-AD14-2B49E5C213C2}" cache="Slicer_Months__Date" caption="Months" columnCount="2" rowHeight="234950"/>
  <slicer name="Years (Date)" xr10:uid="{BB22966F-B501-4B95-8B61-F2D0774651DF}" cache="Slicer_Years__Date" caption="Years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FBB6155-2480-47B6-9584-305FED4BB5B3}" name="Transaction" displayName="Transaction" ref="A1:I47" totalsRowCount="1" headerRowDxfId="27" dataDxfId="26">
  <autoFilter ref="A1:I46" xr:uid="{DFBB6155-2480-47B6-9584-305FED4BB5B3}"/>
  <tableColumns count="9">
    <tableColumn id="1" xr3:uid="{E279669C-9742-4191-8F32-002B8640DF6F}" name="Account" dataDxfId="25" totalsRowDxfId="24"/>
    <tableColumn id="2" xr3:uid="{EC0168BD-A396-424D-B601-490404C07D06}" name="Date" dataDxfId="23" totalsRowDxfId="22"/>
    <tableColumn id="3" xr3:uid="{F518A816-97C1-4BFE-8793-D5C0774EDC55}" name="Description" dataDxfId="21" totalsRowDxfId="20"/>
    <tableColumn id="4" xr3:uid="{7E3C314A-1CE8-4467-A82A-A18F38CB7640}" name="Debit (Spend)" dataDxfId="19" totalsRowDxfId="18" dataCellStyle="Currency" totalsRowCellStyle="Currency"/>
    <tableColumn id="5" xr3:uid="{2DDDAB71-31C2-4193-A0DC-B25A8889F371}" name="Credit (Income)" dataDxfId="17" totalsRowDxfId="16"/>
    <tableColumn id="6" xr3:uid="{2881DF6E-18D3-4835-ACBA-D9B04A2574D2}" name="Income/(Expense)" dataDxfId="15" totalsRowDxfId="14">
      <calculatedColumnFormula>Transaction[[#This Row],[Credit (Income)]]-Transaction[[#This Row],[Debit (Spend)]]</calculatedColumnFormula>
    </tableColumn>
    <tableColumn id="7" xr3:uid="{297E673C-5C85-40A5-99DA-F356FBEB305F}" name="Subcategory" dataDxfId="13" totalsRowDxfId="12"/>
    <tableColumn id="8" xr3:uid="{545E9E5C-E685-437D-862B-9341C707F9F6}" name="Category" dataDxfId="11" totalsRowDxfId="10">
      <calculatedColumnFormula>_xlfn.XLOOKUP(Transaction[[#This Row],[Subcategory]],Categories[Subcategory],Categories[Category])</calculatedColumnFormula>
    </tableColumn>
    <tableColumn id="9" xr3:uid="{6E77DDB7-2C81-46E1-B996-851362AB364B}" name="Category Type" dataDxfId="9" totalsRowDxfId="8">
      <calculatedColumnFormula>_xlfn.XLOOKUP(Transaction[[#This Row],[Subcategory]],Categories[Subcategory],Categories[Category Type])</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24A94D1-94FF-40D8-B517-ECEDB4FF974E}" name="Categories" displayName="Categories" ref="A1:C34" totalsRowShown="0" headerRowDxfId="7" dataDxfId="6">
  <autoFilter ref="A1:C34" xr:uid="{324A94D1-94FF-40D8-B517-ECEDB4FF974E}"/>
  <tableColumns count="3">
    <tableColumn id="1" xr3:uid="{490DDD39-9378-4977-8130-2E48867C8626}" name="Category" dataDxfId="5"/>
    <tableColumn id="2" xr3:uid="{884F23D6-F53B-4ED0-99B0-ED451BDF139D}" name="Subcategory" dataDxfId="4"/>
    <tableColumn id="3" xr3:uid="{D400698F-88EB-4C6E-9BF3-5C5D73D6A301}" name="Category Type" dataDxfId="3"/>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C832F4-233A-4E36-8F25-7A0D1144F4C8}" name="Account" displayName="Account" ref="A4:E9" totalsRowShown="0" headerRowDxfId="2">
  <autoFilter ref="A4:E9" xr:uid="{27C832F4-233A-4E36-8F25-7A0D1144F4C8}"/>
  <tableColumns count="5">
    <tableColumn id="1" xr3:uid="{E5AED9F4-8750-459D-AB98-DFA4C0AB8610}" name="Account"/>
    <tableColumn id="2" xr3:uid="{67277A94-9D71-471B-9DFC-2F48A9EEBFFE}" name="Opening Balance" dataDxfId="1"/>
    <tableColumn id="3" xr3:uid="{A4E498C0-7919-45A3-9ADB-BF86EAA9C551}" name="Current Balance" dataDxfId="0"/>
    <tableColumn id="4" xr3:uid="{5ED89FAF-4567-4A7C-AB76-0310527C01EA}" name="Outstanding Balance"/>
    <tableColumn id="5" xr3:uid="{F43F8B69-4DFF-4F98-9F55-78E4A61A9928}" name="Notes"/>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2068A-5CA8-4E5F-A1A5-09763ADB96D7}">
  <dimension ref="A1:S39"/>
  <sheetViews>
    <sheetView showGridLines="0" tabSelected="1" zoomScale="77" zoomScaleNormal="100" workbookViewId="0">
      <selection activeCell="P23" sqref="P23"/>
    </sheetView>
  </sheetViews>
  <sheetFormatPr defaultRowHeight="14.4" x14ac:dyDescent="0.3"/>
  <cols>
    <col min="1" max="1" width="6.88671875" customWidth="1"/>
    <col min="2" max="2" width="17.21875" bestFit="1" customWidth="1"/>
    <col min="3" max="3" width="13.6640625" customWidth="1"/>
    <col min="5" max="5" width="17.21875" bestFit="1" customWidth="1"/>
    <col min="6" max="6" width="14.21875" customWidth="1"/>
    <col min="7" max="7" width="8.88671875" customWidth="1"/>
    <col min="8" max="8" width="13.21875" customWidth="1"/>
    <col min="9" max="9" width="18.109375" customWidth="1"/>
    <col min="10" max="10" width="17.21875" customWidth="1"/>
    <col min="11" max="11" width="20.88671875" customWidth="1"/>
    <col min="12" max="13" width="10.5546875" bestFit="1" customWidth="1"/>
    <col min="14" max="14" width="17.21875" bestFit="1" customWidth="1"/>
    <col min="15" max="15" width="10.6640625" bestFit="1" customWidth="1"/>
  </cols>
  <sheetData>
    <row r="1" spans="1:19" ht="43.2" customHeight="1" x14ac:dyDescent="0.7">
      <c r="A1" s="15" t="s">
        <v>106</v>
      </c>
      <c r="B1" s="14"/>
      <c r="C1" s="14"/>
      <c r="D1" s="14"/>
      <c r="E1" s="14"/>
      <c r="F1" s="14"/>
      <c r="G1" s="14"/>
      <c r="H1" s="14"/>
      <c r="I1" s="27">
        <f>GETPIVOTDATA("Income/(Expense)",$N$7)</f>
        <v>11285</v>
      </c>
      <c r="J1" s="28">
        <f>GETPIVOTDATA("Income/(Expense)",$K$7)</f>
        <v>-3246.48</v>
      </c>
      <c r="K1" s="29">
        <f>I1+J1</f>
        <v>8038.52</v>
      </c>
      <c r="L1" s="14"/>
      <c r="M1" s="14"/>
      <c r="N1" s="14"/>
      <c r="O1" s="14"/>
      <c r="P1" s="14"/>
      <c r="Q1" s="14"/>
      <c r="R1" s="14"/>
      <c r="S1" s="14"/>
    </row>
    <row r="4" spans="1:19" ht="21" x14ac:dyDescent="0.4">
      <c r="K4" s="26" t="s">
        <v>120</v>
      </c>
      <c r="N4" s="26" t="s">
        <v>4</v>
      </c>
    </row>
    <row r="5" spans="1:19" x14ac:dyDescent="0.3">
      <c r="K5" s="12" t="s">
        <v>17</v>
      </c>
      <c r="L5" t="s">
        <v>7</v>
      </c>
      <c r="N5" s="12" t="s">
        <v>17</v>
      </c>
      <c r="O5" t="s">
        <v>4</v>
      </c>
    </row>
    <row r="7" spans="1:19" x14ac:dyDescent="0.3">
      <c r="L7" s="5" t="s">
        <v>7</v>
      </c>
      <c r="O7" s="5" t="s">
        <v>4</v>
      </c>
    </row>
    <row r="8" spans="1:19" x14ac:dyDescent="0.3">
      <c r="K8" s="4" t="s">
        <v>24</v>
      </c>
      <c r="L8" s="9">
        <v>-970</v>
      </c>
      <c r="N8" s="4" t="s">
        <v>5</v>
      </c>
      <c r="O8" s="9">
        <v>9450</v>
      </c>
    </row>
    <row r="9" spans="1:19" x14ac:dyDescent="0.3">
      <c r="K9" s="13" t="s">
        <v>26</v>
      </c>
      <c r="L9" s="9">
        <v>-120</v>
      </c>
      <c r="N9" s="13" t="s">
        <v>44</v>
      </c>
      <c r="O9" s="9">
        <v>450</v>
      </c>
    </row>
    <row r="10" spans="1:19" x14ac:dyDescent="0.3">
      <c r="K10" s="13" t="s">
        <v>25</v>
      </c>
      <c r="L10" s="9">
        <v>-850</v>
      </c>
      <c r="N10" s="13" t="s">
        <v>43</v>
      </c>
      <c r="O10" s="9">
        <v>9000</v>
      </c>
    </row>
    <row r="11" spans="1:19" x14ac:dyDescent="0.3">
      <c r="K11" s="4" t="s">
        <v>31</v>
      </c>
      <c r="L11" s="9">
        <v>-960</v>
      </c>
      <c r="N11" s="4" t="s">
        <v>51</v>
      </c>
      <c r="O11" s="9">
        <v>1510</v>
      </c>
    </row>
    <row r="12" spans="1:19" x14ac:dyDescent="0.3">
      <c r="K12" s="13" t="s">
        <v>33</v>
      </c>
      <c r="L12" s="9">
        <v>-960</v>
      </c>
      <c r="N12" s="13" t="s">
        <v>52</v>
      </c>
      <c r="O12" s="9">
        <v>1420</v>
      </c>
    </row>
    <row r="13" spans="1:19" x14ac:dyDescent="0.3">
      <c r="K13" s="4" t="s">
        <v>34</v>
      </c>
      <c r="L13" s="9">
        <v>-290</v>
      </c>
      <c r="N13" s="13" t="s">
        <v>53</v>
      </c>
      <c r="O13" s="9">
        <v>90</v>
      </c>
    </row>
    <row r="14" spans="1:19" x14ac:dyDescent="0.3">
      <c r="K14" s="13" t="s">
        <v>35</v>
      </c>
      <c r="L14" s="9">
        <v>-290</v>
      </c>
      <c r="N14" s="4" t="s">
        <v>45</v>
      </c>
      <c r="O14" s="9">
        <v>325</v>
      </c>
    </row>
    <row r="15" spans="1:19" x14ac:dyDescent="0.3">
      <c r="K15" s="4" t="s">
        <v>9</v>
      </c>
      <c r="L15" s="9">
        <v>-267</v>
      </c>
      <c r="N15" s="13" t="s">
        <v>46</v>
      </c>
      <c r="O15" s="9">
        <v>325</v>
      </c>
    </row>
    <row r="16" spans="1:19" x14ac:dyDescent="0.3">
      <c r="K16" s="13" t="s">
        <v>21</v>
      </c>
      <c r="L16" s="9">
        <v>-124</v>
      </c>
      <c r="N16" s="4" t="s">
        <v>84</v>
      </c>
      <c r="O16" s="9">
        <v>11285</v>
      </c>
    </row>
    <row r="17" spans="2:12" x14ac:dyDescent="0.3">
      <c r="K17" s="13" t="s">
        <v>23</v>
      </c>
      <c r="L17" s="9">
        <v>-113</v>
      </c>
    </row>
    <row r="18" spans="2:12" x14ac:dyDescent="0.3">
      <c r="K18" s="13" t="s">
        <v>22</v>
      </c>
      <c r="L18" s="9">
        <v>-30</v>
      </c>
    </row>
    <row r="19" spans="2:12" x14ac:dyDescent="0.3">
      <c r="K19" s="4" t="s">
        <v>48</v>
      </c>
      <c r="L19" s="9">
        <v>-164</v>
      </c>
    </row>
    <row r="20" spans="2:12" x14ac:dyDescent="0.3">
      <c r="K20" s="13" t="s">
        <v>49</v>
      </c>
      <c r="L20" s="9">
        <v>-164</v>
      </c>
    </row>
    <row r="21" spans="2:12" ht="21" x14ac:dyDescent="0.4">
      <c r="B21" s="26" t="s">
        <v>121</v>
      </c>
      <c r="E21" s="26" t="s">
        <v>122</v>
      </c>
      <c r="H21" s="26" t="s">
        <v>123</v>
      </c>
      <c r="K21" s="4" t="s">
        <v>8</v>
      </c>
      <c r="L21" s="9">
        <v>-133</v>
      </c>
    </row>
    <row r="22" spans="2:12" x14ac:dyDescent="0.3">
      <c r="B22" s="12" t="s">
        <v>17</v>
      </c>
      <c r="C22" t="s">
        <v>4</v>
      </c>
      <c r="E22" s="12" t="s">
        <v>17</v>
      </c>
      <c r="F22" t="s">
        <v>7</v>
      </c>
      <c r="H22" s="12" t="s">
        <v>17</v>
      </c>
      <c r="I22" t="s">
        <v>7</v>
      </c>
      <c r="K22" s="13" t="s">
        <v>19</v>
      </c>
      <c r="L22" s="9">
        <v>-27</v>
      </c>
    </row>
    <row r="23" spans="2:12" x14ac:dyDescent="0.3">
      <c r="K23" s="13" t="s">
        <v>18</v>
      </c>
      <c r="L23" s="9">
        <v>-106</v>
      </c>
    </row>
    <row r="24" spans="2:12" x14ac:dyDescent="0.3">
      <c r="C24" s="5" t="s">
        <v>4</v>
      </c>
      <c r="F24" s="5" t="s">
        <v>4</v>
      </c>
      <c r="I24" s="5" t="s">
        <v>7</v>
      </c>
      <c r="K24" s="4" t="s">
        <v>37</v>
      </c>
      <c r="L24" s="9">
        <v>-120</v>
      </c>
    </row>
    <row r="25" spans="2:12" x14ac:dyDescent="0.3">
      <c r="B25" s="4" t="s">
        <v>105</v>
      </c>
      <c r="C25" s="9">
        <v>11285</v>
      </c>
      <c r="E25" s="4" t="s">
        <v>105</v>
      </c>
      <c r="F25" s="9">
        <v>-3246.4799999999996</v>
      </c>
      <c r="H25" s="4" t="s">
        <v>24</v>
      </c>
      <c r="I25" s="9">
        <v>-970</v>
      </c>
      <c r="K25" s="13" t="s">
        <v>39</v>
      </c>
      <c r="L25" s="9">
        <v>-120</v>
      </c>
    </row>
    <row r="26" spans="2:12" x14ac:dyDescent="0.3">
      <c r="B26" s="13" t="s">
        <v>101</v>
      </c>
      <c r="C26" s="9">
        <v>3800</v>
      </c>
      <c r="E26" s="13" t="s">
        <v>101</v>
      </c>
      <c r="F26" s="9">
        <v>-1582.49</v>
      </c>
      <c r="H26" s="4" t="s">
        <v>31</v>
      </c>
      <c r="I26" s="9">
        <v>-960</v>
      </c>
      <c r="K26" s="4" t="s">
        <v>40</v>
      </c>
      <c r="L26" s="9">
        <v>-110</v>
      </c>
    </row>
    <row r="27" spans="2:12" x14ac:dyDescent="0.3">
      <c r="B27" s="13" t="s">
        <v>102</v>
      </c>
      <c r="C27" s="9">
        <v>950</v>
      </c>
      <c r="E27" s="13" t="s">
        <v>102</v>
      </c>
      <c r="F27" s="9">
        <v>-1009</v>
      </c>
      <c r="H27" s="4" t="s">
        <v>34</v>
      </c>
      <c r="I27" s="9">
        <v>-290</v>
      </c>
      <c r="K27" s="13" t="s">
        <v>42</v>
      </c>
      <c r="L27" s="9">
        <v>-110</v>
      </c>
    </row>
    <row r="28" spans="2:12" x14ac:dyDescent="0.3">
      <c r="B28" s="13" t="s">
        <v>103</v>
      </c>
      <c r="C28" s="9">
        <v>3320</v>
      </c>
      <c r="E28" s="13" t="s">
        <v>103</v>
      </c>
      <c r="F28" s="9">
        <v>-388</v>
      </c>
      <c r="H28" s="4" t="s">
        <v>9</v>
      </c>
      <c r="I28" s="9">
        <v>-267</v>
      </c>
      <c r="K28" s="4" t="s">
        <v>15</v>
      </c>
      <c r="L28" s="9">
        <v>-98.98</v>
      </c>
    </row>
    <row r="29" spans="2:12" x14ac:dyDescent="0.3">
      <c r="B29" s="13" t="s">
        <v>104</v>
      </c>
      <c r="C29" s="9">
        <v>3215</v>
      </c>
      <c r="E29" s="13" t="s">
        <v>104</v>
      </c>
      <c r="F29" s="9">
        <v>-266.99</v>
      </c>
      <c r="H29" s="4" t="s">
        <v>48</v>
      </c>
      <c r="I29" s="9">
        <v>-164</v>
      </c>
      <c r="K29" s="13" t="s">
        <v>29</v>
      </c>
      <c r="L29" s="9">
        <v>-79</v>
      </c>
    </row>
    <row r="30" spans="2:12" x14ac:dyDescent="0.3">
      <c r="B30" s="4" t="s">
        <v>84</v>
      </c>
      <c r="C30" s="9">
        <v>11285</v>
      </c>
      <c r="E30" s="4" t="s">
        <v>84</v>
      </c>
      <c r="F30" s="9">
        <v>-3246.4799999999996</v>
      </c>
      <c r="H30" s="4" t="s">
        <v>8</v>
      </c>
      <c r="I30" s="9">
        <v>-133</v>
      </c>
      <c r="K30" s="13" t="s">
        <v>30</v>
      </c>
      <c r="L30" s="9">
        <v>-19.98</v>
      </c>
    </row>
    <row r="31" spans="2:12" x14ac:dyDescent="0.3">
      <c r="H31" s="4" t="s">
        <v>37</v>
      </c>
      <c r="I31" s="9">
        <v>-120</v>
      </c>
      <c r="K31" s="4" t="s">
        <v>12</v>
      </c>
      <c r="L31" s="9">
        <v>-89</v>
      </c>
    </row>
    <row r="32" spans="2:12" x14ac:dyDescent="0.3">
      <c r="H32" s="4" t="s">
        <v>40</v>
      </c>
      <c r="I32" s="9">
        <v>-110</v>
      </c>
      <c r="K32" s="13" t="s">
        <v>28</v>
      </c>
      <c r="L32" s="9">
        <v>-59</v>
      </c>
    </row>
    <row r="33" spans="8:12" x14ac:dyDescent="0.3">
      <c r="H33" s="4" t="s">
        <v>15</v>
      </c>
      <c r="I33" s="9">
        <v>-98.98</v>
      </c>
      <c r="K33" s="13" t="s">
        <v>27</v>
      </c>
      <c r="L33" s="9">
        <v>-30</v>
      </c>
    </row>
    <row r="34" spans="8:12" x14ac:dyDescent="0.3">
      <c r="H34" s="4" t="s">
        <v>12</v>
      </c>
      <c r="I34" s="9">
        <v>-89</v>
      </c>
      <c r="K34" s="4" t="s">
        <v>54</v>
      </c>
      <c r="L34" s="9">
        <v>-32</v>
      </c>
    </row>
    <row r="35" spans="8:12" x14ac:dyDescent="0.3">
      <c r="H35" s="4" t="s">
        <v>54</v>
      </c>
      <c r="I35" s="9">
        <v>-32</v>
      </c>
      <c r="K35" s="13" t="s">
        <v>56</v>
      </c>
      <c r="L35" s="9">
        <v>-10</v>
      </c>
    </row>
    <row r="36" spans="8:12" x14ac:dyDescent="0.3">
      <c r="H36" s="4" t="s">
        <v>11</v>
      </c>
      <c r="I36" s="9">
        <v>-12.5</v>
      </c>
      <c r="K36" s="13" t="s">
        <v>55</v>
      </c>
      <c r="L36" s="9">
        <v>-22</v>
      </c>
    </row>
    <row r="37" spans="8:12" x14ac:dyDescent="0.3">
      <c r="H37" s="4" t="s">
        <v>84</v>
      </c>
      <c r="I37" s="9">
        <v>-3246.48</v>
      </c>
      <c r="K37" s="4" t="s">
        <v>11</v>
      </c>
      <c r="L37" s="9">
        <v>-12.5</v>
      </c>
    </row>
    <row r="38" spans="8:12" x14ac:dyDescent="0.3">
      <c r="I38" s="13"/>
      <c r="K38" s="13" t="s">
        <v>20</v>
      </c>
      <c r="L38" s="9">
        <v>-12.5</v>
      </c>
    </row>
    <row r="39" spans="8:12" x14ac:dyDescent="0.3">
      <c r="I39" s="13"/>
      <c r="K39" s="4" t="s">
        <v>84</v>
      </c>
      <c r="L39" s="9">
        <v>-3246.48</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157EB-E112-40C8-B3F3-3CD028C3B741}">
  <dimension ref="A1:I48"/>
  <sheetViews>
    <sheetView workbookViewId="0">
      <selection activeCell="L9" sqref="L9"/>
    </sheetView>
  </sheetViews>
  <sheetFormatPr defaultRowHeight="14.4" x14ac:dyDescent="0.3"/>
  <cols>
    <col min="1" max="1" width="11.6640625" customWidth="1"/>
    <col min="2" max="2" width="13.6640625" style="4" customWidth="1"/>
    <col min="3" max="3" width="21.6640625" style="2" customWidth="1"/>
    <col min="4" max="4" width="14.44140625" style="7" customWidth="1"/>
    <col min="5" max="5" width="16" style="9" customWidth="1"/>
    <col min="6" max="6" width="18.33203125" style="11" customWidth="1"/>
    <col min="7" max="7" width="18.88671875" customWidth="1"/>
    <col min="8" max="8" width="13.5546875" bestFit="1" customWidth="1"/>
    <col min="9" max="9" width="15" customWidth="1"/>
  </cols>
  <sheetData>
    <row r="1" spans="1:9" x14ac:dyDescent="0.3">
      <c r="A1" s="22" t="s">
        <v>2</v>
      </c>
      <c r="B1" s="22" t="s">
        <v>0</v>
      </c>
      <c r="C1" s="22" t="s">
        <v>1</v>
      </c>
      <c r="D1" s="23" t="s">
        <v>60</v>
      </c>
      <c r="E1" s="24" t="s">
        <v>61</v>
      </c>
      <c r="F1" s="25" t="s">
        <v>62</v>
      </c>
      <c r="G1" s="22" t="s">
        <v>16</v>
      </c>
      <c r="H1" s="22" t="s">
        <v>3</v>
      </c>
      <c r="I1" s="22" t="s">
        <v>17</v>
      </c>
    </row>
    <row r="2" spans="1:9" x14ac:dyDescent="0.3">
      <c r="A2" s="1" t="s">
        <v>63</v>
      </c>
      <c r="B2" s="3">
        <v>45658</v>
      </c>
      <c r="C2" s="1" t="s">
        <v>69</v>
      </c>
      <c r="D2" s="6">
        <v>45</v>
      </c>
      <c r="E2" s="8"/>
      <c r="F2" s="10">
        <f>Transaction[[#This Row],[Credit (Income)]]-Transaction[[#This Row],[Debit (Spend)]]</f>
        <v>-45</v>
      </c>
      <c r="G2" s="1" t="s">
        <v>18</v>
      </c>
      <c r="H2" s="1" t="str">
        <f>_xlfn.XLOOKUP(Transaction[[#This Row],[Subcategory]],Categories[Subcategory],Categories[Category])</f>
        <v>Groceries</v>
      </c>
      <c r="I2" s="1" t="str">
        <f>_xlfn.XLOOKUP(Transaction[[#This Row],[Subcategory]],Categories[Subcategory],Categories[Category Type])</f>
        <v>Expense</v>
      </c>
    </row>
    <row r="3" spans="1:9" x14ac:dyDescent="0.3">
      <c r="A3" s="1" t="s">
        <v>68</v>
      </c>
      <c r="B3" s="3">
        <v>45659</v>
      </c>
      <c r="C3" s="1" t="s">
        <v>64</v>
      </c>
      <c r="D3" s="6">
        <v>12.5</v>
      </c>
      <c r="E3" s="8"/>
      <c r="F3" s="10">
        <f>Transaction[[#This Row],[Credit (Income)]]-Transaction[[#This Row],[Debit (Spend)]]</f>
        <v>-12.5</v>
      </c>
      <c r="G3" s="1" t="s">
        <v>20</v>
      </c>
      <c r="H3" s="1" t="str">
        <f>_xlfn.XLOOKUP(Transaction[[#This Row],[Subcategory]],Categories[Subcategory],Categories[Category])</f>
        <v>Dining Out</v>
      </c>
      <c r="I3" s="1" t="str">
        <f>_xlfn.XLOOKUP(Transaction[[#This Row],[Subcategory]],Categories[Subcategory],Categories[Category Type])</f>
        <v>Expense</v>
      </c>
    </row>
    <row r="4" spans="1:9" x14ac:dyDescent="0.3">
      <c r="A4" s="1" t="s">
        <v>68</v>
      </c>
      <c r="B4" s="3">
        <v>45660</v>
      </c>
      <c r="C4" s="1" t="s">
        <v>70</v>
      </c>
      <c r="D4" s="6">
        <v>9.99</v>
      </c>
      <c r="E4" s="8"/>
      <c r="F4" s="10">
        <f>Transaction[[#This Row],[Credit (Income)]]-Transaction[[#This Row],[Debit (Spend)]]</f>
        <v>-9.99</v>
      </c>
      <c r="G4" s="1" t="s">
        <v>30</v>
      </c>
      <c r="H4" s="1" t="str">
        <f>_xlfn.XLOOKUP(Transaction[[#This Row],[Subcategory]],Categories[Subcategory],Categories[Category])</f>
        <v>Entertainment</v>
      </c>
      <c r="I4" s="1" t="str">
        <f>_xlfn.XLOOKUP(Transaction[[#This Row],[Subcategory]],Categories[Subcategory],Categories[Category Type])</f>
        <v>Expense</v>
      </c>
    </row>
    <row r="5" spans="1:9" x14ac:dyDescent="0.3">
      <c r="A5" s="1" t="s">
        <v>63</v>
      </c>
      <c r="B5" s="3">
        <v>45661</v>
      </c>
      <c r="C5" s="1" t="s">
        <v>71</v>
      </c>
      <c r="D5" s="6">
        <v>850</v>
      </c>
      <c r="E5" s="8"/>
      <c r="F5" s="10">
        <f>Transaction[[#This Row],[Credit (Income)]]-Transaction[[#This Row],[Debit (Spend)]]</f>
        <v>-850</v>
      </c>
      <c r="G5" s="1" t="s">
        <v>25</v>
      </c>
      <c r="H5" s="1" t="str">
        <f>_xlfn.XLOOKUP(Transaction[[#This Row],[Subcategory]],Categories[Subcategory],Categories[Category])</f>
        <v>Housing</v>
      </c>
      <c r="I5" s="1" t="str">
        <f>_xlfn.XLOOKUP(Transaction[[#This Row],[Subcategory]],Categories[Subcategory],Categories[Category Type])</f>
        <v>Expense</v>
      </c>
    </row>
    <row r="6" spans="1:9" x14ac:dyDescent="0.3">
      <c r="A6" s="1" t="s">
        <v>68</v>
      </c>
      <c r="B6" s="3">
        <v>45662</v>
      </c>
      <c r="C6" s="1" t="s">
        <v>72</v>
      </c>
      <c r="D6" s="6">
        <v>35</v>
      </c>
      <c r="E6" s="8"/>
      <c r="F6" s="10">
        <f>Transaction[[#This Row],[Credit (Income)]]-Transaction[[#This Row],[Debit (Spend)]]</f>
        <v>-35</v>
      </c>
      <c r="G6" s="1" t="s">
        <v>42</v>
      </c>
      <c r="H6" s="1" t="str">
        <f>_xlfn.XLOOKUP(Transaction[[#This Row],[Subcategory]],Categories[Subcategory],Categories[Category])</f>
        <v>Education</v>
      </c>
      <c r="I6" s="1" t="str">
        <f>_xlfn.XLOOKUP(Transaction[[#This Row],[Subcategory]],Categories[Subcategory],Categories[Category Type])</f>
        <v>Expense</v>
      </c>
    </row>
    <row r="7" spans="1:9" x14ac:dyDescent="0.3">
      <c r="A7" s="1" t="s">
        <v>63</v>
      </c>
      <c r="B7" s="3">
        <v>45663</v>
      </c>
      <c r="C7" s="1" t="s">
        <v>73</v>
      </c>
      <c r="D7" s="6">
        <v>60</v>
      </c>
      <c r="E7" s="8"/>
      <c r="F7" s="10">
        <f>Transaction[[#This Row],[Credit (Income)]]-Transaction[[#This Row],[Debit (Spend)]]</f>
        <v>-60</v>
      </c>
      <c r="G7" s="1" t="s">
        <v>21</v>
      </c>
      <c r="H7" s="1" t="str">
        <f>_xlfn.XLOOKUP(Transaction[[#This Row],[Subcategory]],Categories[Subcategory],Categories[Category])</f>
        <v>Utilities</v>
      </c>
      <c r="I7" s="1" t="str">
        <f>_xlfn.XLOOKUP(Transaction[[#This Row],[Subcategory]],Categories[Subcategory],Categories[Category Type])</f>
        <v>Expense</v>
      </c>
    </row>
    <row r="8" spans="1:9" x14ac:dyDescent="0.3">
      <c r="A8" s="1" t="s">
        <v>68</v>
      </c>
      <c r="B8" s="3">
        <v>45664</v>
      </c>
      <c r="C8" s="1" t="s">
        <v>74</v>
      </c>
      <c r="D8" s="6">
        <v>20</v>
      </c>
      <c r="E8" s="8"/>
      <c r="F8" s="10">
        <f>Transaction[[#This Row],[Credit (Income)]]-Transaction[[#This Row],[Debit (Spend)]]</f>
        <v>-20</v>
      </c>
      <c r="G8" s="1" t="s">
        <v>28</v>
      </c>
      <c r="H8" s="1" t="str">
        <f>_xlfn.XLOOKUP(Transaction[[#This Row],[Subcategory]],Categories[Subcategory],Categories[Category])</f>
        <v>Transportation</v>
      </c>
      <c r="I8" s="1" t="str">
        <f>_xlfn.XLOOKUP(Transaction[[#This Row],[Subcategory]],Categories[Subcategory],Categories[Category Type])</f>
        <v>Expense</v>
      </c>
    </row>
    <row r="9" spans="1:9" x14ac:dyDescent="0.3">
      <c r="A9" s="1" t="s">
        <v>66</v>
      </c>
      <c r="B9" s="3">
        <v>45665</v>
      </c>
      <c r="C9" s="1" t="s">
        <v>75</v>
      </c>
      <c r="D9" s="6"/>
      <c r="E9" s="8">
        <v>3000</v>
      </c>
      <c r="F9" s="10">
        <f>Transaction[[#This Row],[Credit (Income)]]-Transaction[[#This Row],[Debit (Spend)]]</f>
        <v>3000</v>
      </c>
      <c r="G9" s="1" t="s">
        <v>43</v>
      </c>
      <c r="H9" s="1" t="str">
        <f>_xlfn.XLOOKUP(Transaction[[#This Row],[Subcategory]],Categories[Subcategory],Categories[Category])</f>
        <v>Salary</v>
      </c>
      <c r="I9" s="1" t="str">
        <f>_xlfn.XLOOKUP(Transaction[[#This Row],[Subcategory]],Categories[Subcategory],Categories[Category Type])</f>
        <v>Income</v>
      </c>
    </row>
    <row r="10" spans="1:9" x14ac:dyDescent="0.3">
      <c r="A10" s="1" t="s">
        <v>68</v>
      </c>
      <c r="B10" s="3">
        <v>45666</v>
      </c>
      <c r="C10" s="1" t="s">
        <v>76</v>
      </c>
      <c r="D10" s="6">
        <v>220</v>
      </c>
      <c r="E10" s="8"/>
      <c r="F10" s="10">
        <f>Transaction[[#This Row],[Credit (Income)]]-Transaction[[#This Row],[Debit (Spend)]]</f>
        <v>-220</v>
      </c>
      <c r="G10" s="1" t="s">
        <v>33</v>
      </c>
      <c r="H10" s="1" t="str">
        <f>_xlfn.XLOOKUP(Transaction[[#This Row],[Subcategory]],Categories[Subcategory],Categories[Category])</f>
        <v>Shopping</v>
      </c>
      <c r="I10" s="1" t="str">
        <f>_xlfn.XLOOKUP(Transaction[[#This Row],[Subcategory]],Categories[Subcategory],Categories[Category Type])</f>
        <v>Expense</v>
      </c>
    </row>
    <row r="11" spans="1:9" x14ac:dyDescent="0.3">
      <c r="A11" s="1" t="s">
        <v>63</v>
      </c>
      <c r="B11" s="3">
        <v>45667</v>
      </c>
      <c r="C11" s="1" t="s">
        <v>35</v>
      </c>
      <c r="D11" s="6">
        <v>150</v>
      </c>
      <c r="E11" s="8"/>
      <c r="F11" s="10">
        <f>Transaction[[#This Row],[Credit (Income)]]-Transaction[[#This Row],[Debit (Spend)]]</f>
        <v>-150</v>
      </c>
      <c r="G11" s="1" t="s">
        <v>35</v>
      </c>
      <c r="H11" s="1" t="str">
        <f>_xlfn.XLOOKUP(Transaction[[#This Row],[Subcategory]],Categories[Subcategory],Categories[Category])</f>
        <v>Health</v>
      </c>
      <c r="I11" s="1" t="str">
        <f>_xlfn.XLOOKUP(Transaction[[#This Row],[Subcategory]],Categories[Subcategory],Categories[Category Type])</f>
        <v>Expense</v>
      </c>
    </row>
    <row r="12" spans="1:9" x14ac:dyDescent="0.3">
      <c r="A12" s="1" t="s">
        <v>68</v>
      </c>
      <c r="B12" s="3">
        <v>45668</v>
      </c>
      <c r="C12" s="1" t="s">
        <v>77</v>
      </c>
      <c r="D12" s="6">
        <v>25</v>
      </c>
      <c r="E12" s="8"/>
      <c r="F12" s="10">
        <f>Transaction[[#This Row],[Credit (Income)]]-Transaction[[#This Row],[Debit (Spend)]]</f>
        <v>-25</v>
      </c>
      <c r="G12" s="1" t="s">
        <v>29</v>
      </c>
      <c r="H12" s="1" t="str">
        <f>_xlfn.XLOOKUP(Transaction[[#This Row],[Subcategory]],Categories[Subcategory],Categories[Category])</f>
        <v>Entertainment</v>
      </c>
      <c r="I12" s="1" t="str">
        <f>_xlfn.XLOOKUP(Transaction[[#This Row],[Subcategory]],Categories[Subcategory],Categories[Category Type])</f>
        <v>Expense</v>
      </c>
    </row>
    <row r="13" spans="1:9" x14ac:dyDescent="0.3">
      <c r="A13" s="1" t="s">
        <v>66</v>
      </c>
      <c r="B13" s="3">
        <v>45669</v>
      </c>
      <c r="C13" s="1" t="s">
        <v>78</v>
      </c>
      <c r="D13" s="6"/>
      <c r="E13" s="8">
        <v>600</v>
      </c>
      <c r="F13" s="10">
        <f>Transaction[[#This Row],[Credit (Income)]]-Transaction[[#This Row],[Debit (Spend)]]</f>
        <v>600</v>
      </c>
      <c r="G13" s="1" t="s">
        <v>52</v>
      </c>
      <c r="H13" s="1" t="str">
        <f>_xlfn.XLOOKUP(Transaction[[#This Row],[Subcategory]],Categories[Subcategory],Categories[Category])</f>
        <v>Other Income</v>
      </c>
      <c r="I13" s="1" t="str">
        <f>_xlfn.XLOOKUP(Transaction[[#This Row],[Subcategory]],Categories[Subcategory],Categories[Category Type])</f>
        <v>Income</v>
      </c>
    </row>
    <row r="14" spans="1:9" x14ac:dyDescent="0.3">
      <c r="A14" s="1" t="s">
        <v>63</v>
      </c>
      <c r="B14" s="3">
        <v>45670</v>
      </c>
      <c r="C14" s="1" t="s">
        <v>79</v>
      </c>
      <c r="D14" s="6">
        <v>30</v>
      </c>
      <c r="E14" s="8"/>
      <c r="F14" s="10">
        <f>Transaction[[#This Row],[Credit (Income)]]-Transaction[[#This Row],[Debit (Spend)]]</f>
        <v>-30</v>
      </c>
      <c r="G14" s="1" t="s">
        <v>22</v>
      </c>
      <c r="H14" s="1" t="str">
        <f>_xlfn.XLOOKUP(Transaction[[#This Row],[Subcategory]],Categories[Subcategory],Categories[Category])</f>
        <v>Utilities</v>
      </c>
      <c r="I14" s="1" t="str">
        <f>_xlfn.XLOOKUP(Transaction[[#This Row],[Subcategory]],Categories[Subcategory],Categories[Category Type])</f>
        <v>Expense</v>
      </c>
    </row>
    <row r="15" spans="1:9" x14ac:dyDescent="0.3">
      <c r="A15" s="1" t="s">
        <v>68</v>
      </c>
      <c r="B15" s="3">
        <v>45671</v>
      </c>
      <c r="C15" s="1" t="s">
        <v>80</v>
      </c>
      <c r="D15" s="6">
        <v>40</v>
      </c>
      <c r="E15" s="8"/>
      <c r="F15" s="10">
        <f>Transaction[[#This Row],[Credit (Income)]]-Transaction[[#This Row],[Debit (Spend)]]</f>
        <v>-40</v>
      </c>
      <c r="G15" s="1" t="s">
        <v>39</v>
      </c>
      <c r="H15" s="1" t="str">
        <f>_xlfn.XLOOKUP(Transaction[[#This Row],[Subcategory]],Categories[Subcategory],Categories[Category])</f>
        <v>Personal Care</v>
      </c>
      <c r="I15" s="1" t="str">
        <f>_xlfn.XLOOKUP(Transaction[[#This Row],[Subcategory]],Categories[Subcategory],Categories[Category Type])</f>
        <v>Expense</v>
      </c>
    </row>
    <row r="16" spans="1:9" x14ac:dyDescent="0.3">
      <c r="A16" s="1" t="s">
        <v>66</v>
      </c>
      <c r="B16" s="3">
        <v>45672</v>
      </c>
      <c r="C16" s="1" t="s">
        <v>81</v>
      </c>
      <c r="D16" s="6"/>
      <c r="E16" s="8">
        <v>150</v>
      </c>
      <c r="F16" s="10">
        <f>Transaction[[#This Row],[Credit (Income)]]-Transaction[[#This Row],[Debit (Spend)]]</f>
        <v>150</v>
      </c>
      <c r="G16" s="1" t="s">
        <v>46</v>
      </c>
      <c r="H16" s="1" t="str">
        <f>_xlfn.XLOOKUP(Transaction[[#This Row],[Subcategory]],Categories[Subcategory],Categories[Category])</f>
        <v>Investments</v>
      </c>
      <c r="I16" s="1" t="str">
        <f>_xlfn.XLOOKUP(Transaction[[#This Row],[Subcategory]],Categories[Subcategory],Categories[Category Type])</f>
        <v>Income</v>
      </c>
    </row>
    <row r="17" spans="1:9" x14ac:dyDescent="0.3">
      <c r="A17" s="1" t="s">
        <v>63</v>
      </c>
      <c r="B17" s="3">
        <v>45673</v>
      </c>
      <c r="C17" s="1" t="s">
        <v>82</v>
      </c>
      <c r="D17" s="6">
        <v>75</v>
      </c>
      <c r="E17" s="8"/>
      <c r="F17" s="10">
        <f>Transaction[[#This Row],[Credit (Income)]]-Transaction[[#This Row],[Debit (Spend)]]</f>
        <v>-75</v>
      </c>
      <c r="G17" s="1" t="s">
        <v>49</v>
      </c>
      <c r="H17" s="1" t="str">
        <f>_xlfn.XLOOKUP(Transaction[[#This Row],[Subcategory]],Categories[Subcategory],Categories[Category])</f>
        <v>Gifts</v>
      </c>
      <c r="I17" s="1" t="str">
        <f>_xlfn.XLOOKUP(Transaction[[#This Row],[Subcategory]],Categories[Subcategory],Categories[Category Type])</f>
        <v>Expense</v>
      </c>
    </row>
    <row r="18" spans="1:9" x14ac:dyDescent="0.3">
      <c r="A18" s="1" t="s">
        <v>68</v>
      </c>
      <c r="B18" s="3">
        <v>45674</v>
      </c>
      <c r="C18" s="1" t="s">
        <v>56</v>
      </c>
      <c r="D18" s="6">
        <v>10</v>
      </c>
      <c r="E18" s="8"/>
      <c r="F18" s="10">
        <f>Transaction[[#This Row],[Credit (Income)]]-Transaction[[#This Row],[Debit (Spend)]]</f>
        <v>-10</v>
      </c>
      <c r="G18" s="1" t="s">
        <v>56</v>
      </c>
      <c r="H18" s="1" t="str">
        <f>_xlfn.XLOOKUP(Transaction[[#This Row],[Subcategory]],Categories[Subcategory],Categories[Category])</f>
        <v>Other Expense</v>
      </c>
      <c r="I18" s="1" t="str">
        <f>_xlfn.XLOOKUP(Transaction[[#This Row],[Subcategory]],Categories[Subcategory],Categories[Category Type])</f>
        <v>Expense</v>
      </c>
    </row>
    <row r="19" spans="1:9" x14ac:dyDescent="0.3">
      <c r="A19" s="1" t="s">
        <v>66</v>
      </c>
      <c r="B19" s="3">
        <v>45675</v>
      </c>
      <c r="C19" s="1" t="s">
        <v>83</v>
      </c>
      <c r="D19" s="6"/>
      <c r="E19" s="8">
        <v>50</v>
      </c>
      <c r="F19" s="10">
        <f>Transaction[[#This Row],[Credit (Income)]]-Transaction[[#This Row],[Debit (Spend)]]</f>
        <v>50</v>
      </c>
      <c r="G19" s="1" t="s">
        <v>53</v>
      </c>
      <c r="H19" s="1" t="str">
        <f>_xlfn.XLOOKUP(Transaction[[#This Row],[Subcategory]],Categories[Subcategory],Categories[Category])</f>
        <v>Other Income</v>
      </c>
      <c r="I19" s="1" t="str">
        <f>_xlfn.XLOOKUP(Transaction[[#This Row],[Subcategory]],Categories[Subcategory],Categories[Category Type])</f>
        <v>Income</v>
      </c>
    </row>
    <row r="20" spans="1:9" x14ac:dyDescent="0.3">
      <c r="A20" s="1" t="s">
        <v>68</v>
      </c>
      <c r="B20" s="3">
        <v>45689</v>
      </c>
      <c r="C20" s="1" t="s">
        <v>14</v>
      </c>
      <c r="D20" s="6">
        <v>24</v>
      </c>
      <c r="E20" s="8"/>
      <c r="F20" s="10">
        <f>Transaction[[#This Row],[Credit (Income)]]-Transaction[[#This Row],[Debit (Spend)]]</f>
        <v>-24</v>
      </c>
      <c r="G20" s="1" t="s">
        <v>29</v>
      </c>
      <c r="H20" s="1" t="str">
        <f>_xlfn.XLOOKUP(Transaction[[#This Row],[Subcategory]],Categories[Subcategory],Categories[Category])</f>
        <v>Entertainment</v>
      </c>
      <c r="I20" s="1" t="str">
        <f>_xlfn.XLOOKUP(Transaction[[#This Row],[Subcategory]],Categories[Subcategory],Categories[Category Type])</f>
        <v>Expense</v>
      </c>
    </row>
    <row r="21" spans="1:9" x14ac:dyDescent="0.3">
      <c r="A21" s="1" t="s">
        <v>63</v>
      </c>
      <c r="B21" s="3">
        <v>45691</v>
      </c>
      <c r="C21" s="1" t="s">
        <v>85</v>
      </c>
      <c r="D21" s="6">
        <v>35</v>
      </c>
      <c r="E21" s="8"/>
      <c r="F21" s="10">
        <f>Transaction[[#This Row],[Credit (Income)]]-Transaction[[#This Row],[Debit (Spend)]]</f>
        <v>-35</v>
      </c>
      <c r="G21" s="1" t="s">
        <v>39</v>
      </c>
      <c r="H21" s="1" t="str">
        <f>_xlfn.XLOOKUP(Transaction[[#This Row],[Subcategory]],Categories[Subcategory],Categories[Category])</f>
        <v>Personal Care</v>
      </c>
      <c r="I21" s="1" t="str">
        <f>_xlfn.XLOOKUP(Transaction[[#This Row],[Subcategory]],Categories[Subcategory],Categories[Category Type])</f>
        <v>Expense</v>
      </c>
    </row>
    <row r="22" spans="1:9" x14ac:dyDescent="0.3">
      <c r="A22" s="1" t="s">
        <v>68</v>
      </c>
      <c r="B22" s="3">
        <v>45694</v>
      </c>
      <c r="C22" s="1" t="s">
        <v>67</v>
      </c>
      <c r="D22" s="6">
        <v>64</v>
      </c>
      <c r="E22" s="8"/>
      <c r="F22" s="10">
        <f>Transaction[[#This Row],[Credit (Income)]]-Transaction[[#This Row],[Debit (Spend)]]</f>
        <v>-64</v>
      </c>
      <c r="G22" s="1" t="s">
        <v>21</v>
      </c>
      <c r="H22" s="1" t="str">
        <f>_xlfn.XLOOKUP(Transaction[[#This Row],[Subcategory]],Categories[Subcategory],Categories[Category])</f>
        <v>Utilities</v>
      </c>
      <c r="I22" s="1" t="str">
        <f>_xlfn.XLOOKUP(Transaction[[#This Row],[Subcategory]],Categories[Subcategory],Categories[Category Type])</f>
        <v>Expense</v>
      </c>
    </row>
    <row r="23" spans="1:9" x14ac:dyDescent="0.3">
      <c r="A23" s="1" t="s">
        <v>66</v>
      </c>
      <c r="B23" s="3">
        <v>45695</v>
      </c>
      <c r="C23" s="1" t="s">
        <v>86</v>
      </c>
      <c r="D23" s="6"/>
      <c r="E23" s="8">
        <v>500</v>
      </c>
      <c r="F23" s="10">
        <f>Transaction[[#This Row],[Credit (Income)]]-Transaction[[#This Row],[Debit (Spend)]]</f>
        <v>500</v>
      </c>
      <c r="G23" s="1" t="s">
        <v>52</v>
      </c>
      <c r="H23" s="1" t="str">
        <f>_xlfn.XLOOKUP(Transaction[[#This Row],[Subcategory]],Categories[Subcategory],Categories[Category])</f>
        <v>Other Income</v>
      </c>
      <c r="I23" s="1" t="str">
        <f>_xlfn.XLOOKUP(Transaction[[#This Row],[Subcategory]],Categories[Subcategory],Categories[Category Type])</f>
        <v>Income</v>
      </c>
    </row>
    <row r="24" spans="1:9" x14ac:dyDescent="0.3">
      <c r="A24" s="1" t="s">
        <v>63</v>
      </c>
      <c r="B24" s="3">
        <v>45698</v>
      </c>
      <c r="C24" s="1" t="s">
        <v>19</v>
      </c>
      <c r="D24" s="6">
        <v>27</v>
      </c>
      <c r="E24" s="8"/>
      <c r="F24" s="10">
        <f>Transaction[[#This Row],[Credit (Income)]]-Transaction[[#This Row],[Debit (Spend)]]</f>
        <v>-27</v>
      </c>
      <c r="G24" s="1" t="s">
        <v>19</v>
      </c>
      <c r="H24" s="1" t="str">
        <f>_xlfn.XLOOKUP(Transaction[[#This Row],[Subcategory]],Categories[Subcategory],Categories[Category])</f>
        <v>Groceries</v>
      </c>
      <c r="I24" s="1" t="str">
        <f>_xlfn.XLOOKUP(Transaction[[#This Row],[Subcategory]],Categories[Subcategory],Categories[Category Type])</f>
        <v>Expense</v>
      </c>
    </row>
    <row r="25" spans="1:9" x14ac:dyDescent="0.3">
      <c r="A25" s="1" t="s">
        <v>68</v>
      </c>
      <c r="B25" s="3">
        <v>45702</v>
      </c>
      <c r="C25" s="1" t="s">
        <v>87</v>
      </c>
      <c r="D25" s="6">
        <v>89</v>
      </c>
      <c r="E25" s="8"/>
      <c r="F25" s="10">
        <f>Transaction[[#This Row],[Credit (Income)]]-Transaction[[#This Row],[Debit (Spend)]]</f>
        <v>-89</v>
      </c>
      <c r="G25" s="1" t="s">
        <v>49</v>
      </c>
      <c r="H25" s="1" t="str">
        <f>_xlfn.XLOOKUP(Transaction[[#This Row],[Subcategory]],Categories[Subcategory],Categories[Category])</f>
        <v>Gifts</v>
      </c>
      <c r="I25" s="1" t="str">
        <f>_xlfn.XLOOKUP(Transaction[[#This Row],[Subcategory]],Categories[Subcategory],Categories[Category Type])</f>
        <v>Expense</v>
      </c>
    </row>
    <row r="26" spans="1:9" x14ac:dyDescent="0.3">
      <c r="A26" s="1" t="s">
        <v>66</v>
      </c>
      <c r="B26" s="3">
        <v>45703</v>
      </c>
      <c r="C26" s="1" t="s">
        <v>44</v>
      </c>
      <c r="D26" s="6"/>
      <c r="E26" s="8">
        <v>450</v>
      </c>
      <c r="F26" s="10">
        <f>Transaction[[#This Row],[Credit (Income)]]-Transaction[[#This Row],[Debit (Spend)]]</f>
        <v>450</v>
      </c>
      <c r="G26" s="1" t="s">
        <v>44</v>
      </c>
      <c r="H26" s="1" t="str">
        <f>_xlfn.XLOOKUP(Transaction[[#This Row],[Subcategory]],Categories[Subcategory],Categories[Category])</f>
        <v>Salary</v>
      </c>
      <c r="I26" s="1" t="str">
        <f>_xlfn.XLOOKUP(Transaction[[#This Row],[Subcategory]],Categories[Subcategory],Categories[Category Type])</f>
        <v>Income</v>
      </c>
    </row>
    <row r="27" spans="1:9" x14ac:dyDescent="0.3">
      <c r="A27" s="1" t="s">
        <v>68</v>
      </c>
      <c r="B27" s="3">
        <v>45710</v>
      </c>
      <c r="C27" s="1" t="s">
        <v>88</v>
      </c>
      <c r="D27" s="6">
        <v>740</v>
      </c>
      <c r="E27" s="8"/>
      <c r="F27" s="10">
        <f>Transaction[[#This Row],[Credit (Income)]]-Transaction[[#This Row],[Debit (Spend)]]</f>
        <v>-740</v>
      </c>
      <c r="G27" s="1" t="s">
        <v>33</v>
      </c>
      <c r="H27" s="1" t="str">
        <f>_xlfn.XLOOKUP(Transaction[[#This Row],[Subcategory]],Categories[Subcategory],Categories[Category])</f>
        <v>Shopping</v>
      </c>
      <c r="I27" s="1" t="str">
        <f>_xlfn.XLOOKUP(Transaction[[#This Row],[Subcategory]],Categories[Subcategory],Categories[Category Type])</f>
        <v>Expense</v>
      </c>
    </row>
    <row r="28" spans="1:9" x14ac:dyDescent="0.3">
      <c r="A28" s="1" t="s">
        <v>63</v>
      </c>
      <c r="B28" s="3">
        <v>45716</v>
      </c>
      <c r="C28" s="1" t="s">
        <v>89</v>
      </c>
      <c r="D28" s="6">
        <v>30</v>
      </c>
      <c r="E28" s="8"/>
      <c r="F28" s="10">
        <f>Transaction[[#This Row],[Credit (Income)]]-Transaction[[#This Row],[Debit (Spend)]]</f>
        <v>-30</v>
      </c>
      <c r="G28" s="1" t="s">
        <v>27</v>
      </c>
      <c r="H28" s="1" t="str">
        <f>_xlfn.XLOOKUP(Transaction[[#This Row],[Subcategory]],Categories[Subcategory],Categories[Category])</f>
        <v>Transportation</v>
      </c>
      <c r="I28" s="1" t="str">
        <f>_xlfn.XLOOKUP(Transaction[[#This Row],[Subcategory]],Categories[Subcategory],Categories[Category Type])</f>
        <v>Expense</v>
      </c>
    </row>
    <row r="29" spans="1:9" x14ac:dyDescent="0.3">
      <c r="A29" s="1" t="s">
        <v>68</v>
      </c>
      <c r="B29" s="3">
        <v>45717</v>
      </c>
      <c r="C29" s="1" t="s">
        <v>90</v>
      </c>
      <c r="D29" s="6">
        <v>140</v>
      </c>
      <c r="E29" s="8"/>
      <c r="F29" s="10">
        <f>Transaction[[#This Row],[Credit (Income)]]-Transaction[[#This Row],[Debit (Spend)]]</f>
        <v>-140</v>
      </c>
      <c r="G29" s="1" t="s">
        <v>35</v>
      </c>
      <c r="H29" s="1" t="str">
        <f>_xlfn.XLOOKUP(Transaction[[#This Row],[Subcategory]],Categories[Subcategory],Categories[Category])</f>
        <v>Health</v>
      </c>
      <c r="I29" s="1" t="str">
        <f>_xlfn.XLOOKUP(Transaction[[#This Row],[Subcategory]],Categories[Subcategory],Categories[Category Type])</f>
        <v>Expense</v>
      </c>
    </row>
    <row r="30" spans="1:9" x14ac:dyDescent="0.3">
      <c r="A30" s="1" t="s">
        <v>63</v>
      </c>
      <c r="B30" s="3">
        <v>45718</v>
      </c>
      <c r="C30" s="1" t="s">
        <v>74</v>
      </c>
      <c r="D30" s="6">
        <v>22</v>
      </c>
      <c r="E30" s="8"/>
      <c r="F30" s="10">
        <f>Transaction[[#This Row],[Credit (Income)]]-Transaction[[#This Row],[Debit (Spend)]]</f>
        <v>-22</v>
      </c>
      <c r="G30" s="1" t="s">
        <v>28</v>
      </c>
      <c r="H30" s="1" t="str">
        <f>_xlfn.XLOOKUP(Transaction[[#This Row],[Subcategory]],Categories[Subcategory],Categories[Category])</f>
        <v>Transportation</v>
      </c>
      <c r="I30" s="1" t="str">
        <f>_xlfn.XLOOKUP(Transaction[[#This Row],[Subcategory]],Categories[Subcategory],Categories[Category Type])</f>
        <v>Expense</v>
      </c>
    </row>
    <row r="31" spans="1:9" x14ac:dyDescent="0.3">
      <c r="A31" s="1" t="s">
        <v>66</v>
      </c>
      <c r="B31" s="3">
        <v>45721</v>
      </c>
      <c r="C31" s="1" t="s">
        <v>91</v>
      </c>
      <c r="D31" s="6"/>
      <c r="E31" s="8">
        <v>320</v>
      </c>
      <c r="F31" s="10">
        <f>Transaction[[#This Row],[Credit (Income)]]-Transaction[[#This Row],[Debit (Spend)]]</f>
        <v>320</v>
      </c>
      <c r="G31" s="1" t="s">
        <v>52</v>
      </c>
      <c r="H31" s="1" t="str">
        <f>_xlfn.XLOOKUP(Transaction[[#This Row],[Subcategory]],Categories[Subcategory],Categories[Category])</f>
        <v>Other Income</v>
      </c>
      <c r="I31" s="1" t="str">
        <f>_xlfn.XLOOKUP(Transaction[[#This Row],[Subcategory]],Categories[Subcategory],Categories[Category Type])</f>
        <v>Income</v>
      </c>
    </row>
    <row r="32" spans="1:9" x14ac:dyDescent="0.3">
      <c r="A32" s="1" t="s">
        <v>68</v>
      </c>
      <c r="B32" s="3">
        <v>45724</v>
      </c>
      <c r="C32" s="1" t="s">
        <v>92</v>
      </c>
      <c r="D32" s="6">
        <v>40</v>
      </c>
      <c r="E32" s="8"/>
      <c r="F32" s="10">
        <f>Transaction[[#This Row],[Credit (Income)]]-Transaction[[#This Row],[Debit (Spend)]]</f>
        <v>-40</v>
      </c>
      <c r="G32" s="1" t="s">
        <v>42</v>
      </c>
      <c r="H32" s="1" t="str">
        <f>_xlfn.XLOOKUP(Transaction[[#This Row],[Subcategory]],Categories[Subcategory],Categories[Category])</f>
        <v>Education</v>
      </c>
      <c r="I32" s="1" t="str">
        <f>_xlfn.XLOOKUP(Transaction[[#This Row],[Subcategory]],Categories[Subcategory],Categories[Category Type])</f>
        <v>Expense</v>
      </c>
    </row>
    <row r="33" spans="1:9" x14ac:dyDescent="0.3">
      <c r="A33" s="1" t="s">
        <v>63</v>
      </c>
      <c r="B33" s="3">
        <v>45726</v>
      </c>
      <c r="C33" s="1" t="s">
        <v>93</v>
      </c>
      <c r="D33" s="6">
        <v>58</v>
      </c>
      <c r="E33" s="8"/>
      <c r="F33" s="10">
        <f>Transaction[[#This Row],[Credit (Income)]]-Transaction[[#This Row],[Debit (Spend)]]</f>
        <v>-58</v>
      </c>
      <c r="G33" s="1" t="s">
        <v>23</v>
      </c>
      <c r="H33" s="1" t="str">
        <f>_xlfn.XLOOKUP(Transaction[[#This Row],[Subcategory]],Categories[Subcategory],Categories[Category])</f>
        <v>Utilities</v>
      </c>
      <c r="I33" s="1" t="str">
        <f>_xlfn.XLOOKUP(Transaction[[#This Row],[Subcategory]],Categories[Subcategory],Categories[Category Type])</f>
        <v>Expense</v>
      </c>
    </row>
    <row r="34" spans="1:9" x14ac:dyDescent="0.3">
      <c r="A34" s="1" t="s">
        <v>66</v>
      </c>
      <c r="B34" s="3">
        <v>45731</v>
      </c>
      <c r="C34" s="1" t="s">
        <v>5</v>
      </c>
      <c r="D34" s="6"/>
      <c r="E34" s="8">
        <v>3000</v>
      </c>
      <c r="F34" s="10">
        <f>Transaction[[#This Row],[Credit (Income)]]-Transaction[[#This Row],[Debit (Spend)]]</f>
        <v>3000</v>
      </c>
      <c r="G34" s="1" t="s">
        <v>43</v>
      </c>
      <c r="H34" s="1" t="str">
        <f>_xlfn.XLOOKUP(Transaction[[#This Row],[Subcategory]],Categories[Subcategory],Categories[Category])</f>
        <v>Salary</v>
      </c>
      <c r="I34" s="1" t="str">
        <f>_xlfn.XLOOKUP(Transaction[[#This Row],[Subcategory]],Categories[Subcategory],Categories[Category Type])</f>
        <v>Income</v>
      </c>
    </row>
    <row r="35" spans="1:9" x14ac:dyDescent="0.3">
      <c r="A35" s="1" t="s">
        <v>68</v>
      </c>
      <c r="B35" s="3">
        <v>45736</v>
      </c>
      <c r="C35" s="1" t="s">
        <v>65</v>
      </c>
      <c r="D35" s="6">
        <v>45</v>
      </c>
      <c r="E35" s="8"/>
      <c r="F35" s="10">
        <f>Transaction[[#This Row],[Credit (Income)]]-Transaction[[#This Row],[Debit (Spend)]]</f>
        <v>-45</v>
      </c>
      <c r="G35" s="1" t="s">
        <v>39</v>
      </c>
      <c r="H35" s="1" t="str">
        <f>_xlfn.XLOOKUP(Transaction[[#This Row],[Subcategory]],Categories[Subcategory],Categories[Category])</f>
        <v>Personal Care</v>
      </c>
      <c r="I35" s="1" t="str">
        <f>_xlfn.XLOOKUP(Transaction[[#This Row],[Subcategory]],Categories[Subcategory],Categories[Category Type])</f>
        <v>Expense</v>
      </c>
    </row>
    <row r="36" spans="1:9" x14ac:dyDescent="0.3">
      <c r="A36" s="1" t="s">
        <v>63</v>
      </c>
      <c r="B36" s="3">
        <v>45738</v>
      </c>
      <c r="C36" s="1" t="s">
        <v>6</v>
      </c>
      <c r="D36" s="6">
        <v>61</v>
      </c>
      <c r="E36" s="8"/>
      <c r="F36" s="10">
        <f>Transaction[[#This Row],[Credit (Income)]]-Transaction[[#This Row],[Debit (Spend)]]</f>
        <v>-61</v>
      </c>
      <c r="G36" s="1" t="s">
        <v>18</v>
      </c>
      <c r="H36" s="1" t="str">
        <f>_xlfn.XLOOKUP(Transaction[[#This Row],[Subcategory]],Categories[Subcategory],Categories[Category])</f>
        <v>Groceries</v>
      </c>
      <c r="I36" s="1" t="str">
        <f>_xlfn.XLOOKUP(Transaction[[#This Row],[Subcategory]],Categories[Subcategory],Categories[Category Type])</f>
        <v>Expense</v>
      </c>
    </row>
    <row r="37" spans="1:9" x14ac:dyDescent="0.3">
      <c r="A37" s="1" t="s">
        <v>68</v>
      </c>
      <c r="B37" s="3">
        <v>45744</v>
      </c>
      <c r="C37" s="1" t="s">
        <v>94</v>
      </c>
      <c r="D37" s="6">
        <v>22</v>
      </c>
      <c r="E37" s="8"/>
      <c r="F37" s="10">
        <f>Transaction[[#This Row],[Credit (Income)]]-Transaction[[#This Row],[Debit (Spend)]]</f>
        <v>-22</v>
      </c>
      <c r="G37" s="1" t="s">
        <v>55</v>
      </c>
      <c r="H37" s="1" t="str">
        <f>_xlfn.XLOOKUP(Transaction[[#This Row],[Subcategory]],Categories[Subcategory],Categories[Category])</f>
        <v>Other Expense</v>
      </c>
      <c r="I37" s="1" t="str">
        <f>_xlfn.XLOOKUP(Transaction[[#This Row],[Subcategory]],Categories[Subcategory],Categories[Category Type])</f>
        <v>Expense</v>
      </c>
    </row>
    <row r="38" spans="1:9" x14ac:dyDescent="0.3">
      <c r="A38" s="1" t="s">
        <v>68</v>
      </c>
      <c r="B38" s="3">
        <v>45748</v>
      </c>
      <c r="C38" s="1" t="s">
        <v>70</v>
      </c>
      <c r="D38" s="6">
        <v>9.99</v>
      </c>
      <c r="E38" s="8"/>
      <c r="F38" s="10">
        <f>Transaction[[#This Row],[Credit (Income)]]-Transaction[[#This Row],[Debit (Spend)]]</f>
        <v>-9.99</v>
      </c>
      <c r="G38" s="1" t="s">
        <v>30</v>
      </c>
      <c r="H38" s="1" t="str">
        <f>_xlfn.XLOOKUP(Transaction[[#This Row],[Subcategory]],Categories[Subcategory],Categories[Category])</f>
        <v>Entertainment</v>
      </c>
      <c r="I38" s="1" t="str">
        <f>_xlfn.XLOOKUP(Transaction[[#This Row],[Subcategory]],Categories[Subcategory],Categories[Category Type])</f>
        <v>Expense</v>
      </c>
    </row>
    <row r="39" spans="1:9" x14ac:dyDescent="0.3">
      <c r="A39" s="1" t="s">
        <v>66</v>
      </c>
      <c r="B39" s="3">
        <v>45749</v>
      </c>
      <c r="C39" s="1" t="s">
        <v>81</v>
      </c>
      <c r="D39" s="6"/>
      <c r="E39" s="8">
        <v>175</v>
      </c>
      <c r="F39" s="10">
        <f>Transaction[[#This Row],[Credit (Income)]]-Transaction[[#This Row],[Debit (Spend)]]</f>
        <v>175</v>
      </c>
      <c r="G39" s="1" t="s">
        <v>46</v>
      </c>
      <c r="H39" s="1" t="str">
        <f>_xlfn.XLOOKUP(Transaction[[#This Row],[Subcategory]],Categories[Subcategory],Categories[Category])</f>
        <v>Investments</v>
      </c>
      <c r="I39" s="1" t="str">
        <f>_xlfn.XLOOKUP(Transaction[[#This Row],[Subcategory]],Categories[Subcategory],Categories[Category Type])</f>
        <v>Income</v>
      </c>
    </row>
    <row r="40" spans="1:9" x14ac:dyDescent="0.3">
      <c r="A40" s="1" t="s">
        <v>63</v>
      </c>
      <c r="B40" s="3">
        <v>45751</v>
      </c>
      <c r="C40" s="1" t="s">
        <v>95</v>
      </c>
      <c r="D40" s="6">
        <v>17</v>
      </c>
      <c r="E40" s="8"/>
      <c r="F40" s="10">
        <f>Transaction[[#This Row],[Credit (Income)]]-Transaction[[#This Row],[Debit (Spend)]]</f>
        <v>-17</v>
      </c>
      <c r="G40" s="1" t="s">
        <v>28</v>
      </c>
      <c r="H40" s="1" t="str">
        <f>_xlfn.XLOOKUP(Transaction[[#This Row],[Subcategory]],Categories[Subcategory],Categories[Category])</f>
        <v>Transportation</v>
      </c>
      <c r="I40" s="1" t="str">
        <f>_xlfn.XLOOKUP(Transaction[[#This Row],[Subcategory]],Categories[Subcategory],Categories[Category Type])</f>
        <v>Expense</v>
      </c>
    </row>
    <row r="41" spans="1:9" x14ac:dyDescent="0.3">
      <c r="A41" s="1" t="s">
        <v>68</v>
      </c>
      <c r="B41" s="3">
        <v>45755</v>
      </c>
      <c r="C41" s="1" t="s">
        <v>96</v>
      </c>
      <c r="D41" s="6">
        <v>30</v>
      </c>
      <c r="E41" s="8"/>
      <c r="F41" s="10">
        <f>Transaction[[#This Row],[Credit (Income)]]-Transaction[[#This Row],[Debit (Spend)]]</f>
        <v>-30</v>
      </c>
      <c r="G41" s="1" t="s">
        <v>29</v>
      </c>
      <c r="H41" s="1" t="str">
        <f>_xlfn.XLOOKUP(Transaction[[#This Row],[Subcategory]],Categories[Subcategory],Categories[Category])</f>
        <v>Entertainment</v>
      </c>
      <c r="I41" s="1" t="str">
        <f>_xlfn.XLOOKUP(Transaction[[#This Row],[Subcategory]],Categories[Subcategory],Categories[Category Type])</f>
        <v>Expense</v>
      </c>
    </row>
    <row r="42" spans="1:9" x14ac:dyDescent="0.3">
      <c r="A42" s="1" t="s">
        <v>66</v>
      </c>
      <c r="B42" s="3">
        <v>45757</v>
      </c>
      <c r="C42" s="1" t="s">
        <v>97</v>
      </c>
      <c r="D42" s="6"/>
      <c r="E42" s="8">
        <v>40</v>
      </c>
      <c r="F42" s="10">
        <f>Transaction[[#This Row],[Credit (Income)]]-Transaction[[#This Row],[Debit (Spend)]]</f>
        <v>40</v>
      </c>
      <c r="G42" s="1" t="s">
        <v>53</v>
      </c>
      <c r="H42" s="1" t="str">
        <f>_xlfn.XLOOKUP(Transaction[[#This Row],[Subcategory]],Categories[Subcategory],Categories[Category])</f>
        <v>Other Income</v>
      </c>
      <c r="I42" s="1" t="str">
        <f>_xlfn.XLOOKUP(Transaction[[#This Row],[Subcategory]],Categories[Subcategory],Categories[Category Type])</f>
        <v>Income</v>
      </c>
    </row>
    <row r="43" spans="1:9" x14ac:dyDescent="0.3">
      <c r="A43" s="1" t="s">
        <v>68</v>
      </c>
      <c r="B43" s="3">
        <v>45761</v>
      </c>
      <c r="C43" s="1" t="s">
        <v>98</v>
      </c>
      <c r="D43" s="6">
        <v>55</v>
      </c>
      <c r="E43" s="8"/>
      <c r="F43" s="10">
        <f>Transaction[[#This Row],[Credit (Income)]]-Transaction[[#This Row],[Debit (Spend)]]</f>
        <v>-55</v>
      </c>
      <c r="G43" s="1" t="s">
        <v>23</v>
      </c>
      <c r="H43" s="1" t="str">
        <f>_xlfn.XLOOKUP(Transaction[[#This Row],[Subcategory]],Categories[Subcategory],Categories[Category])</f>
        <v>Utilities</v>
      </c>
      <c r="I43" s="1" t="str">
        <f>_xlfn.XLOOKUP(Transaction[[#This Row],[Subcategory]],Categories[Subcategory],Categories[Category Type])</f>
        <v>Expense</v>
      </c>
    </row>
    <row r="44" spans="1:9" x14ac:dyDescent="0.3">
      <c r="A44" s="1" t="s">
        <v>66</v>
      </c>
      <c r="B44" s="3">
        <v>45762</v>
      </c>
      <c r="C44" s="1" t="s">
        <v>43</v>
      </c>
      <c r="D44" s="6"/>
      <c r="E44" s="8">
        <v>3000</v>
      </c>
      <c r="F44" s="10">
        <f>Transaction[[#This Row],[Credit (Income)]]-Transaction[[#This Row],[Debit (Spend)]]</f>
        <v>3000</v>
      </c>
      <c r="G44" s="1" t="s">
        <v>43</v>
      </c>
      <c r="H44" s="1" t="str">
        <f>_xlfn.XLOOKUP(Transaction[[#This Row],[Subcategory]],Categories[Subcategory],Categories[Category])</f>
        <v>Salary</v>
      </c>
      <c r="I44" s="1" t="str">
        <f>_xlfn.XLOOKUP(Transaction[[#This Row],[Subcategory]],Categories[Subcategory],Categories[Category Type])</f>
        <v>Income</v>
      </c>
    </row>
    <row r="45" spans="1:9" x14ac:dyDescent="0.3">
      <c r="A45" s="1" t="s">
        <v>63</v>
      </c>
      <c r="B45" s="3">
        <v>45765</v>
      </c>
      <c r="C45" s="1" t="s">
        <v>99</v>
      </c>
      <c r="D45" s="6">
        <v>120</v>
      </c>
      <c r="E45" s="8"/>
      <c r="F45" s="10">
        <f>Transaction[[#This Row],[Credit (Income)]]-Transaction[[#This Row],[Debit (Spend)]]</f>
        <v>-120</v>
      </c>
      <c r="G45" s="1" t="s">
        <v>26</v>
      </c>
      <c r="H45" s="1" t="str">
        <f>_xlfn.XLOOKUP(Transaction[[#This Row],[Subcategory]],Categories[Subcategory],Categories[Category])</f>
        <v>Housing</v>
      </c>
      <c r="I45" s="1" t="str">
        <f>_xlfn.XLOOKUP(Transaction[[#This Row],[Subcategory]],Categories[Subcategory],Categories[Category Type])</f>
        <v>Expense</v>
      </c>
    </row>
    <row r="46" spans="1:9" x14ac:dyDescent="0.3">
      <c r="A46" s="1" t="s">
        <v>68</v>
      </c>
      <c r="B46" s="3">
        <v>45767</v>
      </c>
      <c r="C46" s="1" t="s">
        <v>100</v>
      </c>
      <c r="D46" s="6">
        <v>35</v>
      </c>
      <c r="E46" s="8"/>
      <c r="F46" s="10">
        <f>Transaction[[#This Row],[Credit (Income)]]-Transaction[[#This Row],[Debit (Spend)]]</f>
        <v>-35</v>
      </c>
      <c r="G46" s="1" t="s">
        <v>42</v>
      </c>
      <c r="H46" s="1" t="str">
        <f>_xlfn.XLOOKUP(Transaction[[#This Row],[Subcategory]],Categories[Subcategory],Categories[Category])</f>
        <v>Education</v>
      </c>
      <c r="I46" s="1" t="str">
        <f>_xlfn.XLOOKUP(Transaction[[#This Row],[Subcategory]],Categories[Subcategory],Categories[Category Type])</f>
        <v>Expense</v>
      </c>
    </row>
    <row r="47" spans="1:9" x14ac:dyDescent="0.3">
      <c r="A47" s="1"/>
      <c r="B47" s="3"/>
      <c r="C47" s="1"/>
      <c r="D47" s="6"/>
      <c r="E47" s="8"/>
      <c r="F47" s="10"/>
      <c r="G47" s="1"/>
      <c r="H47" s="1"/>
      <c r="I47" s="1"/>
    </row>
    <row r="48" spans="1:9" x14ac:dyDescent="0.3">
      <c r="H48" s="1"/>
      <c r="I48" s="1"/>
    </row>
  </sheetData>
  <dataValidations disablePrompts="1" count="2">
    <dataValidation type="list" allowBlank="1" showInputMessage="1" showErrorMessage="1" sqref="F49:F1048576" xr:uid="{DB51A3A8-AB88-4113-A1A0-0FA27862C322}">
      <formula1>"Groceries,Dining Out,Utilities,Housing,Transportation,Entertainment,Shopping,Health,Personal Care,Education,Salary,Investments,Gifts,Other Income,Other Expense"</formula1>
    </dataValidation>
    <dataValidation type="list" allowBlank="1" showInputMessage="1" showErrorMessage="1" sqref="G1:G46 G49:G1048576" xr:uid="{4D691454-06E3-45A0-9223-AD0E09227CE8}">
      <formula1>Subcategories</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F88FA-8042-4EF2-A054-51C71C535153}">
  <dimension ref="A1:C34"/>
  <sheetViews>
    <sheetView workbookViewId="0">
      <selection sqref="A1:C1"/>
    </sheetView>
  </sheetViews>
  <sheetFormatPr defaultRowHeight="14.4" x14ac:dyDescent="0.3"/>
  <cols>
    <col min="1" max="3" width="17.77734375" customWidth="1"/>
  </cols>
  <sheetData>
    <row r="1" spans="1:3" x14ac:dyDescent="0.3">
      <c r="A1" s="21" t="s">
        <v>3</v>
      </c>
      <c r="B1" s="21" t="s">
        <v>16</v>
      </c>
      <c r="C1" s="21" t="s">
        <v>17</v>
      </c>
    </row>
    <row r="2" spans="1:3" x14ac:dyDescent="0.3">
      <c r="A2" s="1" t="s">
        <v>8</v>
      </c>
      <c r="B2" s="1" t="s">
        <v>18</v>
      </c>
      <c r="C2" s="1" t="s">
        <v>7</v>
      </c>
    </row>
    <row r="3" spans="1:3" x14ac:dyDescent="0.3">
      <c r="A3" s="1" t="s">
        <v>8</v>
      </c>
      <c r="B3" s="1" t="s">
        <v>19</v>
      </c>
      <c r="C3" s="1" t="s">
        <v>7</v>
      </c>
    </row>
    <row r="4" spans="1:3" x14ac:dyDescent="0.3">
      <c r="A4" s="1" t="s">
        <v>11</v>
      </c>
      <c r="B4" s="1" t="s">
        <v>10</v>
      </c>
      <c r="C4" s="1" t="s">
        <v>7</v>
      </c>
    </row>
    <row r="5" spans="1:3" x14ac:dyDescent="0.3">
      <c r="A5" s="1" t="s">
        <v>11</v>
      </c>
      <c r="B5" s="1" t="s">
        <v>20</v>
      </c>
      <c r="C5" s="1" t="s">
        <v>7</v>
      </c>
    </row>
    <row r="6" spans="1:3" x14ac:dyDescent="0.3">
      <c r="A6" s="1" t="s">
        <v>9</v>
      </c>
      <c r="B6" s="1" t="s">
        <v>21</v>
      </c>
      <c r="C6" s="1" t="s">
        <v>7</v>
      </c>
    </row>
    <row r="7" spans="1:3" x14ac:dyDescent="0.3">
      <c r="A7" s="1" t="s">
        <v>9</v>
      </c>
      <c r="B7" s="1" t="s">
        <v>22</v>
      </c>
      <c r="C7" s="1" t="s">
        <v>7</v>
      </c>
    </row>
    <row r="8" spans="1:3" x14ac:dyDescent="0.3">
      <c r="A8" s="1" t="s">
        <v>9</v>
      </c>
      <c r="B8" s="1" t="s">
        <v>23</v>
      </c>
      <c r="C8" s="1" t="s">
        <v>7</v>
      </c>
    </row>
    <row r="9" spans="1:3" x14ac:dyDescent="0.3">
      <c r="A9" s="1" t="s">
        <v>24</v>
      </c>
      <c r="B9" s="1" t="s">
        <v>25</v>
      </c>
      <c r="C9" s="1" t="s">
        <v>7</v>
      </c>
    </row>
    <row r="10" spans="1:3" x14ac:dyDescent="0.3">
      <c r="A10" s="1" t="s">
        <v>24</v>
      </c>
      <c r="B10" s="1" t="s">
        <v>26</v>
      </c>
      <c r="C10" s="1" t="s">
        <v>7</v>
      </c>
    </row>
    <row r="11" spans="1:3" x14ac:dyDescent="0.3">
      <c r="A11" s="1" t="s">
        <v>12</v>
      </c>
      <c r="B11" s="1" t="s">
        <v>27</v>
      </c>
      <c r="C11" s="1" t="s">
        <v>7</v>
      </c>
    </row>
    <row r="12" spans="1:3" x14ac:dyDescent="0.3">
      <c r="A12" s="1" t="s">
        <v>12</v>
      </c>
      <c r="B12" s="1" t="s">
        <v>13</v>
      </c>
      <c r="C12" s="1" t="s">
        <v>7</v>
      </c>
    </row>
    <row r="13" spans="1:3" x14ac:dyDescent="0.3">
      <c r="A13" s="1" t="s">
        <v>12</v>
      </c>
      <c r="B13" s="1" t="s">
        <v>28</v>
      </c>
      <c r="C13" s="1" t="s">
        <v>7</v>
      </c>
    </row>
    <row r="14" spans="1:3" x14ac:dyDescent="0.3">
      <c r="A14" s="1" t="s">
        <v>15</v>
      </c>
      <c r="B14" s="1" t="s">
        <v>29</v>
      </c>
      <c r="C14" s="1" t="s">
        <v>7</v>
      </c>
    </row>
    <row r="15" spans="1:3" x14ac:dyDescent="0.3">
      <c r="A15" s="1" t="s">
        <v>15</v>
      </c>
      <c r="B15" s="1" t="s">
        <v>30</v>
      </c>
      <c r="C15" s="1" t="s">
        <v>7</v>
      </c>
    </row>
    <row r="16" spans="1:3" x14ac:dyDescent="0.3">
      <c r="A16" s="1" t="s">
        <v>31</v>
      </c>
      <c r="B16" s="1" t="s">
        <v>32</v>
      </c>
      <c r="C16" s="1" t="s">
        <v>7</v>
      </c>
    </row>
    <row r="17" spans="1:3" x14ac:dyDescent="0.3">
      <c r="A17" s="1" t="s">
        <v>31</v>
      </c>
      <c r="B17" s="1" t="s">
        <v>33</v>
      </c>
      <c r="C17" s="1" t="s">
        <v>7</v>
      </c>
    </row>
    <row r="18" spans="1:3" x14ac:dyDescent="0.3">
      <c r="A18" s="1" t="s">
        <v>34</v>
      </c>
      <c r="B18" s="1" t="s">
        <v>35</v>
      </c>
      <c r="C18" s="1" t="s">
        <v>7</v>
      </c>
    </row>
    <row r="19" spans="1:3" x14ac:dyDescent="0.3">
      <c r="A19" s="1" t="s">
        <v>34</v>
      </c>
      <c r="B19" s="1" t="s">
        <v>36</v>
      </c>
      <c r="C19" s="1" t="s">
        <v>7</v>
      </c>
    </row>
    <row r="20" spans="1:3" x14ac:dyDescent="0.3">
      <c r="A20" s="1" t="s">
        <v>37</v>
      </c>
      <c r="B20" s="1" t="s">
        <v>38</v>
      </c>
      <c r="C20" s="1" t="s">
        <v>7</v>
      </c>
    </row>
    <row r="21" spans="1:3" x14ac:dyDescent="0.3">
      <c r="A21" s="1" t="s">
        <v>37</v>
      </c>
      <c r="B21" s="1" t="s">
        <v>39</v>
      </c>
      <c r="C21" s="1" t="s">
        <v>7</v>
      </c>
    </row>
    <row r="22" spans="1:3" x14ac:dyDescent="0.3">
      <c r="A22" s="1" t="s">
        <v>40</v>
      </c>
      <c r="B22" s="1" t="s">
        <v>41</v>
      </c>
      <c r="C22" s="1" t="s">
        <v>7</v>
      </c>
    </row>
    <row r="23" spans="1:3" x14ac:dyDescent="0.3">
      <c r="A23" s="1" t="s">
        <v>40</v>
      </c>
      <c r="B23" s="1" t="s">
        <v>42</v>
      </c>
      <c r="C23" s="1" t="s">
        <v>7</v>
      </c>
    </row>
    <row r="24" spans="1:3" x14ac:dyDescent="0.3">
      <c r="A24" s="1" t="s">
        <v>5</v>
      </c>
      <c r="B24" s="1" t="s">
        <v>43</v>
      </c>
      <c r="C24" s="1" t="s">
        <v>4</v>
      </c>
    </row>
    <row r="25" spans="1:3" x14ac:dyDescent="0.3">
      <c r="A25" s="1" t="s">
        <v>5</v>
      </c>
      <c r="B25" s="1" t="s">
        <v>44</v>
      </c>
      <c r="C25" s="1" t="s">
        <v>4</v>
      </c>
    </row>
    <row r="26" spans="1:3" x14ac:dyDescent="0.3">
      <c r="A26" s="1" t="s">
        <v>45</v>
      </c>
      <c r="B26" s="1" t="s">
        <v>46</v>
      </c>
      <c r="C26" s="1" t="s">
        <v>4</v>
      </c>
    </row>
    <row r="27" spans="1:3" x14ac:dyDescent="0.3">
      <c r="A27" s="1" t="s">
        <v>45</v>
      </c>
      <c r="B27" s="1" t="s">
        <v>47</v>
      </c>
      <c r="C27" s="1" t="s">
        <v>4</v>
      </c>
    </row>
    <row r="28" spans="1:3" x14ac:dyDescent="0.3">
      <c r="A28" s="1" t="s">
        <v>48</v>
      </c>
      <c r="B28" s="1" t="s">
        <v>49</v>
      </c>
      <c r="C28" s="1" t="s">
        <v>7</v>
      </c>
    </row>
    <row r="29" spans="1:3" x14ac:dyDescent="0.3">
      <c r="A29" s="1" t="s">
        <v>48</v>
      </c>
      <c r="B29" s="1" t="s">
        <v>50</v>
      </c>
      <c r="C29" s="1" t="s">
        <v>4</v>
      </c>
    </row>
    <row r="30" spans="1:3" x14ac:dyDescent="0.3">
      <c r="A30" s="1" t="s">
        <v>51</v>
      </c>
      <c r="B30" s="1" t="s">
        <v>52</v>
      </c>
      <c r="C30" s="1" t="s">
        <v>4</v>
      </c>
    </row>
    <row r="31" spans="1:3" x14ac:dyDescent="0.3">
      <c r="A31" s="1" t="s">
        <v>51</v>
      </c>
      <c r="B31" s="1" t="s">
        <v>53</v>
      </c>
      <c r="C31" s="1" t="s">
        <v>4</v>
      </c>
    </row>
    <row r="32" spans="1:3" x14ac:dyDescent="0.3">
      <c r="A32" s="1" t="s">
        <v>54</v>
      </c>
      <c r="B32" s="1" t="s">
        <v>55</v>
      </c>
      <c r="C32" s="1" t="s">
        <v>7</v>
      </c>
    </row>
    <row r="33" spans="1:3" x14ac:dyDescent="0.3">
      <c r="A33" s="1" t="s">
        <v>54</v>
      </c>
      <c r="B33" s="1" t="s">
        <v>56</v>
      </c>
      <c r="C33" s="1" t="s">
        <v>7</v>
      </c>
    </row>
    <row r="34" spans="1:3" x14ac:dyDescent="0.3">
      <c r="A34" s="1" t="s">
        <v>57</v>
      </c>
      <c r="B34" s="1" t="s">
        <v>58</v>
      </c>
      <c r="C34" s="1" t="s">
        <v>59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2CB6E-879F-42FF-BF66-3DAF1C958E9C}">
  <dimension ref="A1:L14"/>
  <sheetViews>
    <sheetView workbookViewId="0">
      <selection activeCell="H11" sqref="H11"/>
    </sheetView>
  </sheetViews>
  <sheetFormatPr defaultRowHeight="14.4" x14ac:dyDescent="0.3"/>
  <cols>
    <col min="1" max="1" width="11.88671875" customWidth="1"/>
    <col min="2" max="2" width="17" customWidth="1"/>
    <col min="3" max="3" width="16.21875" customWidth="1"/>
    <col min="4" max="4" width="20.21875" customWidth="1"/>
    <col min="5" max="5" width="22" bestFit="1" customWidth="1"/>
    <col min="8" max="8" width="20.44140625" bestFit="1" customWidth="1"/>
    <col min="9" max="9" width="14.44140625" bestFit="1" customWidth="1"/>
    <col min="10" max="10" width="16.88671875" bestFit="1" customWidth="1"/>
    <col min="11" max="11" width="22" bestFit="1" customWidth="1"/>
  </cols>
  <sheetData>
    <row r="1" spans="1:12" x14ac:dyDescent="0.3">
      <c r="A1" s="18"/>
      <c r="B1" s="18"/>
      <c r="C1" s="18"/>
      <c r="D1" s="18"/>
      <c r="E1" s="18"/>
      <c r="F1" s="18"/>
      <c r="G1" s="18"/>
      <c r="H1" s="18"/>
    </row>
    <row r="2" spans="1:12" ht="21.6" customHeight="1" x14ac:dyDescent="0.5">
      <c r="A2" s="19" t="s">
        <v>118</v>
      </c>
      <c r="B2" s="18"/>
      <c r="C2" s="18"/>
      <c r="D2" s="18"/>
      <c r="E2" s="18"/>
      <c r="F2" s="18"/>
      <c r="G2" s="18"/>
      <c r="H2" s="18"/>
    </row>
    <row r="4" spans="1:12" x14ac:dyDescent="0.3">
      <c r="A4" s="20" t="s">
        <v>2</v>
      </c>
      <c r="B4" s="20" t="s">
        <v>109</v>
      </c>
      <c r="C4" s="20" t="s">
        <v>108</v>
      </c>
      <c r="D4" s="20" t="s">
        <v>119</v>
      </c>
      <c r="E4" s="20" t="s">
        <v>110</v>
      </c>
    </row>
    <row r="5" spans="1:12" x14ac:dyDescent="0.3">
      <c r="A5" t="s">
        <v>111</v>
      </c>
      <c r="B5" s="16">
        <v>1000</v>
      </c>
      <c r="C5" s="16">
        <f>B5-(SUMIFS(Transaction!F:F,Transaction!A:A,"Checking",Transaction!I:I,"Income")-SUMIFS(Transaction!F:F,Transaction!A:A,"Checking",Transaction!I:I,"Expense"))</f>
        <v>1000</v>
      </c>
      <c r="E5" t="s">
        <v>112</v>
      </c>
    </row>
    <row r="6" spans="1:12" x14ac:dyDescent="0.3">
      <c r="A6" t="s">
        <v>107</v>
      </c>
      <c r="B6" s="16">
        <v>5000</v>
      </c>
      <c r="C6" s="16">
        <f>B6-(SUMIFS(Transaction!F:F,Transaction!A:A,"Saving",Transaction!I:I,"Income")-SUMIFS(Transaction!F:F,Transaction!A:A,"Saving",Transaction!I:I,"Expense"))</f>
        <v>-6285</v>
      </c>
      <c r="E6" t="s">
        <v>113</v>
      </c>
    </row>
    <row r="7" spans="1:12" x14ac:dyDescent="0.3">
      <c r="A7" t="s">
        <v>114</v>
      </c>
      <c r="B7" s="16">
        <v>50000</v>
      </c>
      <c r="C7" s="16">
        <f>B7-(SUMIFS(Transaction!F:F,Transaction!A:A,"Credit",Transaction!I:I,"Income")-SUMIFS(Transaction!F:F,Transaction!A:A,"Credit",Transaction!I:I,"Expense"))</f>
        <v>48333.52</v>
      </c>
      <c r="D7" s="9">
        <f>C7-B7</f>
        <v>-1666.4800000000032</v>
      </c>
      <c r="E7" t="s">
        <v>115</v>
      </c>
    </row>
    <row r="8" spans="1:12" x14ac:dyDescent="0.3">
      <c r="A8" t="s">
        <v>63</v>
      </c>
      <c r="B8" s="16">
        <v>5000</v>
      </c>
      <c r="C8" s="16">
        <f>B8-(SUMIFS(Transaction!F:F,Transaction!A:A,"Cash",Transaction!I:I,"Income")-SUMIFS(Transaction!F:F,Transaction!A:A,"Cash",Transaction!I:I,"Expense"))</f>
        <v>3420</v>
      </c>
      <c r="E8" t="s">
        <v>116</v>
      </c>
    </row>
    <row r="9" spans="1:12" x14ac:dyDescent="0.3">
      <c r="A9" s="17" t="s">
        <v>117</v>
      </c>
      <c r="B9" s="16">
        <f>SUM(B5:B8)</f>
        <v>61000</v>
      </c>
      <c r="C9" s="16"/>
    </row>
    <row r="10" spans="1:12" x14ac:dyDescent="0.3">
      <c r="H10" s="17"/>
      <c r="I10" s="17"/>
      <c r="J10" s="17"/>
      <c r="K10" s="17"/>
      <c r="L10" s="17"/>
    </row>
    <row r="11" spans="1:12" x14ac:dyDescent="0.3">
      <c r="H11" s="17"/>
      <c r="I11" s="17"/>
      <c r="J11" s="17"/>
      <c r="K11" s="17"/>
      <c r="L11" s="17"/>
    </row>
    <row r="12" spans="1:12" x14ac:dyDescent="0.3">
      <c r="I12" s="16"/>
      <c r="J12" s="16"/>
      <c r="K12" s="16"/>
    </row>
    <row r="13" spans="1:12" x14ac:dyDescent="0.3">
      <c r="I13" s="16"/>
      <c r="J13" s="16"/>
      <c r="K13" s="16"/>
    </row>
    <row r="14" spans="1:12" x14ac:dyDescent="0.3">
      <c r="I14" s="16"/>
      <c r="J14" s="16"/>
      <c r="K14" s="1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Transaction</vt:lpstr>
      <vt:lpstr>Category</vt:lpstr>
      <vt:lpstr>Account</vt:lpstr>
      <vt:lpstr>Subcategories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Punnoose Philip</dc:creator>
  <cp:lastModifiedBy>Punnoose Philip</cp:lastModifiedBy>
  <dcterms:created xsi:type="dcterms:W3CDTF">2025-03-30T05:46:15Z</dcterms:created>
  <dcterms:modified xsi:type="dcterms:W3CDTF">2025-04-15T07:29:41Z</dcterms:modified>
</cp:coreProperties>
</file>