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filterPrivacy="1" autoCompressPictures="0"/>
  <bookViews>
    <workbookView xWindow="0" yWindow="0" windowWidth="25600" windowHeight="14740" activeTab="2"/>
  </bookViews>
  <sheets>
    <sheet name="HR5-1 x AaHit-F" sheetId="1" r:id="rId1"/>
    <sheet name="4585 x AaHit-F" sheetId="2" r:id="rId2"/>
    <sheet name="Female fertility HR5-1 x AaHit-" sheetId="3" r:id="rId3"/>
    <sheet name="Longevity HR5-1xAaHit-F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2" l="1"/>
  <c r="P7" i="2"/>
  <c r="F6" i="2"/>
  <c r="G38" i="4"/>
  <c r="G37" i="4"/>
  <c r="G36" i="4"/>
  <c r="G35" i="4"/>
  <c r="H17" i="3"/>
  <c r="H16" i="3"/>
  <c r="G17" i="3"/>
  <c r="G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D38" i="3"/>
  <c r="D39" i="3"/>
  <c r="D40" i="3"/>
  <c r="D41" i="3"/>
  <c r="D42" i="3"/>
  <c r="D43" i="3"/>
  <c r="D44" i="3"/>
  <c r="D45" i="3"/>
  <c r="D46" i="3"/>
  <c r="D48" i="3"/>
  <c r="D49" i="3"/>
  <c r="D50" i="3"/>
  <c r="D51" i="3"/>
  <c r="D52" i="3"/>
  <c r="D53" i="3"/>
  <c r="D54" i="3"/>
  <c r="D55" i="3"/>
  <c r="D57" i="3"/>
  <c r="D2" i="3"/>
  <c r="N6" i="2"/>
  <c r="O6" i="2"/>
  <c r="N7" i="2"/>
  <c r="N8" i="2"/>
  <c r="O8" i="2"/>
  <c r="N9" i="2"/>
  <c r="O9" i="2"/>
  <c r="N10" i="2"/>
  <c r="O10" i="2"/>
  <c r="N11" i="2"/>
  <c r="O11" i="2"/>
  <c r="N5" i="2"/>
  <c r="N12" i="2"/>
  <c r="O12" i="2"/>
  <c r="O5" i="2"/>
  <c r="I12" i="2"/>
  <c r="K12" i="2"/>
  <c r="M12" i="2"/>
  <c r="L6" i="2"/>
  <c r="L7" i="2"/>
  <c r="L8" i="2"/>
  <c r="L9" i="2"/>
  <c r="L10" i="2"/>
  <c r="L11" i="2"/>
  <c r="L12" i="2"/>
  <c r="L5" i="2"/>
  <c r="J12" i="2"/>
  <c r="J6" i="2"/>
  <c r="J7" i="2"/>
  <c r="J8" i="2"/>
  <c r="J9" i="2"/>
  <c r="J10" i="2"/>
  <c r="J11" i="2"/>
  <c r="J5" i="2"/>
  <c r="T6" i="2"/>
  <c r="S6" i="2"/>
  <c r="E16" i="2"/>
  <c r="E15" i="2"/>
  <c r="E14" i="2"/>
  <c r="E13" i="2"/>
  <c r="E7" i="2"/>
  <c r="E6" i="2"/>
  <c r="E5" i="2"/>
  <c r="E4" i="2"/>
  <c r="P5" i="2"/>
  <c r="P6" i="2"/>
  <c r="P8" i="2"/>
  <c r="P9" i="2"/>
  <c r="P10" i="2"/>
  <c r="P11" i="2"/>
  <c r="O7" i="1"/>
  <c r="P7" i="1"/>
  <c r="O6" i="1"/>
  <c r="P6" i="1"/>
  <c r="O8" i="1"/>
  <c r="P8" i="1"/>
  <c r="O9" i="1"/>
  <c r="P9" i="1"/>
  <c r="O10" i="1"/>
  <c r="P10" i="1"/>
  <c r="O5" i="1"/>
  <c r="P5" i="1"/>
  <c r="Q5" i="1"/>
  <c r="Q6" i="1"/>
  <c r="Q7" i="1"/>
  <c r="M6" i="1"/>
  <c r="M7" i="1"/>
  <c r="M8" i="1"/>
  <c r="M9" i="1"/>
  <c r="M10" i="1"/>
  <c r="M5" i="1"/>
  <c r="K6" i="1"/>
  <c r="K7" i="1"/>
  <c r="K8" i="1"/>
  <c r="K9" i="1"/>
  <c r="K10" i="1"/>
  <c r="K5" i="1"/>
  <c r="U6" i="1"/>
  <c r="T6" i="1"/>
  <c r="Q8" i="1"/>
  <c r="Q9" i="1"/>
  <c r="Q10" i="1"/>
  <c r="O11" i="1"/>
  <c r="P11" i="1"/>
  <c r="E14" i="1"/>
  <c r="E16" i="1"/>
  <c r="E13" i="1"/>
  <c r="E5" i="1"/>
  <c r="E7" i="1"/>
  <c r="E4" i="1"/>
  <c r="C6" i="1"/>
  <c r="F6" i="1"/>
  <c r="N11" i="1"/>
  <c r="C15" i="1"/>
  <c r="E15" i="1"/>
  <c r="L11" i="1"/>
  <c r="M11" i="1"/>
  <c r="J11" i="1"/>
  <c r="K11" i="1"/>
  <c r="E6" i="1"/>
</calcChain>
</file>

<file path=xl/sharedStrings.xml><?xml version="1.0" encoding="utf-8"?>
<sst xmlns="http://schemas.openxmlformats.org/spreadsheetml/2006/main" count="380" uniqueCount="52">
  <si>
    <t>pupae</t>
  </si>
  <si>
    <t>G</t>
  </si>
  <si>
    <t>R</t>
  </si>
  <si>
    <t>R+G</t>
  </si>
  <si>
    <t>WT</t>
  </si>
  <si>
    <t>off tet</t>
  </si>
  <si>
    <t>total adult</t>
  </si>
  <si>
    <t>shaking adult</t>
  </si>
  <si>
    <t>eclosion rate</t>
  </si>
  <si>
    <t>knock-down efficiency</t>
  </si>
  <si>
    <t>on tet</t>
  </si>
  <si>
    <t>lost 3 shaking</t>
  </si>
  <si>
    <t>Day 1</t>
  </si>
  <si>
    <t>Day 2</t>
  </si>
  <si>
    <t>Day 3</t>
  </si>
  <si>
    <t>Day 4</t>
  </si>
  <si>
    <t>Day 5</t>
  </si>
  <si>
    <t>Day 6</t>
  </si>
  <si>
    <t>Total</t>
  </si>
  <si>
    <t>Male</t>
  </si>
  <si>
    <t>Female</t>
  </si>
  <si>
    <t>G: HR5-1</t>
  </si>
  <si>
    <t>R: AaHit-F</t>
  </si>
  <si>
    <t xml:space="preserve">WT: No flourescence </t>
  </si>
  <si>
    <t>R+G: Both flourescence</t>
  </si>
  <si>
    <t>off tet shaking</t>
  </si>
  <si>
    <t>R+G (none shaking)</t>
  </si>
  <si>
    <t>R+G (shaking)</t>
  </si>
  <si>
    <t>number</t>
  </si>
  <si>
    <t>percentage</t>
  </si>
  <si>
    <t>Percentage of male = shaking males / total males</t>
  </si>
  <si>
    <t>Note</t>
  </si>
  <si>
    <t>Total shaking adults</t>
  </si>
  <si>
    <t>cumulative percentage</t>
  </si>
  <si>
    <t>G: 4585</t>
  </si>
  <si>
    <t>Day 7</t>
  </si>
  <si>
    <t>individual percentage</t>
  </si>
  <si>
    <t>Treatment</t>
  </si>
  <si>
    <t>Eggs.laid</t>
  </si>
  <si>
    <t>on</t>
  </si>
  <si>
    <t>Eggs.unhatched</t>
  </si>
  <si>
    <t>Off</t>
  </si>
  <si>
    <t>avg eggs laid</t>
  </si>
  <si>
    <t>On</t>
  </si>
  <si>
    <t>prop.unhatched</t>
  </si>
  <si>
    <t>avg proportion eggs unhatched</t>
  </si>
  <si>
    <t>Sex</t>
  </si>
  <si>
    <t>Lifespan</t>
  </si>
  <si>
    <t>M</t>
  </si>
  <si>
    <t>F</t>
  </si>
  <si>
    <t>ON</t>
  </si>
  <si>
    <t>avg days lived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</si>
</sst>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10" fontId="0" fillId="2" borderId="0" xfId="0" applyNumberFormat="1" applyFill="1" applyBorder="1" applyAlignment="1">
      <alignment horizontal="center" vertical="center"/>
    </xf>
    <xf numFmtId="10" fontId="0" fillId="2" borderId="13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0" fontId="0" fillId="2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0" fontId="0" fillId="2" borderId="12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</a:t>
            </a:r>
            <a:r>
              <a:rPr lang="en-GB" baseline="0"/>
              <a:t> tet adults with phenotype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'HR5-1 x AaHit-F'!$I$5:$I$10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'HR5-1 x AaHit-F'!$J$5:$J$10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15.0</c:v>
                </c:pt>
                <c:pt idx="3">
                  <c:v>52.0</c:v>
                </c:pt>
                <c:pt idx="4">
                  <c:v>35.0</c:v>
                </c:pt>
                <c:pt idx="5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53-43D7-B439-DF58B6F87262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'HR5-1 x AaHit-F'!$I$5:$I$10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'HR5-1 x AaHit-F'!$L$5:$L$10</c:f>
              <c:numCache>
                <c:formatCode>General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22.0</c:v>
                </c:pt>
                <c:pt idx="3">
                  <c:v>37.0</c:v>
                </c:pt>
                <c:pt idx="4">
                  <c:v>8.0</c:v>
                </c:pt>
                <c:pt idx="5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53-43D7-B439-DF58B6F8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732840"/>
        <c:axId val="2123737976"/>
      </c:barChart>
      <c:catAx>
        <c:axId val="212373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7976"/>
        <c:crosses val="autoZero"/>
        <c:auto val="1"/>
        <c:lblAlgn val="ctr"/>
        <c:lblOffset val="100"/>
        <c:noMultiLvlLbl val="0"/>
      </c:catAx>
      <c:valAx>
        <c:axId val="212373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adults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2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 tet adults with phenotype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'HR5-1 x AaHit-F'!$I$5:$I$10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'HR5-1 x AaHit-F'!$K$5:$K$10</c:f>
              <c:numCache>
                <c:formatCode>0.00%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0.114503816793893</c:v>
                </c:pt>
                <c:pt idx="3">
                  <c:v>0.396946564885496</c:v>
                </c:pt>
                <c:pt idx="4">
                  <c:v>0.267175572519084</c:v>
                </c:pt>
                <c:pt idx="5">
                  <c:v>0.0458015267175572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59-4279-8BF6-426E72BCD1E6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'HR5-1 x AaHit-F'!$I$5:$I$10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'HR5-1 x AaHit-F'!$M$5:$M$10</c:f>
              <c:numCache>
                <c:formatCode>0.00%</c:formatCode>
                <c:ptCount val="6"/>
                <c:pt idx="0">
                  <c:v>0.0</c:v>
                </c:pt>
                <c:pt idx="1">
                  <c:v>0.018348623853211</c:v>
                </c:pt>
                <c:pt idx="2">
                  <c:v>0.201834862385321</c:v>
                </c:pt>
                <c:pt idx="3">
                  <c:v>0.339449541284404</c:v>
                </c:pt>
                <c:pt idx="4">
                  <c:v>0.073394495412844</c:v>
                </c:pt>
                <c:pt idx="5">
                  <c:v>0.018348623853211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59-4279-8BF6-426E72BCD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368536"/>
        <c:axId val="2126374920"/>
      </c:barChart>
      <c:catAx>
        <c:axId val="212636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74920"/>
        <c:crosses val="autoZero"/>
        <c:auto val="1"/>
        <c:lblAlgn val="ctr"/>
        <c:lblOffset val="100"/>
        <c:noMultiLvlLbl val="0"/>
      </c:catAx>
      <c:valAx>
        <c:axId val="21263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adults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68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 tet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Cumulative 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'HR5-1 x AaHit-F'!$I$5:$I$10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'HR5-1 x AaHit-F'!$Q$5:$Q$10</c:f>
              <c:numCache>
                <c:formatCode>0.00%</c:formatCode>
                <c:ptCount val="6"/>
                <c:pt idx="0">
                  <c:v>0.0</c:v>
                </c:pt>
                <c:pt idx="1">
                  <c:v>0.010989010989011</c:v>
                </c:pt>
                <c:pt idx="2">
                  <c:v>0.230769230769231</c:v>
                </c:pt>
                <c:pt idx="3">
                  <c:v>0.71978021978022</c:v>
                </c:pt>
                <c:pt idx="4">
                  <c:v>0.956043956043956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7F-4E92-ACEB-F006CF79CD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26450520"/>
        <c:axId val="2126447704"/>
      </c:barChart>
      <c:lineChart>
        <c:grouping val="standard"/>
        <c:varyColors val="0"/>
        <c:ser>
          <c:idx val="1"/>
          <c:order val="1"/>
          <c:tx>
            <c:v>Individual percentage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'HR5-1 x AaHit-F'!$I$5:$I$10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'HR5-1 x AaHit-F'!$P$5:$P$10</c:f>
              <c:numCache>
                <c:formatCode>0.00%</c:formatCode>
                <c:ptCount val="6"/>
                <c:pt idx="0">
                  <c:v>0.0</c:v>
                </c:pt>
                <c:pt idx="1">
                  <c:v>0.010989010989011</c:v>
                </c:pt>
                <c:pt idx="2">
                  <c:v>0.21978021978022</c:v>
                </c:pt>
                <c:pt idx="3">
                  <c:v>0.489010989010989</c:v>
                </c:pt>
                <c:pt idx="4">
                  <c:v>0.236263736263736</c:v>
                </c:pt>
                <c:pt idx="5">
                  <c:v>0.043956043956044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7F-4E92-ACEB-F006CF79CD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6429048"/>
        <c:axId val="2126440728"/>
      </c:lineChart>
      <c:catAx>
        <c:axId val="212642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40728"/>
        <c:crosses val="autoZero"/>
        <c:auto val="1"/>
        <c:lblAlgn val="ctr"/>
        <c:lblOffset val="100"/>
        <c:noMultiLvlLbl val="0"/>
      </c:catAx>
      <c:valAx>
        <c:axId val="21264407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adults with phenotype</a:t>
                </a:r>
              </a:p>
            </c:rich>
          </c:tx>
          <c:layout>
            <c:manualLayout>
              <c:xMode val="edge"/>
              <c:yMode val="edge"/>
              <c:x val="0.0204841713221602"/>
              <c:y val="0.1300462962962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29048"/>
        <c:crosses val="autoZero"/>
        <c:crossBetween val="between"/>
      </c:valAx>
      <c:valAx>
        <c:axId val="2126447704"/>
        <c:scaling>
          <c:orientation val="minMax"/>
          <c:max val="1.0"/>
        </c:scaling>
        <c:delete val="1"/>
        <c:axPos val="r"/>
        <c:numFmt formatCode="0.00%" sourceLinked="1"/>
        <c:majorTickMark val="out"/>
        <c:minorTickMark val="none"/>
        <c:tickLblPos val="nextTo"/>
        <c:crossAx val="2126450520"/>
        <c:crosses val="max"/>
        <c:crossBetween val="between"/>
      </c:valAx>
      <c:catAx>
        <c:axId val="2126450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447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 tet adults with phenotype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'4585 x AaHit-F'!$H$5:$H$11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'4585 x AaHit-F'!$I$5:$I$11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10.0</c:v>
                </c:pt>
                <c:pt idx="4">
                  <c:v>21.0</c:v>
                </c:pt>
                <c:pt idx="5">
                  <c:v>4.0</c:v>
                </c:pt>
                <c:pt idx="6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D7-40D3-A6DF-63534DD6C518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'4585 x AaHit-F'!$H$5:$H$11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'4585 x AaHit-F'!$K$5:$K$11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11.0</c:v>
                </c:pt>
                <c:pt idx="4">
                  <c:v>14.0</c:v>
                </c:pt>
                <c:pt idx="5">
                  <c:v>2.0</c:v>
                </c:pt>
                <c:pt idx="6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D7-40D3-A6DF-63534DD6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547544"/>
        <c:axId val="2125541144"/>
      </c:barChart>
      <c:catAx>
        <c:axId val="212554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41144"/>
        <c:crosses val="autoZero"/>
        <c:auto val="1"/>
        <c:lblAlgn val="ctr"/>
        <c:lblOffset val="100"/>
        <c:noMultiLvlLbl val="0"/>
      </c:catAx>
      <c:valAx>
        <c:axId val="21255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adults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47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 tet adults with phenotype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'4585 x AaHit-F'!$H$5:$H$11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'4585 x AaHit-F'!$J$5:$J$11</c:f>
              <c:numCache>
                <c:formatCode>0.00%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0.0294117647058823</c:v>
                </c:pt>
                <c:pt idx="3">
                  <c:v>0.147058823529412</c:v>
                </c:pt>
                <c:pt idx="4">
                  <c:v>0.308823529411765</c:v>
                </c:pt>
                <c:pt idx="5">
                  <c:v>0.0588235294117647</c:v>
                </c:pt>
                <c:pt idx="6">
                  <c:v>0.0294117647058823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90-4DAF-A870-EA71C9AE1AC9}"/>
            </c:ext>
          </c:extLst>
        </c:ser>
        <c:ser>
          <c:idx val="1"/>
          <c:order val="1"/>
          <c:tx>
            <c:v>female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'4585 x AaHit-F'!$H$5:$H$11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'4585 x AaHit-F'!$L$5:$L$11</c:f>
              <c:numCache>
                <c:formatCode>0.00%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0.032258064516129</c:v>
                </c:pt>
                <c:pt idx="3">
                  <c:v>0.17741935483871</c:v>
                </c:pt>
                <c:pt idx="4">
                  <c:v>0.225806451612903</c:v>
                </c:pt>
                <c:pt idx="5">
                  <c:v>0.032258064516129</c:v>
                </c:pt>
                <c:pt idx="6">
                  <c:v>0.0161290322580645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890-4DAF-A870-EA71C9AE1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491256"/>
        <c:axId val="2125484856"/>
      </c:barChart>
      <c:catAx>
        <c:axId val="212549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84856"/>
        <c:crosses val="autoZero"/>
        <c:auto val="1"/>
        <c:lblAlgn val="ctr"/>
        <c:lblOffset val="100"/>
        <c:noMultiLvlLbl val="0"/>
      </c:catAx>
      <c:valAx>
        <c:axId val="212548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adults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91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 tet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'4585 x AaHit-F'!$P$4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'4585 x AaHit-F'!$H$5:$H$11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'4585 x AaHit-F'!$P$5:$P$11</c:f>
              <c:numCache>
                <c:formatCode>0.00%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0.0579710144927536</c:v>
                </c:pt>
                <c:pt idx="3">
                  <c:v>0.36231884057971</c:v>
                </c:pt>
                <c:pt idx="4">
                  <c:v>0.869565217391304</c:v>
                </c:pt>
                <c:pt idx="5">
                  <c:v>0.956521739130435</c:v>
                </c:pt>
                <c:pt idx="6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DF-4213-A730-075040465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6643912"/>
        <c:axId val="2126650152"/>
      </c:barChart>
      <c:lineChart>
        <c:grouping val="standard"/>
        <c:varyColors val="0"/>
        <c:ser>
          <c:idx val="1"/>
          <c:order val="1"/>
          <c:tx>
            <c:strRef>
              <c:f>'4585 x AaHit-F'!$O$4</c:f>
              <c:strCache>
                <c:ptCount val="1"/>
                <c:pt idx="0">
                  <c:v>individual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'4585 x AaHit-F'!$H$5:$H$11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'4585 x AaHit-F'!$O$5:$O$11</c:f>
              <c:numCache>
                <c:formatCode>0.00%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0.0579710144927536</c:v>
                </c:pt>
                <c:pt idx="3">
                  <c:v>0.304347826086956</c:v>
                </c:pt>
                <c:pt idx="4">
                  <c:v>0.507246376811594</c:v>
                </c:pt>
                <c:pt idx="5">
                  <c:v>0.0869565217391304</c:v>
                </c:pt>
                <c:pt idx="6">
                  <c:v>0.0434782608695652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DF-4213-A730-07504046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43912"/>
        <c:axId val="2126650152"/>
      </c:lineChart>
      <c:catAx>
        <c:axId val="212664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50152"/>
        <c:crosses val="autoZero"/>
        <c:auto val="1"/>
        <c:lblAlgn val="ctr"/>
        <c:lblOffset val="100"/>
        <c:noMultiLvlLbl val="0"/>
      </c:catAx>
      <c:valAx>
        <c:axId val="21266501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adults with phenotype</a:t>
                </a:r>
              </a:p>
            </c:rich>
          </c:tx>
          <c:layout>
            <c:manualLayout>
              <c:xMode val="edge"/>
              <c:yMode val="edge"/>
              <c:x val="0.0197930724246514"/>
              <c:y val="0.1161574074074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4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571501</xdr:colOff>
      <xdr:row>12</xdr:row>
      <xdr:rowOff>52387</xdr:rowOff>
    </xdr:from>
    <xdr:to>
      <xdr:col>13</xdr:col>
      <xdr:colOff>466725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12</xdr:row>
      <xdr:rowOff>42862</xdr:rowOff>
    </xdr:from>
    <xdr:to>
      <xdr:col>21</xdr:col>
      <xdr:colOff>161925</xdr:colOff>
      <xdr:row>26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27</xdr:row>
      <xdr:rowOff>80962</xdr:rowOff>
    </xdr:from>
    <xdr:to>
      <xdr:col>15</xdr:col>
      <xdr:colOff>542925</xdr:colOff>
      <xdr:row>41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571501</xdr:colOff>
      <xdr:row>12</xdr:row>
      <xdr:rowOff>52387</xdr:rowOff>
    </xdr:from>
    <xdr:to>
      <xdr:col>12</xdr:col>
      <xdr:colOff>466725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F8D06F4-0CAA-4452-B0D6-8A487A104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12</xdr:row>
      <xdr:rowOff>42862</xdr:rowOff>
    </xdr:from>
    <xdr:to>
      <xdr:col>20</xdr:col>
      <xdr:colOff>161925</xdr:colOff>
      <xdr:row>26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8DBE723-B2A1-4EC7-97E2-8BC8C4A3E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561974</xdr:colOff>
      <xdr:row>26</xdr:row>
      <xdr:rowOff>165100</xdr:rowOff>
    </xdr:from>
    <xdr:to>
      <xdr:col>14</xdr:col>
      <xdr:colOff>501649</xdr:colOff>
      <xdr:row>41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7ECAF97-6305-4D9E-A4E6-53368F9D6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I2" sqref="I2:Q11"/>
    </sheetView>
  </sheetViews>
  <sheetFormatPr baseColWidth="10" defaultColWidth="8.83203125" defaultRowHeight="14" x14ac:dyDescent="0"/>
  <cols>
    <col min="1" max="1" width="14" customWidth="1"/>
    <col min="2" max="2" width="11.6640625" customWidth="1"/>
    <col min="3" max="3" width="12" customWidth="1"/>
    <col min="4" max="4" width="13.83203125" customWidth="1"/>
    <col min="5" max="5" width="12.83203125" customWidth="1"/>
    <col min="6" max="6" width="22.5" customWidth="1"/>
    <col min="10" max="10" width="17.6640625" customWidth="1"/>
    <col min="11" max="11" width="15" customWidth="1"/>
    <col min="12" max="12" width="14.6640625" customWidth="1"/>
    <col min="13" max="13" width="12.6640625" customWidth="1"/>
    <col min="14" max="14" width="14.5" customWidth="1"/>
    <col min="15" max="15" width="9.6640625" customWidth="1"/>
    <col min="16" max="16" width="13.5" customWidth="1"/>
    <col min="17" max="17" width="22" customWidth="1"/>
  </cols>
  <sheetData>
    <row r="1" spans="1:21" ht="15" thickBot="1">
      <c r="A1" s="1">
        <v>43677</v>
      </c>
      <c r="I1" s="3"/>
      <c r="J1" s="3"/>
      <c r="K1" s="3"/>
      <c r="L1" s="3"/>
      <c r="M1" s="3"/>
      <c r="N1" s="3"/>
      <c r="O1" s="3"/>
      <c r="P1" s="3"/>
      <c r="Q1" s="3"/>
    </row>
    <row r="2" spans="1:21" ht="16" thickTop="1" thickBot="1">
      <c r="A2" s="41" t="s">
        <v>5</v>
      </c>
      <c r="B2" s="42"/>
      <c r="C2" s="42"/>
      <c r="D2" s="42"/>
      <c r="E2" s="42"/>
      <c r="F2" s="43"/>
      <c r="H2" s="3"/>
      <c r="I2" s="38" t="s">
        <v>25</v>
      </c>
      <c r="J2" s="39"/>
      <c r="K2" s="39"/>
      <c r="L2" s="39"/>
      <c r="M2" s="39"/>
      <c r="N2" s="39"/>
      <c r="O2" s="39"/>
      <c r="P2" s="39"/>
      <c r="Q2" s="40"/>
      <c r="S2" s="12"/>
      <c r="T2" s="12"/>
      <c r="U2" s="12"/>
    </row>
    <row r="3" spans="1:21" ht="15" thickBot="1">
      <c r="A3" s="8"/>
      <c r="B3" s="4" t="s">
        <v>0</v>
      </c>
      <c r="C3" s="4" t="s">
        <v>6</v>
      </c>
      <c r="D3" s="4" t="s">
        <v>7</v>
      </c>
      <c r="E3" s="4" t="s">
        <v>8</v>
      </c>
      <c r="F3" s="9" t="s">
        <v>9</v>
      </c>
      <c r="H3" s="3"/>
      <c r="I3" s="25"/>
      <c r="J3" s="36" t="s">
        <v>19</v>
      </c>
      <c r="K3" s="36"/>
      <c r="L3" s="36" t="s">
        <v>20</v>
      </c>
      <c r="M3" s="36"/>
      <c r="N3" s="21" t="s">
        <v>31</v>
      </c>
      <c r="O3" s="36" t="s">
        <v>32</v>
      </c>
      <c r="P3" s="36"/>
      <c r="Q3" s="37"/>
      <c r="S3" s="18"/>
      <c r="T3" s="19" t="s">
        <v>19</v>
      </c>
      <c r="U3" s="20" t="s">
        <v>20</v>
      </c>
    </row>
    <row r="4" spans="1:21">
      <c r="A4" s="8" t="s">
        <v>1</v>
      </c>
      <c r="B4" s="23">
        <v>244</v>
      </c>
      <c r="C4" s="23">
        <v>228</v>
      </c>
      <c r="D4" s="4">
        <v>0</v>
      </c>
      <c r="E4" s="4">
        <f>C4/B4</f>
        <v>0.93442622950819676</v>
      </c>
      <c r="F4" s="9">
        <v>0</v>
      </c>
      <c r="H4" s="3"/>
      <c r="I4" s="25"/>
      <c r="J4" s="21" t="s">
        <v>28</v>
      </c>
      <c r="K4" s="21" t="s">
        <v>29</v>
      </c>
      <c r="L4" s="21" t="s">
        <v>28</v>
      </c>
      <c r="M4" s="21" t="s">
        <v>29</v>
      </c>
      <c r="N4" s="21"/>
      <c r="O4" s="26" t="s">
        <v>28</v>
      </c>
      <c r="P4" s="21" t="s">
        <v>29</v>
      </c>
      <c r="Q4" s="27" t="s">
        <v>33</v>
      </c>
      <c r="S4" s="13" t="s">
        <v>27</v>
      </c>
      <c r="T4" s="12">
        <v>108</v>
      </c>
      <c r="U4" s="14">
        <v>71</v>
      </c>
    </row>
    <row r="5" spans="1:21">
      <c r="A5" s="8" t="s">
        <v>2</v>
      </c>
      <c r="B5" s="23">
        <v>288</v>
      </c>
      <c r="C5" s="23">
        <v>274</v>
      </c>
      <c r="D5" s="4">
        <v>0</v>
      </c>
      <c r="E5" s="4">
        <f t="shared" ref="E5:E7" si="0">C5/B5</f>
        <v>0.95138888888888884</v>
      </c>
      <c r="F5" s="9">
        <v>0</v>
      </c>
      <c r="H5" s="3"/>
      <c r="I5" s="25" t="s">
        <v>12</v>
      </c>
      <c r="J5" s="21">
        <v>0</v>
      </c>
      <c r="K5" s="28">
        <f>J5/131</f>
        <v>0</v>
      </c>
      <c r="L5" s="21">
        <v>0</v>
      </c>
      <c r="M5" s="28">
        <f>L5/109</f>
        <v>0</v>
      </c>
      <c r="N5" s="21"/>
      <c r="O5" s="21">
        <f>SUM(J5,L5)</f>
        <v>0</v>
      </c>
      <c r="P5" s="28">
        <f>O5/182</f>
        <v>0</v>
      </c>
      <c r="Q5" s="29">
        <f>P5</f>
        <v>0</v>
      </c>
      <c r="S5" s="13" t="s">
        <v>26</v>
      </c>
      <c r="T5" s="12">
        <v>23</v>
      </c>
      <c r="U5" s="14">
        <v>38</v>
      </c>
    </row>
    <row r="6" spans="1:21" ht="15" thickBot="1">
      <c r="A6" s="8" t="s">
        <v>3</v>
      </c>
      <c r="B6" s="23">
        <v>266</v>
      </c>
      <c r="C6" s="23">
        <f>61+182</f>
        <v>243</v>
      </c>
      <c r="D6" s="4">
        <v>182</v>
      </c>
      <c r="E6" s="4">
        <f t="shared" si="0"/>
        <v>0.9135338345864662</v>
      </c>
      <c r="F6" s="9">
        <f>D6/C6</f>
        <v>0.74897119341563789</v>
      </c>
      <c r="H6" s="3"/>
      <c r="I6" s="25" t="s">
        <v>13</v>
      </c>
      <c r="J6" s="21">
        <v>0</v>
      </c>
      <c r="K6" s="28">
        <f t="shared" ref="K6:K11" si="1">J6/131</f>
        <v>0</v>
      </c>
      <c r="L6" s="21">
        <v>2</v>
      </c>
      <c r="M6" s="28">
        <f t="shared" ref="M6:M11" si="2">L6/109</f>
        <v>1.834862385321101E-2</v>
      </c>
      <c r="N6" s="21"/>
      <c r="O6" s="21">
        <f>SUM(J6,L6)</f>
        <v>2</v>
      </c>
      <c r="P6" s="28">
        <f t="shared" ref="P6:P10" si="3">O6/182</f>
        <v>1.098901098901099E-2</v>
      </c>
      <c r="Q6" s="29">
        <f>Q5+P6</f>
        <v>1.098901098901099E-2</v>
      </c>
      <c r="S6" s="15" t="s">
        <v>18</v>
      </c>
      <c r="T6" s="16">
        <f>SUM(T4:T5)</f>
        <v>131</v>
      </c>
      <c r="U6" s="17">
        <f>SUM(U4:U5)</f>
        <v>109</v>
      </c>
    </row>
    <row r="7" spans="1:21" ht="15" thickBot="1">
      <c r="A7" s="10" t="s">
        <v>4</v>
      </c>
      <c r="B7" s="24">
        <v>268</v>
      </c>
      <c r="C7" s="24">
        <v>231</v>
      </c>
      <c r="D7" s="7">
        <v>0</v>
      </c>
      <c r="E7" s="7">
        <f t="shared" si="0"/>
        <v>0.86194029850746268</v>
      </c>
      <c r="F7" s="11">
        <v>0</v>
      </c>
      <c r="H7" s="3"/>
      <c r="I7" s="25" t="s">
        <v>14</v>
      </c>
      <c r="J7" s="21">
        <v>15</v>
      </c>
      <c r="K7" s="28">
        <f t="shared" si="1"/>
        <v>0.11450381679389313</v>
      </c>
      <c r="L7" s="21">
        <v>22</v>
      </c>
      <c r="M7" s="28">
        <f t="shared" si="2"/>
        <v>0.20183486238532111</v>
      </c>
      <c r="N7" s="21" t="s">
        <v>11</v>
      </c>
      <c r="O7" s="21">
        <f>SUM(J7,L7)+3</f>
        <v>40</v>
      </c>
      <c r="P7" s="28">
        <f t="shared" si="3"/>
        <v>0.21978021978021978</v>
      </c>
      <c r="Q7" s="29">
        <f t="shared" ref="Q7:Q10" si="4">Q6+P7</f>
        <v>0.23076923076923075</v>
      </c>
    </row>
    <row r="8" spans="1:21" ht="15" thickTop="1">
      <c r="A8" s="2"/>
      <c r="B8" s="2"/>
      <c r="C8" s="2"/>
      <c r="D8" s="2"/>
      <c r="E8" s="2"/>
      <c r="F8" s="2"/>
      <c r="H8" s="3"/>
      <c r="I8" s="25" t="s">
        <v>15</v>
      </c>
      <c r="J8" s="21">
        <v>52</v>
      </c>
      <c r="K8" s="28">
        <f t="shared" si="1"/>
        <v>0.39694656488549618</v>
      </c>
      <c r="L8" s="21">
        <v>37</v>
      </c>
      <c r="M8" s="28">
        <f t="shared" si="2"/>
        <v>0.33944954128440369</v>
      </c>
      <c r="N8" s="21"/>
      <c r="O8" s="21">
        <f>SUM(J8,L8)</f>
        <v>89</v>
      </c>
      <c r="P8" s="28">
        <f t="shared" si="3"/>
        <v>0.48901098901098899</v>
      </c>
      <c r="Q8" s="29">
        <f t="shared" si="4"/>
        <v>0.71978021978021978</v>
      </c>
    </row>
    <row r="9" spans="1:21">
      <c r="A9" s="2"/>
      <c r="B9" s="2"/>
      <c r="C9" s="2"/>
      <c r="D9" s="2"/>
      <c r="E9" s="2"/>
      <c r="F9" s="2"/>
      <c r="H9" s="3"/>
      <c r="I9" s="25" t="s">
        <v>16</v>
      </c>
      <c r="J9" s="21">
        <v>35</v>
      </c>
      <c r="K9" s="28">
        <f t="shared" si="1"/>
        <v>0.26717557251908397</v>
      </c>
      <c r="L9" s="21">
        <v>8</v>
      </c>
      <c r="M9" s="28">
        <f t="shared" si="2"/>
        <v>7.3394495412844041E-2</v>
      </c>
      <c r="N9" s="21"/>
      <c r="O9" s="21">
        <f>SUM(J9,L9)</f>
        <v>43</v>
      </c>
      <c r="P9" s="28">
        <f t="shared" si="3"/>
        <v>0.23626373626373626</v>
      </c>
      <c r="Q9" s="29">
        <f t="shared" si="4"/>
        <v>0.95604395604395598</v>
      </c>
    </row>
    <row r="10" spans="1:21" ht="15" thickBot="1">
      <c r="A10" s="2"/>
      <c r="B10" s="2"/>
      <c r="C10" s="2"/>
      <c r="D10" s="2"/>
      <c r="E10" s="2"/>
      <c r="F10" s="2"/>
      <c r="H10" s="3"/>
      <c r="I10" s="25" t="s">
        <v>17</v>
      </c>
      <c r="J10" s="21">
        <v>6</v>
      </c>
      <c r="K10" s="28">
        <f t="shared" si="1"/>
        <v>4.5801526717557252E-2</v>
      </c>
      <c r="L10" s="21">
        <v>2</v>
      </c>
      <c r="M10" s="28">
        <f t="shared" si="2"/>
        <v>1.834862385321101E-2</v>
      </c>
      <c r="N10" s="21"/>
      <c r="O10" s="21">
        <f>SUM(J10,L10)</f>
        <v>8</v>
      </c>
      <c r="P10" s="28">
        <f t="shared" si="3"/>
        <v>4.3956043956043959E-2</v>
      </c>
      <c r="Q10" s="29">
        <f t="shared" si="4"/>
        <v>0.99999999999999989</v>
      </c>
    </row>
    <row r="11" spans="1:21" ht="16" thickTop="1" thickBot="1">
      <c r="A11" s="41" t="s">
        <v>10</v>
      </c>
      <c r="B11" s="42"/>
      <c r="C11" s="42"/>
      <c r="D11" s="42"/>
      <c r="E11" s="42"/>
      <c r="F11" s="43"/>
      <c r="H11" s="3"/>
      <c r="I11" s="30" t="s">
        <v>18</v>
      </c>
      <c r="J11" s="31">
        <f>SUM(J5:J10)</f>
        <v>108</v>
      </c>
      <c r="K11" s="32">
        <f t="shared" si="1"/>
        <v>0.82442748091603058</v>
      </c>
      <c r="L11" s="31">
        <f>SUM(L5:L10)</f>
        <v>71</v>
      </c>
      <c r="M11" s="32">
        <f t="shared" si="2"/>
        <v>0.65137614678899081</v>
      </c>
      <c r="N11" s="33">
        <f>108+71+3</f>
        <v>182</v>
      </c>
      <c r="O11" s="33">
        <f>SUM(O5:O10)</f>
        <v>182</v>
      </c>
      <c r="P11" s="32">
        <f>O11/182</f>
        <v>1</v>
      </c>
      <c r="Q11" s="34"/>
    </row>
    <row r="12" spans="1:21">
      <c r="A12" s="8"/>
      <c r="B12" s="4" t="s">
        <v>0</v>
      </c>
      <c r="C12" s="4" t="s">
        <v>6</v>
      </c>
      <c r="D12" s="4" t="s">
        <v>7</v>
      </c>
      <c r="E12" s="4" t="s">
        <v>8</v>
      </c>
      <c r="F12" s="9" t="s">
        <v>9</v>
      </c>
      <c r="I12" s="35" t="s">
        <v>30</v>
      </c>
      <c r="J12" s="35"/>
      <c r="K12" s="35"/>
      <c r="L12" s="35"/>
      <c r="M12" s="35"/>
      <c r="N12" s="35"/>
      <c r="O12" s="22"/>
      <c r="P12" s="22"/>
      <c r="Q12" s="22"/>
    </row>
    <row r="13" spans="1:21">
      <c r="A13" s="8" t="s">
        <v>1</v>
      </c>
      <c r="B13" s="23">
        <v>152</v>
      </c>
      <c r="C13" s="23">
        <v>143</v>
      </c>
      <c r="D13" s="4">
        <v>0</v>
      </c>
      <c r="E13" s="4">
        <f t="shared" ref="E13:E16" si="5">C13/B13</f>
        <v>0.94078947368421051</v>
      </c>
      <c r="F13" s="9">
        <v>0</v>
      </c>
    </row>
    <row r="14" spans="1:21">
      <c r="A14" s="8" t="s">
        <v>2</v>
      </c>
      <c r="B14" s="23">
        <v>118</v>
      </c>
      <c r="C14" s="23">
        <v>115</v>
      </c>
      <c r="D14" s="4">
        <v>0</v>
      </c>
      <c r="E14" s="4">
        <f t="shared" si="5"/>
        <v>0.97457627118644063</v>
      </c>
      <c r="F14" s="9">
        <v>0</v>
      </c>
    </row>
    <row r="15" spans="1:21">
      <c r="A15" s="8" t="s">
        <v>3</v>
      </c>
      <c r="B15" s="23">
        <v>135</v>
      </c>
      <c r="C15" s="23">
        <f>43+76</f>
        <v>119</v>
      </c>
      <c r="D15" s="4">
        <v>0</v>
      </c>
      <c r="E15" s="4">
        <f t="shared" si="5"/>
        <v>0.88148148148148153</v>
      </c>
      <c r="F15" s="9">
        <v>0</v>
      </c>
    </row>
    <row r="16" spans="1:21" ht="15" thickBot="1">
      <c r="A16" s="10" t="s">
        <v>4</v>
      </c>
      <c r="B16" s="24">
        <v>115</v>
      </c>
      <c r="C16" s="24">
        <v>109</v>
      </c>
      <c r="D16" s="7">
        <v>0</v>
      </c>
      <c r="E16" s="7">
        <f t="shared" si="5"/>
        <v>0.94782608695652171</v>
      </c>
      <c r="F16" s="11">
        <v>0</v>
      </c>
    </row>
    <row r="17" spans="1:6" ht="15" thickTop="1">
      <c r="A17" s="2"/>
      <c r="B17" s="2"/>
      <c r="C17" s="2"/>
      <c r="D17" s="2"/>
      <c r="E17" s="2"/>
      <c r="F17" s="2"/>
    </row>
    <row r="18" spans="1:6">
      <c r="A18" s="5" t="s">
        <v>21</v>
      </c>
      <c r="B18" s="2"/>
      <c r="C18" s="2"/>
      <c r="D18" s="2"/>
      <c r="E18" s="2"/>
      <c r="F18" s="2"/>
    </row>
    <row r="19" spans="1:6">
      <c r="A19" s="5" t="s">
        <v>22</v>
      </c>
      <c r="B19" s="2"/>
      <c r="C19" s="2"/>
      <c r="D19" s="2"/>
      <c r="E19" s="2"/>
      <c r="F19" s="2"/>
    </row>
    <row r="20" spans="1:6">
      <c r="A20" s="5" t="s">
        <v>24</v>
      </c>
      <c r="B20" s="2"/>
      <c r="C20" s="2"/>
      <c r="D20" s="2"/>
      <c r="E20" s="2"/>
      <c r="F20" s="2"/>
    </row>
    <row r="21" spans="1:6">
      <c r="A21" s="6" t="s">
        <v>23</v>
      </c>
    </row>
  </sheetData>
  <mergeCells count="7">
    <mergeCell ref="I12:N12"/>
    <mergeCell ref="O3:Q3"/>
    <mergeCell ref="I2:Q2"/>
    <mergeCell ref="A2:F2"/>
    <mergeCell ref="A11:F11"/>
    <mergeCell ref="J3:K3"/>
    <mergeCell ref="L3:M3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F3" workbookViewId="0">
      <selection activeCell="M21" sqref="M21"/>
    </sheetView>
  </sheetViews>
  <sheetFormatPr baseColWidth="10" defaultColWidth="8.83203125" defaultRowHeight="14" x14ac:dyDescent="0"/>
  <cols>
    <col min="1" max="1" width="14" customWidth="1"/>
    <col min="2" max="2" width="11.6640625" customWidth="1"/>
    <col min="3" max="3" width="12" customWidth="1"/>
    <col min="4" max="4" width="13.83203125" customWidth="1"/>
    <col min="5" max="5" width="12.83203125" customWidth="1"/>
    <col min="6" max="6" width="22.5" customWidth="1"/>
    <col min="9" max="9" width="17.6640625" customWidth="1"/>
    <col min="10" max="10" width="15" customWidth="1"/>
    <col min="11" max="11" width="14.6640625" customWidth="1"/>
    <col min="12" max="12" width="12.6640625" customWidth="1"/>
    <col min="13" max="13" width="14.5" customWidth="1"/>
    <col min="14" max="14" width="9.6640625" customWidth="1"/>
    <col min="15" max="15" width="13.5" customWidth="1"/>
    <col min="16" max="16" width="22" customWidth="1"/>
  </cols>
  <sheetData>
    <row r="1" spans="1:20" ht="15" thickBot="1">
      <c r="A1" s="1">
        <v>43731</v>
      </c>
      <c r="H1" s="3"/>
      <c r="I1" s="3"/>
      <c r="J1" s="3"/>
      <c r="K1" s="3"/>
      <c r="L1" s="3"/>
      <c r="M1" s="3"/>
      <c r="N1" s="3"/>
      <c r="O1" s="3"/>
      <c r="P1" s="3"/>
    </row>
    <row r="2" spans="1:20" ht="16" thickTop="1" thickBot="1">
      <c r="A2" s="41" t="s">
        <v>5</v>
      </c>
      <c r="B2" s="42"/>
      <c r="C2" s="42"/>
      <c r="D2" s="42"/>
      <c r="E2" s="42"/>
      <c r="F2" s="43"/>
      <c r="H2" s="44" t="s">
        <v>25</v>
      </c>
      <c r="I2" s="45"/>
      <c r="J2" s="45"/>
      <c r="K2" s="45"/>
      <c r="L2" s="45"/>
      <c r="M2" s="45"/>
      <c r="N2" s="45"/>
      <c r="O2" s="45"/>
      <c r="P2" s="46"/>
      <c r="R2" s="12"/>
      <c r="S2" s="12"/>
      <c r="T2" s="12"/>
    </row>
    <row r="3" spans="1:20" ht="15" thickBot="1">
      <c r="A3" s="8"/>
      <c r="B3" s="4" t="s">
        <v>0</v>
      </c>
      <c r="C3" s="4" t="s">
        <v>6</v>
      </c>
      <c r="D3" s="4" t="s">
        <v>7</v>
      </c>
      <c r="E3" s="4" t="s">
        <v>8</v>
      </c>
      <c r="F3" s="9" t="s">
        <v>9</v>
      </c>
      <c r="H3" s="25"/>
      <c r="I3" s="36" t="s">
        <v>19</v>
      </c>
      <c r="J3" s="36"/>
      <c r="K3" s="36" t="s">
        <v>20</v>
      </c>
      <c r="L3" s="36"/>
      <c r="M3" s="21" t="s">
        <v>31</v>
      </c>
      <c r="N3" s="36" t="s">
        <v>32</v>
      </c>
      <c r="O3" s="36"/>
      <c r="P3" s="37"/>
      <c r="R3" s="18"/>
      <c r="S3" s="19" t="s">
        <v>19</v>
      </c>
      <c r="T3" s="20" t="s">
        <v>20</v>
      </c>
    </row>
    <row r="4" spans="1:20">
      <c r="A4" s="8" t="s">
        <v>1</v>
      </c>
      <c r="B4" s="23">
        <v>131</v>
      </c>
      <c r="C4" s="23">
        <v>131</v>
      </c>
      <c r="D4" s="4">
        <v>0</v>
      </c>
      <c r="E4" s="4">
        <f>C4/B4</f>
        <v>1</v>
      </c>
      <c r="F4" s="9">
        <v>0</v>
      </c>
      <c r="H4" s="25"/>
      <c r="I4" s="21" t="s">
        <v>28</v>
      </c>
      <c r="J4" s="21" t="s">
        <v>29</v>
      </c>
      <c r="K4" s="21" t="s">
        <v>28</v>
      </c>
      <c r="L4" s="21" t="s">
        <v>29</v>
      </c>
      <c r="M4" s="21"/>
      <c r="N4" s="26" t="s">
        <v>28</v>
      </c>
      <c r="O4" s="21" t="s">
        <v>36</v>
      </c>
      <c r="P4" s="27" t="s">
        <v>33</v>
      </c>
      <c r="R4" s="13" t="s">
        <v>27</v>
      </c>
      <c r="S4" s="12">
        <v>39</v>
      </c>
      <c r="T4" s="14">
        <v>30</v>
      </c>
    </row>
    <row r="5" spans="1:20">
      <c r="A5" s="8" t="s">
        <v>2</v>
      </c>
      <c r="B5" s="23">
        <v>133</v>
      </c>
      <c r="C5" s="23">
        <v>128</v>
      </c>
      <c r="D5" s="4">
        <v>0</v>
      </c>
      <c r="E5" s="4">
        <f t="shared" ref="E5:E7" si="0">C5/B5</f>
        <v>0.96240601503759393</v>
      </c>
      <c r="F5" s="9">
        <v>0</v>
      </c>
      <c r="H5" s="25" t="s">
        <v>12</v>
      </c>
      <c r="I5" s="21">
        <v>0</v>
      </c>
      <c r="J5" s="28">
        <f>I5/68</f>
        <v>0</v>
      </c>
      <c r="K5" s="21">
        <v>0</v>
      </c>
      <c r="L5" s="28">
        <f>K5/62</f>
        <v>0</v>
      </c>
      <c r="M5" s="21"/>
      <c r="N5" s="21">
        <f t="shared" ref="N5:N11" si="1">SUM(I5,K5)</f>
        <v>0</v>
      </c>
      <c r="O5" s="28">
        <f>N5/69</f>
        <v>0</v>
      </c>
      <c r="P5" s="29">
        <f>O5</f>
        <v>0</v>
      </c>
      <c r="R5" s="13" t="s">
        <v>26</v>
      </c>
      <c r="S5" s="12">
        <v>29</v>
      </c>
      <c r="T5" s="14">
        <v>32</v>
      </c>
    </row>
    <row r="6" spans="1:20" ht="15" thickBot="1">
      <c r="A6" s="8" t="s">
        <v>3</v>
      </c>
      <c r="B6" s="23">
        <v>132</v>
      </c>
      <c r="C6" s="23">
        <v>130</v>
      </c>
      <c r="D6" s="4">
        <v>69</v>
      </c>
      <c r="E6" s="4">
        <f t="shared" si="0"/>
        <v>0.98484848484848486</v>
      </c>
      <c r="F6" s="9">
        <f>D6/C6</f>
        <v>0.53076923076923077</v>
      </c>
      <c r="H6" s="25" t="s">
        <v>13</v>
      </c>
      <c r="I6" s="21">
        <v>0</v>
      </c>
      <c r="J6" s="28">
        <f t="shared" ref="J6:J12" si="2">I6/68</f>
        <v>0</v>
      </c>
      <c r="K6" s="21">
        <v>0</v>
      </c>
      <c r="L6" s="28">
        <f t="shared" ref="L6:L12" si="3">K6/62</f>
        <v>0</v>
      </c>
      <c r="M6" s="21"/>
      <c r="N6" s="21">
        <f t="shared" si="1"/>
        <v>0</v>
      </c>
      <c r="O6" s="28">
        <f t="shared" ref="O6:O12" si="4">N6/69</f>
        <v>0</v>
      </c>
      <c r="P6" s="29">
        <f>P5+O6</f>
        <v>0</v>
      </c>
      <c r="R6" s="15" t="s">
        <v>18</v>
      </c>
      <c r="S6" s="16">
        <f>SUM(S4:S5)</f>
        <v>68</v>
      </c>
      <c r="T6" s="17">
        <f>SUM(T4:T5)</f>
        <v>62</v>
      </c>
    </row>
    <row r="7" spans="1:20" ht="15" thickBot="1">
      <c r="A7" s="10" t="s">
        <v>4</v>
      </c>
      <c r="B7" s="24">
        <v>135</v>
      </c>
      <c r="C7" s="24">
        <v>133</v>
      </c>
      <c r="D7" s="7">
        <v>0</v>
      </c>
      <c r="E7" s="7">
        <f t="shared" si="0"/>
        <v>0.98518518518518516</v>
      </c>
      <c r="F7" s="11">
        <v>0</v>
      </c>
      <c r="H7" s="25" t="s">
        <v>14</v>
      </c>
      <c r="I7" s="21">
        <v>2</v>
      </c>
      <c r="J7" s="28">
        <f t="shared" si="2"/>
        <v>2.9411764705882353E-2</v>
      </c>
      <c r="K7" s="21">
        <v>2</v>
      </c>
      <c r="L7" s="28">
        <f t="shared" si="3"/>
        <v>3.2258064516129031E-2</v>
      </c>
      <c r="M7" s="21"/>
      <c r="N7" s="21">
        <f t="shared" si="1"/>
        <v>4</v>
      </c>
      <c r="O7" s="28">
        <f>N7/69</f>
        <v>5.7971014492753624E-2</v>
      </c>
      <c r="P7" s="29">
        <f>P6+O7</f>
        <v>5.7971014492753624E-2</v>
      </c>
    </row>
    <row r="8" spans="1:20" ht="15" thickTop="1">
      <c r="A8" s="2"/>
      <c r="B8" s="2"/>
      <c r="C8" s="2"/>
      <c r="D8" s="2"/>
      <c r="E8" s="2"/>
      <c r="F8" s="2"/>
      <c r="H8" s="25" t="s">
        <v>15</v>
      </c>
      <c r="I8" s="21">
        <v>10</v>
      </c>
      <c r="J8" s="28">
        <f t="shared" si="2"/>
        <v>0.14705882352941177</v>
      </c>
      <c r="K8" s="21">
        <v>11</v>
      </c>
      <c r="L8" s="28">
        <f t="shared" si="3"/>
        <v>0.17741935483870969</v>
      </c>
      <c r="M8" s="21"/>
      <c r="N8" s="21">
        <f t="shared" si="1"/>
        <v>21</v>
      </c>
      <c r="O8" s="28">
        <f t="shared" si="4"/>
        <v>0.30434782608695654</v>
      </c>
      <c r="P8" s="29">
        <f t="shared" ref="P8:P9" si="5">P7+O8</f>
        <v>0.36231884057971014</v>
      </c>
    </row>
    <row r="9" spans="1:20">
      <c r="A9" s="2"/>
      <c r="B9" s="2"/>
      <c r="C9" s="2"/>
      <c r="D9" s="2"/>
      <c r="E9" s="2"/>
      <c r="F9" s="2"/>
      <c r="H9" s="25" t="s">
        <v>16</v>
      </c>
      <c r="I9" s="21">
        <v>21</v>
      </c>
      <c r="J9" s="28">
        <f t="shared" si="2"/>
        <v>0.30882352941176472</v>
      </c>
      <c r="K9" s="21">
        <v>14</v>
      </c>
      <c r="L9" s="28">
        <f t="shared" si="3"/>
        <v>0.22580645161290322</v>
      </c>
      <c r="M9" s="21"/>
      <c r="N9" s="21">
        <f t="shared" si="1"/>
        <v>35</v>
      </c>
      <c r="O9" s="28">
        <f t="shared" si="4"/>
        <v>0.50724637681159424</v>
      </c>
      <c r="P9" s="29">
        <f t="shared" si="5"/>
        <v>0.86956521739130443</v>
      </c>
    </row>
    <row r="10" spans="1:20" ht="15" thickBot="1">
      <c r="A10" s="2"/>
      <c r="B10" s="2"/>
      <c r="C10" s="2"/>
      <c r="D10" s="2"/>
      <c r="E10" s="2"/>
      <c r="F10" s="2"/>
      <c r="H10" s="25" t="s">
        <v>17</v>
      </c>
      <c r="I10" s="21">
        <v>4</v>
      </c>
      <c r="J10" s="28">
        <f t="shared" si="2"/>
        <v>5.8823529411764705E-2</v>
      </c>
      <c r="K10" s="21">
        <v>2</v>
      </c>
      <c r="L10" s="28">
        <f t="shared" si="3"/>
        <v>3.2258064516129031E-2</v>
      </c>
      <c r="M10" s="21"/>
      <c r="N10" s="21">
        <f t="shared" si="1"/>
        <v>6</v>
      </c>
      <c r="O10" s="28">
        <f t="shared" si="4"/>
        <v>8.6956521739130432E-2</v>
      </c>
      <c r="P10" s="29">
        <f t="shared" ref="P10" si="6">P9+O10</f>
        <v>0.95652173913043481</v>
      </c>
    </row>
    <row r="11" spans="1:20" ht="15" thickTop="1">
      <c r="A11" s="41" t="s">
        <v>10</v>
      </c>
      <c r="B11" s="42"/>
      <c r="C11" s="42"/>
      <c r="D11" s="42"/>
      <c r="E11" s="42"/>
      <c r="F11" s="43"/>
      <c r="H11" s="25" t="s">
        <v>35</v>
      </c>
      <c r="I11" s="21">
        <v>2</v>
      </c>
      <c r="J11" s="28">
        <f t="shared" si="2"/>
        <v>2.9411764705882353E-2</v>
      </c>
      <c r="K11" s="21">
        <v>1</v>
      </c>
      <c r="L11" s="28">
        <f t="shared" si="3"/>
        <v>1.6129032258064516E-2</v>
      </c>
      <c r="M11" s="21"/>
      <c r="N11" s="21">
        <f t="shared" si="1"/>
        <v>3</v>
      </c>
      <c r="O11" s="28">
        <f t="shared" si="4"/>
        <v>4.3478260869565216E-2</v>
      </c>
      <c r="P11" s="29">
        <f>P10+O11</f>
        <v>1</v>
      </c>
    </row>
    <row r="12" spans="1:20" ht="15" thickBot="1">
      <c r="A12" s="8"/>
      <c r="B12" s="4" t="s">
        <v>0</v>
      </c>
      <c r="C12" s="4" t="s">
        <v>6</v>
      </c>
      <c r="D12" s="4" t="s">
        <v>7</v>
      </c>
      <c r="E12" s="4" t="s">
        <v>8</v>
      </c>
      <c r="F12" s="9" t="s">
        <v>9</v>
      </c>
      <c r="H12" s="30" t="s">
        <v>18</v>
      </c>
      <c r="I12" s="31">
        <f>SUM(I5:I11)</f>
        <v>39</v>
      </c>
      <c r="J12" s="28">
        <f t="shared" si="2"/>
        <v>0.57352941176470584</v>
      </c>
      <c r="K12" s="31">
        <f>SUM(K5:K11)</f>
        <v>30</v>
      </c>
      <c r="L12" s="28">
        <f t="shared" si="3"/>
        <v>0.4838709677419355</v>
      </c>
      <c r="M12" s="33">
        <f>I12+K12</f>
        <v>69</v>
      </c>
      <c r="N12" s="33">
        <f>SUM(N5:N11)</f>
        <v>69</v>
      </c>
      <c r="O12" s="28">
        <f t="shared" si="4"/>
        <v>1</v>
      </c>
      <c r="P12" s="34"/>
    </row>
    <row r="13" spans="1:20">
      <c r="A13" s="8" t="s">
        <v>1</v>
      </c>
      <c r="B13" s="23">
        <v>152</v>
      </c>
      <c r="C13" s="23">
        <v>143</v>
      </c>
      <c r="D13" s="4">
        <v>0</v>
      </c>
      <c r="E13" s="4">
        <f t="shared" ref="E13:E16" si="7">C13/B13</f>
        <v>0.94078947368421051</v>
      </c>
      <c r="F13" s="9">
        <v>0</v>
      </c>
      <c r="H13" s="35" t="s">
        <v>30</v>
      </c>
      <c r="I13" s="35"/>
      <c r="J13" s="35"/>
      <c r="K13" s="35"/>
      <c r="L13" s="35"/>
      <c r="M13" s="35"/>
      <c r="N13" s="22"/>
      <c r="O13" s="22"/>
      <c r="P13" s="22"/>
    </row>
    <row r="14" spans="1:20">
      <c r="A14" s="8" t="s">
        <v>2</v>
      </c>
      <c r="B14" s="23">
        <v>157</v>
      </c>
      <c r="C14" s="23">
        <v>155</v>
      </c>
      <c r="D14" s="4">
        <v>0</v>
      </c>
      <c r="E14" s="4">
        <f t="shared" si="7"/>
        <v>0.98726114649681529</v>
      </c>
      <c r="F14" s="9">
        <v>0</v>
      </c>
    </row>
    <row r="15" spans="1:20">
      <c r="A15" s="8" t="s">
        <v>3</v>
      </c>
      <c r="B15" s="23">
        <v>138</v>
      </c>
      <c r="C15" s="23">
        <v>134</v>
      </c>
      <c r="D15" s="4">
        <v>0</v>
      </c>
      <c r="E15" s="4">
        <f t="shared" si="7"/>
        <v>0.97101449275362317</v>
      </c>
      <c r="F15" s="9">
        <v>0</v>
      </c>
    </row>
    <row r="16" spans="1:20" ht="15" thickBot="1">
      <c r="A16" s="10" t="s">
        <v>4</v>
      </c>
      <c r="B16" s="24">
        <v>122</v>
      </c>
      <c r="C16" s="24">
        <v>122</v>
      </c>
      <c r="D16" s="7">
        <v>0</v>
      </c>
      <c r="E16" s="7">
        <f t="shared" si="7"/>
        <v>1</v>
      </c>
      <c r="F16" s="11">
        <v>0</v>
      </c>
    </row>
    <row r="17" spans="1:6" ht="15" thickTop="1">
      <c r="A17" s="2"/>
      <c r="B17" s="2"/>
      <c r="C17" s="2"/>
      <c r="D17" s="2"/>
      <c r="E17" s="2"/>
      <c r="F17" s="2"/>
    </row>
    <row r="18" spans="1:6">
      <c r="A18" s="5" t="s">
        <v>34</v>
      </c>
      <c r="B18" s="2"/>
      <c r="C18" s="2"/>
      <c r="D18" s="2"/>
      <c r="E18" s="2"/>
      <c r="F18" s="2"/>
    </row>
    <row r="19" spans="1:6">
      <c r="A19" s="5" t="s">
        <v>22</v>
      </c>
      <c r="B19" s="2"/>
      <c r="C19" s="2"/>
      <c r="D19" s="2"/>
      <c r="E19" s="2"/>
      <c r="F19" s="2"/>
    </row>
    <row r="20" spans="1:6">
      <c r="A20" s="5" t="s">
        <v>24</v>
      </c>
      <c r="B20" s="2"/>
      <c r="C20" s="2"/>
      <c r="D20" s="2"/>
      <c r="E20" s="2"/>
      <c r="F20" s="2"/>
    </row>
    <row r="21" spans="1:6">
      <c r="A21" s="6" t="s">
        <v>23</v>
      </c>
    </row>
  </sheetData>
  <mergeCells count="7">
    <mergeCell ref="H13:M13"/>
    <mergeCell ref="A2:F2"/>
    <mergeCell ref="A11:F11"/>
    <mergeCell ref="H2:P2"/>
    <mergeCell ref="I3:J3"/>
    <mergeCell ref="K3:L3"/>
    <mergeCell ref="N3:P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3" workbookViewId="0">
      <selection activeCell="I24" sqref="I24"/>
    </sheetView>
  </sheetViews>
  <sheetFormatPr baseColWidth="10" defaultRowHeight="14" x14ac:dyDescent="0"/>
  <cols>
    <col min="3" max="3" width="12.83203125" customWidth="1"/>
    <col min="8" max="8" width="14.83203125" customWidth="1"/>
  </cols>
  <sheetData>
    <row r="1" spans="1:8">
      <c r="A1" t="s">
        <v>37</v>
      </c>
      <c r="B1" t="s">
        <v>38</v>
      </c>
      <c r="C1" t="s">
        <v>40</v>
      </c>
      <c r="D1" t="s">
        <v>44</v>
      </c>
    </row>
    <row r="2" spans="1:8">
      <c r="A2" t="s">
        <v>39</v>
      </c>
      <c r="B2">
        <v>124</v>
      </c>
      <c r="C2">
        <v>1</v>
      </c>
      <c r="D2">
        <f>C2/B2</f>
        <v>8.0645161290322578E-3</v>
      </c>
    </row>
    <row r="3" spans="1:8">
      <c r="A3" t="s">
        <v>39</v>
      </c>
      <c r="B3">
        <v>119</v>
      </c>
      <c r="C3">
        <v>1</v>
      </c>
      <c r="D3">
        <f t="shared" ref="D3:D57" si="0">C3/B3</f>
        <v>8.4033613445378148E-3</v>
      </c>
    </row>
    <row r="4" spans="1:8">
      <c r="A4" t="s">
        <v>39</v>
      </c>
      <c r="B4">
        <v>139</v>
      </c>
      <c r="C4">
        <v>2</v>
      </c>
      <c r="D4">
        <f t="shared" si="0"/>
        <v>1.4388489208633094E-2</v>
      </c>
    </row>
    <row r="5" spans="1:8">
      <c r="A5" t="s">
        <v>39</v>
      </c>
      <c r="B5">
        <v>152</v>
      </c>
      <c r="C5">
        <v>1</v>
      </c>
      <c r="D5">
        <f t="shared" si="0"/>
        <v>6.5789473684210523E-3</v>
      </c>
    </row>
    <row r="6" spans="1:8">
      <c r="A6" t="s">
        <v>39</v>
      </c>
      <c r="B6">
        <v>111</v>
      </c>
      <c r="C6">
        <v>10</v>
      </c>
      <c r="D6">
        <f t="shared" si="0"/>
        <v>9.0090090090090086E-2</v>
      </c>
    </row>
    <row r="7" spans="1:8">
      <c r="A7" t="s">
        <v>39</v>
      </c>
      <c r="B7">
        <v>33</v>
      </c>
      <c r="C7">
        <v>17</v>
      </c>
      <c r="D7">
        <f t="shared" si="0"/>
        <v>0.51515151515151514</v>
      </c>
    </row>
    <row r="8" spans="1:8">
      <c r="A8" t="s">
        <v>39</v>
      </c>
      <c r="B8">
        <v>162</v>
      </c>
      <c r="C8">
        <v>6</v>
      </c>
      <c r="D8">
        <f t="shared" si="0"/>
        <v>3.7037037037037035E-2</v>
      </c>
    </row>
    <row r="9" spans="1:8">
      <c r="A9" t="s">
        <v>39</v>
      </c>
      <c r="B9">
        <v>151</v>
      </c>
      <c r="C9">
        <v>5</v>
      </c>
      <c r="D9">
        <f t="shared" si="0"/>
        <v>3.3112582781456956E-2</v>
      </c>
    </row>
    <row r="10" spans="1:8">
      <c r="A10" t="s">
        <v>39</v>
      </c>
      <c r="B10">
        <v>119</v>
      </c>
      <c r="C10">
        <v>6</v>
      </c>
      <c r="D10">
        <f t="shared" si="0"/>
        <v>5.0420168067226892E-2</v>
      </c>
    </row>
    <row r="11" spans="1:8">
      <c r="A11" t="s">
        <v>39</v>
      </c>
      <c r="B11">
        <v>166</v>
      </c>
      <c r="C11">
        <v>4</v>
      </c>
      <c r="D11">
        <f t="shared" si="0"/>
        <v>2.4096385542168676E-2</v>
      </c>
    </row>
    <row r="12" spans="1:8">
      <c r="A12" t="s">
        <v>39</v>
      </c>
      <c r="B12">
        <v>92</v>
      </c>
      <c r="C12">
        <v>6</v>
      </c>
      <c r="D12">
        <f t="shared" si="0"/>
        <v>6.5217391304347824E-2</v>
      </c>
    </row>
    <row r="13" spans="1:8">
      <c r="A13" t="s">
        <v>39</v>
      </c>
      <c r="B13">
        <v>125</v>
      </c>
      <c r="C13">
        <v>9</v>
      </c>
      <c r="D13">
        <f t="shared" si="0"/>
        <v>7.1999999999999995E-2</v>
      </c>
    </row>
    <row r="14" spans="1:8">
      <c r="A14" t="s">
        <v>39</v>
      </c>
      <c r="B14">
        <v>115</v>
      </c>
      <c r="C14">
        <v>0</v>
      </c>
      <c r="D14">
        <f t="shared" si="0"/>
        <v>0</v>
      </c>
    </row>
    <row r="15" spans="1:8">
      <c r="A15" t="s">
        <v>39</v>
      </c>
      <c r="B15">
        <v>11</v>
      </c>
      <c r="C15">
        <v>12</v>
      </c>
      <c r="D15">
        <f t="shared" si="0"/>
        <v>1.0909090909090908</v>
      </c>
      <c r="G15" t="s">
        <v>42</v>
      </c>
      <c r="H15" t="s">
        <v>45</v>
      </c>
    </row>
    <row r="16" spans="1:8">
      <c r="A16" t="s">
        <v>39</v>
      </c>
      <c r="B16">
        <v>103</v>
      </c>
      <c r="C16">
        <v>3</v>
      </c>
      <c r="D16">
        <f t="shared" si="0"/>
        <v>2.9126213592233011E-2</v>
      </c>
      <c r="F16" t="s">
        <v>43</v>
      </c>
      <c r="G16">
        <f>SUM(B2:B31)/30</f>
        <v>118.26666666666667</v>
      </c>
      <c r="H16">
        <f>SUM(D2:D31)/30</f>
        <v>9.8124984027868595E-2</v>
      </c>
    </row>
    <row r="17" spans="1:8">
      <c r="A17" t="s">
        <v>39</v>
      </c>
      <c r="B17">
        <v>147</v>
      </c>
      <c r="C17">
        <v>9</v>
      </c>
      <c r="D17">
        <f t="shared" si="0"/>
        <v>6.1224489795918366E-2</v>
      </c>
      <c r="F17" t="s">
        <v>41</v>
      </c>
      <c r="G17">
        <f>SUM(B32:B57)/26</f>
        <v>32.57692307692308</v>
      </c>
      <c r="H17">
        <f>SUM(D32:D57)/26</f>
        <v>0.43972379349200524</v>
      </c>
    </row>
    <row r="18" spans="1:8">
      <c r="A18" t="s">
        <v>39</v>
      </c>
      <c r="B18">
        <v>183</v>
      </c>
      <c r="C18">
        <v>10</v>
      </c>
      <c r="D18">
        <f t="shared" si="0"/>
        <v>5.4644808743169397E-2</v>
      </c>
    </row>
    <row r="19" spans="1:8">
      <c r="A19" t="s">
        <v>39</v>
      </c>
      <c r="B19">
        <v>146</v>
      </c>
      <c r="C19">
        <v>16</v>
      </c>
      <c r="D19">
        <f t="shared" si="0"/>
        <v>0.1095890410958904</v>
      </c>
    </row>
    <row r="20" spans="1:8">
      <c r="A20" t="s">
        <v>39</v>
      </c>
      <c r="B20">
        <v>83</v>
      </c>
      <c r="C20">
        <v>6</v>
      </c>
      <c r="D20">
        <f t="shared" si="0"/>
        <v>7.2289156626506021E-2</v>
      </c>
    </row>
    <row r="21" spans="1:8">
      <c r="A21" t="s">
        <v>39</v>
      </c>
      <c r="B21">
        <v>150</v>
      </c>
      <c r="C21">
        <v>6</v>
      </c>
      <c r="D21">
        <f t="shared" si="0"/>
        <v>0.04</v>
      </c>
    </row>
    <row r="22" spans="1:8">
      <c r="A22" t="s">
        <v>39</v>
      </c>
      <c r="B22">
        <v>138</v>
      </c>
      <c r="C22">
        <v>4</v>
      </c>
      <c r="D22">
        <f t="shared" si="0"/>
        <v>2.8985507246376812E-2</v>
      </c>
    </row>
    <row r="23" spans="1:8">
      <c r="A23" t="s">
        <v>39</v>
      </c>
      <c r="B23">
        <v>146</v>
      </c>
      <c r="C23">
        <v>9</v>
      </c>
      <c r="D23">
        <f t="shared" si="0"/>
        <v>6.1643835616438353E-2</v>
      </c>
    </row>
    <row r="24" spans="1:8">
      <c r="A24" t="s">
        <v>39</v>
      </c>
      <c r="B24">
        <v>134</v>
      </c>
      <c r="C24">
        <v>8</v>
      </c>
      <c r="D24">
        <f t="shared" si="0"/>
        <v>5.9701492537313432E-2</v>
      </c>
    </row>
    <row r="25" spans="1:8">
      <c r="A25" t="s">
        <v>39</v>
      </c>
      <c r="B25">
        <v>46</v>
      </c>
      <c r="C25">
        <v>2</v>
      </c>
      <c r="D25">
        <f t="shared" si="0"/>
        <v>4.3478260869565216E-2</v>
      </c>
    </row>
    <row r="26" spans="1:8">
      <c r="A26" t="s">
        <v>39</v>
      </c>
      <c r="B26">
        <v>92</v>
      </c>
      <c r="C26">
        <v>4</v>
      </c>
      <c r="D26">
        <f t="shared" si="0"/>
        <v>4.3478260869565216E-2</v>
      </c>
    </row>
    <row r="27" spans="1:8">
      <c r="A27" t="s">
        <v>39</v>
      </c>
      <c r="B27">
        <v>128</v>
      </c>
      <c r="C27">
        <v>7</v>
      </c>
      <c r="D27">
        <f t="shared" si="0"/>
        <v>5.46875E-2</v>
      </c>
    </row>
    <row r="28" spans="1:8">
      <c r="A28" t="s">
        <v>39</v>
      </c>
      <c r="B28">
        <v>118</v>
      </c>
      <c r="C28">
        <v>8</v>
      </c>
      <c r="D28">
        <f t="shared" si="0"/>
        <v>6.7796610169491525E-2</v>
      </c>
    </row>
    <row r="29" spans="1:8">
      <c r="A29" t="s">
        <v>39</v>
      </c>
      <c r="B29">
        <v>132</v>
      </c>
      <c r="C29">
        <v>5</v>
      </c>
      <c r="D29">
        <f t="shared" si="0"/>
        <v>3.787878787878788E-2</v>
      </c>
    </row>
    <row r="30" spans="1:8">
      <c r="A30" t="s">
        <v>39</v>
      </c>
      <c r="B30">
        <v>95</v>
      </c>
      <c r="C30">
        <v>8</v>
      </c>
      <c r="D30">
        <f t="shared" si="0"/>
        <v>8.4210526315789472E-2</v>
      </c>
    </row>
    <row r="31" spans="1:8">
      <c r="A31" t="s">
        <v>39</v>
      </c>
      <c r="B31">
        <v>88</v>
      </c>
      <c r="C31">
        <v>7</v>
      </c>
      <c r="D31">
        <f t="shared" si="0"/>
        <v>7.9545454545454544E-2</v>
      </c>
    </row>
    <row r="32" spans="1:8">
      <c r="A32" t="s">
        <v>41</v>
      </c>
      <c r="B32">
        <v>10</v>
      </c>
      <c r="C32">
        <v>0</v>
      </c>
      <c r="D32">
        <f t="shared" si="0"/>
        <v>0</v>
      </c>
    </row>
    <row r="33" spans="1:4">
      <c r="A33" t="s">
        <v>41</v>
      </c>
      <c r="B33">
        <v>4</v>
      </c>
      <c r="C33">
        <v>4</v>
      </c>
      <c r="D33">
        <f t="shared" si="0"/>
        <v>1</v>
      </c>
    </row>
    <row r="34" spans="1:4">
      <c r="A34" t="s">
        <v>41</v>
      </c>
      <c r="B34">
        <v>0</v>
      </c>
      <c r="C34">
        <v>0</v>
      </c>
      <c r="D34">
        <v>1</v>
      </c>
    </row>
    <row r="35" spans="1:4">
      <c r="A35" t="s">
        <v>41</v>
      </c>
      <c r="B35">
        <v>11</v>
      </c>
      <c r="C35">
        <v>4</v>
      </c>
      <c r="D35">
        <f t="shared" si="0"/>
        <v>0.36363636363636365</v>
      </c>
    </row>
    <row r="36" spans="1:4">
      <c r="A36" t="s">
        <v>41</v>
      </c>
      <c r="B36">
        <v>64</v>
      </c>
      <c r="C36">
        <v>12</v>
      </c>
      <c r="D36">
        <f t="shared" si="0"/>
        <v>0.1875</v>
      </c>
    </row>
    <row r="37" spans="1:4">
      <c r="A37" t="s">
        <v>41</v>
      </c>
      <c r="B37">
        <v>39</v>
      </c>
      <c r="C37">
        <v>2</v>
      </c>
      <c r="D37">
        <f t="shared" si="0"/>
        <v>5.128205128205128E-2</v>
      </c>
    </row>
    <row r="38" spans="1:4">
      <c r="A38" t="s">
        <v>41</v>
      </c>
      <c r="B38">
        <v>11</v>
      </c>
      <c r="C38">
        <v>11</v>
      </c>
      <c r="D38">
        <f t="shared" si="0"/>
        <v>1</v>
      </c>
    </row>
    <row r="39" spans="1:4">
      <c r="A39" t="s">
        <v>41</v>
      </c>
      <c r="B39">
        <v>76</v>
      </c>
      <c r="C39">
        <v>10</v>
      </c>
      <c r="D39">
        <f t="shared" si="0"/>
        <v>0.13157894736842105</v>
      </c>
    </row>
    <row r="40" spans="1:4">
      <c r="A40" t="s">
        <v>41</v>
      </c>
      <c r="B40">
        <v>86</v>
      </c>
      <c r="C40">
        <v>1</v>
      </c>
      <c r="D40">
        <f t="shared" si="0"/>
        <v>1.1627906976744186E-2</v>
      </c>
    </row>
    <row r="41" spans="1:4">
      <c r="A41" t="s">
        <v>41</v>
      </c>
      <c r="B41">
        <v>64</v>
      </c>
      <c r="C41">
        <v>1</v>
      </c>
      <c r="D41">
        <f t="shared" si="0"/>
        <v>1.5625E-2</v>
      </c>
    </row>
    <row r="42" spans="1:4">
      <c r="A42" t="s">
        <v>41</v>
      </c>
      <c r="B42">
        <v>76</v>
      </c>
      <c r="C42">
        <v>7</v>
      </c>
      <c r="D42">
        <f t="shared" si="0"/>
        <v>9.2105263157894732E-2</v>
      </c>
    </row>
    <row r="43" spans="1:4">
      <c r="A43" t="s">
        <v>41</v>
      </c>
      <c r="B43">
        <v>49</v>
      </c>
      <c r="C43">
        <v>48</v>
      </c>
      <c r="D43">
        <f t="shared" si="0"/>
        <v>0.97959183673469385</v>
      </c>
    </row>
    <row r="44" spans="1:4">
      <c r="A44" t="s">
        <v>41</v>
      </c>
      <c r="B44">
        <v>7</v>
      </c>
      <c r="C44">
        <v>2</v>
      </c>
      <c r="D44">
        <f t="shared" si="0"/>
        <v>0.2857142857142857</v>
      </c>
    </row>
    <row r="45" spans="1:4">
      <c r="A45" t="s">
        <v>41</v>
      </c>
      <c r="B45">
        <v>10</v>
      </c>
      <c r="C45">
        <v>10</v>
      </c>
      <c r="D45">
        <f t="shared" si="0"/>
        <v>1</v>
      </c>
    </row>
    <row r="46" spans="1:4">
      <c r="A46" t="s">
        <v>41</v>
      </c>
      <c r="B46">
        <v>84</v>
      </c>
      <c r="C46">
        <v>9</v>
      </c>
      <c r="D46">
        <f t="shared" si="0"/>
        <v>0.10714285714285714</v>
      </c>
    </row>
    <row r="47" spans="1:4">
      <c r="A47" t="s">
        <v>41</v>
      </c>
      <c r="B47">
        <v>0</v>
      </c>
      <c r="C47">
        <v>0</v>
      </c>
      <c r="D47">
        <v>1</v>
      </c>
    </row>
    <row r="48" spans="1:4">
      <c r="A48" t="s">
        <v>41</v>
      </c>
      <c r="B48">
        <v>81</v>
      </c>
      <c r="C48">
        <v>3</v>
      </c>
      <c r="D48">
        <f t="shared" si="0"/>
        <v>3.7037037037037035E-2</v>
      </c>
    </row>
    <row r="49" spans="1:4">
      <c r="A49" t="s">
        <v>41</v>
      </c>
      <c r="B49">
        <v>11</v>
      </c>
      <c r="C49">
        <v>0</v>
      </c>
      <c r="D49">
        <f t="shared" si="0"/>
        <v>0</v>
      </c>
    </row>
    <row r="50" spans="1:4">
      <c r="A50" t="s">
        <v>41</v>
      </c>
      <c r="B50">
        <v>7</v>
      </c>
      <c r="C50">
        <v>6</v>
      </c>
      <c r="D50">
        <f t="shared" si="0"/>
        <v>0.8571428571428571</v>
      </c>
    </row>
    <row r="51" spans="1:4">
      <c r="A51" t="s">
        <v>41</v>
      </c>
      <c r="B51">
        <v>51</v>
      </c>
      <c r="C51">
        <v>9</v>
      </c>
      <c r="D51">
        <f t="shared" si="0"/>
        <v>0.17647058823529413</v>
      </c>
    </row>
    <row r="52" spans="1:4">
      <c r="A52" t="s">
        <v>41</v>
      </c>
      <c r="B52">
        <v>22</v>
      </c>
      <c r="C52">
        <v>3</v>
      </c>
      <c r="D52">
        <f t="shared" si="0"/>
        <v>0.13636363636363635</v>
      </c>
    </row>
    <row r="53" spans="1:4">
      <c r="A53" t="s">
        <v>41</v>
      </c>
      <c r="B53">
        <v>38</v>
      </c>
      <c r="C53">
        <v>38</v>
      </c>
      <c r="D53">
        <f t="shared" si="0"/>
        <v>1</v>
      </c>
    </row>
    <row r="54" spans="1:4">
      <c r="A54" t="s">
        <v>41</v>
      </c>
      <c r="B54">
        <v>18</v>
      </c>
      <c r="C54">
        <v>18</v>
      </c>
      <c r="D54">
        <f t="shared" si="0"/>
        <v>1</v>
      </c>
    </row>
    <row r="55" spans="1:4">
      <c r="A55" t="s">
        <v>41</v>
      </c>
      <c r="B55">
        <v>6</v>
      </c>
      <c r="C55">
        <v>0</v>
      </c>
      <c r="D55">
        <f t="shared" si="0"/>
        <v>0</v>
      </c>
    </row>
    <row r="56" spans="1:4">
      <c r="A56" t="s">
        <v>41</v>
      </c>
      <c r="B56">
        <v>0</v>
      </c>
      <c r="C56">
        <v>0</v>
      </c>
      <c r="D56">
        <v>1</v>
      </c>
    </row>
    <row r="57" spans="1:4">
      <c r="A57" t="s">
        <v>41</v>
      </c>
      <c r="B57">
        <v>22</v>
      </c>
      <c r="C57">
        <v>0</v>
      </c>
      <c r="D57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28" workbookViewId="0">
      <selection activeCell="K26" sqref="K26"/>
    </sheetView>
  </sheetViews>
  <sheetFormatPr baseColWidth="10" defaultRowHeight="14" x14ac:dyDescent="0"/>
  <sheetData>
    <row r="1" spans="1:3">
      <c r="A1" t="s">
        <v>37</v>
      </c>
      <c r="B1" t="s">
        <v>46</v>
      </c>
      <c r="C1" t="s">
        <v>47</v>
      </c>
    </row>
    <row r="2" spans="1:3">
      <c r="A2" t="s">
        <v>43</v>
      </c>
      <c r="B2" t="s">
        <v>48</v>
      </c>
      <c r="C2">
        <v>26</v>
      </c>
    </row>
    <row r="3" spans="1:3">
      <c r="A3" t="s">
        <v>43</v>
      </c>
      <c r="B3" t="s">
        <v>48</v>
      </c>
      <c r="C3">
        <v>15</v>
      </c>
    </row>
    <row r="4" spans="1:3">
      <c r="A4" t="s">
        <v>43</v>
      </c>
      <c r="B4" t="s">
        <v>48</v>
      </c>
      <c r="C4">
        <v>25</v>
      </c>
    </row>
    <row r="5" spans="1:3">
      <c r="A5" t="s">
        <v>43</v>
      </c>
      <c r="B5" t="s">
        <v>48</v>
      </c>
      <c r="C5">
        <v>19</v>
      </c>
    </row>
    <row r="6" spans="1:3">
      <c r="A6" t="s">
        <v>43</v>
      </c>
      <c r="B6" t="s">
        <v>48</v>
      </c>
      <c r="C6">
        <v>19</v>
      </c>
    </row>
    <row r="7" spans="1:3">
      <c r="A7" t="s">
        <v>43</v>
      </c>
      <c r="B7" t="s">
        <v>48</v>
      </c>
      <c r="C7">
        <v>27</v>
      </c>
    </row>
    <row r="8" spans="1:3">
      <c r="A8" t="s">
        <v>43</v>
      </c>
      <c r="B8" t="s">
        <v>48</v>
      </c>
      <c r="C8">
        <v>27</v>
      </c>
    </row>
    <row r="9" spans="1:3">
      <c r="A9" t="s">
        <v>43</v>
      </c>
      <c r="B9" t="s">
        <v>48</v>
      </c>
      <c r="C9">
        <v>12</v>
      </c>
    </row>
    <row r="10" spans="1:3">
      <c r="A10" t="s">
        <v>43</v>
      </c>
      <c r="B10" t="s">
        <v>48</v>
      </c>
      <c r="C10">
        <v>27</v>
      </c>
    </row>
    <row r="11" spans="1:3">
      <c r="A11" t="s">
        <v>43</v>
      </c>
      <c r="B11" t="s">
        <v>48</v>
      </c>
      <c r="C11">
        <v>30</v>
      </c>
    </row>
    <row r="12" spans="1:3">
      <c r="A12" t="s">
        <v>43</v>
      </c>
      <c r="B12" t="s">
        <v>48</v>
      </c>
      <c r="C12">
        <v>18</v>
      </c>
    </row>
    <row r="13" spans="1:3">
      <c r="A13" t="s">
        <v>43</v>
      </c>
      <c r="B13" t="s">
        <v>48</v>
      </c>
      <c r="C13">
        <v>30</v>
      </c>
    </row>
    <row r="14" spans="1:3">
      <c r="A14" t="s">
        <v>43</v>
      </c>
      <c r="B14" t="s">
        <v>48</v>
      </c>
      <c r="C14">
        <v>2</v>
      </c>
    </row>
    <row r="15" spans="1:3">
      <c r="A15" t="s">
        <v>43</v>
      </c>
      <c r="B15" t="s">
        <v>48</v>
      </c>
      <c r="C15">
        <v>18</v>
      </c>
    </row>
    <row r="16" spans="1:3">
      <c r="A16" t="s">
        <v>43</v>
      </c>
      <c r="B16" t="s">
        <v>48</v>
      </c>
      <c r="C16">
        <v>28</v>
      </c>
    </row>
    <row r="17" spans="1:3">
      <c r="A17" t="s">
        <v>43</v>
      </c>
      <c r="B17" t="s">
        <v>48</v>
      </c>
      <c r="C17">
        <v>25</v>
      </c>
    </row>
    <row r="18" spans="1:3">
      <c r="A18" t="s">
        <v>43</v>
      </c>
      <c r="B18" t="s">
        <v>48</v>
      </c>
      <c r="C18">
        <v>17</v>
      </c>
    </row>
    <row r="19" spans="1:3">
      <c r="A19" t="s">
        <v>43</v>
      </c>
      <c r="B19" t="s">
        <v>48</v>
      </c>
      <c r="C19">
        <v>15</v>
      </c>
    </row>
    <row r="20" spans="1:3">
      <c r="A20" t="s">
        <v>43</v>
      </c>
      <c r="B20" t="s">
        <v>48</v>
      </c>
      <c r="C20">
        <v>18</v>
      </c>
    </row>
    <row r="21" spans="1:3">
      <c r="A21" t="s">
        <v>43</v>
      </c>
      <c r="B21" t="s">
        <v>48</v>
      </c>
      <c r="C21">
        <v>23</v>
      </c>
    </row>
    <row r="22" spans="1:3">
      <c r="A22" t="s">
        <v>43</v>
      </c>
      <c r="B22" t="s">
        <v>48</v>
      </c>
      <c r="C22">
        <v>18</v>
      </c>
    </row>
    <row r="23" spans="1:3">
      <c r="A23" t="s">
        <v>43</v>
      </c>
      <c r="B23" t="s">
        <v>48</v>
      </c>
      <c r="C23">
        <v>29</v>
      </c>
    </row>
    <row r="24" spans="1:3">
      <c r="A24" t="s">
        <v>43</v>
      </c>
      <c r="B24" t="s">
        <v>48</v>
      </c>
      <c r="C24">
        <v>25</v>
      </c>
    </row>
    <row r="25" spans="1:3">
      <c r="A25" t="s">
        <v>43</v>
      </c>
      <c r="B25" t="s">
        <v>48</v>
      </c>
      <c r="C25">
        <v>6</v>
      </c>
    </row>
    <row r="26" spans="1:3">
      <c r="A26" t="s">
        <v>43</v>
      </c>
      <c r="B26" t="s">
        <v>48</v>
      </c>
      <c r="C26">
        <v>11</v>
      </c>
    </row>
    <row r="27" spans="1:3">
      <c r="A27" t="s">
        <v>43</v>
      </c>
      <c r="B27" t="s">
        <v>48</v>
      </c>
      <c r="C27">
        <v>15</v>
      </c>
    </row>
    <row r="28" spans="1:3">
      <c r="A28" t="s">
        <v>43</v>
      </c>
      <c r="B28" t="s">
        <v>48</v>
      </c>
      <c r="C28">
        <v>27</v>
      </c>
    </row>
    <row r="29" spans="1:3">
      <c r="A29" t="s">
        <v>43</v>
      </c>
      <c r="B29" t="s">
        <v>49</v>
      </c>
      <c r="C29">
        <v>20</v>
      </c>
    </row>
    <row r="30" spans="1:3">
      <c r="A30" t="s">
        <v>43</v>
      </c>
      <c r="B30" t="s">
        <v>49</v>
      </c>
      <c r="C30">
        <v>18</v>
      </c>
    </row>
    <row r="31" spans="1:3">
      <c r="A31" t="s">
        <v>43</v>
      </c>
      <c r="B31" t="s">
        <v>49</v>
      </c>
      <c r="C31">
        <v>27</v>
      </c>
    </row>
    <row r="32" spans="1:3">
      <c r="A32" t="s">
        <v>43</v>
      </c>
      <c r="B32" t="s">
        <v>49</v>
      </c>
      <c r="C32">
        <v>12</v>
      </c>
    </row>
    <row r="33" spans="1:7">
      <c r="A33" t="s">
        <v>43</v>
      </c>
      <c r="B33" t="s">
        <v>49</v>
      </c>
      <c r="C33">
        <v>3</v>
      </c>
    </row>
    <row r="34" spans="1:7">
      <c r="A34" t="s">
        <v>43</v>
      </c>
      <c r="B34" t="s">
        <v>49</v>
      </c>
      <c r="C34">
        <v>15</v>
      </c>
      <c r="G34" t="s">
        <v>51</v>
      </c>
    </row>
    <row r="35" spans="1:7">
      <c r="A35" t="s">
        <v>43</v>
      </c>
      <c r="B35" t="s">
        <v>49</v>
      </c>
      <c r="C35">
        <v>8</v>
      </c>
      <c r="E35" t="s">
        <v>43</v>
      </c>
      <c r="F35" t="s">
        <v>48</v>
      </c>
      <c r="G35">
        <f>AVERAGE(C2:C28)</f>
        <v>20.444444444444443</v>
      </c>
    </row>
    <row r="36" spans="1:7">
      <c r="A36" t="s">
        <v>43</v>
      </c>
      <c r="B36" t="s">
        <v>49</v>
      </c>
      <c r="C36">
        <v>6</v>
      </c>
      <c r="E36" t="s">
        <v>50</v>
      </c>
      <c r="F36" t="s">
        <v>49</v>
      </c>
      <c r="G36">
        <f>AVERAGE(C29:C55)</f>
        <v>13.037037037037036</v>
      </c>
    </row>
    <row r="37" spans="1:7">
      <c r="A37" t="s">
        <v>43</v>
      </c>
      <c r="B37" t="s">
        <v>49</v>
      </c>
      <c r="C37">
        <v>14</v>
      </c>
      <c r="E37" t="s">
        <v>41</v>
      </c>
      <c r="F37" t="s">
        <v>48</v>
      </c>
      <c r="G37">
        <f>AVERAGE(C56:C79)</f>
        <v>3.2916666666666665</v>
      </c>
    </row>
    <row r="38" spans="1:7">
      <c r="A38" t="s">
        <v>43</v>
      </c>
      <c r="B38" t="s">
        <v>49</v>
      </c>
      <c r="C38">
        <v>12</v>
      </c>
      <c r="E38" t="s">
        <v>41</v>
      </c>
      <c r="F38" t="s">
        <v>49</v>
      </c>
      <c r="G38">
        <f>AVERAGE((C80:C103))</f>
        <v>3.1666666666666665</v>
      </c>
    </row>
    <row r="39" spans="1:7">
      <c r="A39" t="s">
        <v>43</v>
      </c>
      <c r="B39" t="s">
        <v>49</v>
      </c>
      <c r="C39">
        <v>29</v>
      </c>
    </row>
    <row r="40" spans="1:7">
      <c r="A40" t="s">
        <v>43</v>
      </c>
      <c r="B40" t="s">
        <v>49</v>
      </c>
      <c r="C40">
        <v>12</v>
      </c>
    </row>
    <row r="41" spans="1:7">
      <c r="A41" t="s">
        <v>43</v>
      </c>
      <c r="B41" t="s">
        <v>49</v>
      </c>
      <c r="C41">
        <v>7</v>
      </c>
    </row>
    <row r="42" spans="1:7">
      <c r="A42" t="s">
        <v>43</v>
      </c>
      <c r="B42" t="s">
        <v>49</v>
      </c>
      <c r="C42">
        <v>28</v>
      </c>
    </row>
    <row r="43" spans="1:7">
      <c r="A43" t="s">
        <v>43</v>
      </c>
      <c r="B43" t="s">
        <v>49</v>
      </c>
      <c r="C43">
        <v>15</v>
      </c>
    </row>
    <row r="44" spans="1:7">
      <c r="A44" t="s">
        <v>43</v>
      </c>
      <c r="B44" t="s">
        <v>49</v>
      </c>
      <c r="C44">
        <v>6</v>
      </c>
    </row>
    <row r="45" spans="1:7">
      <c r="A45" t="s">
        <v>43</v>
      </c>
      <c r="B45" t="s">
        <v>49</v>
      </c>
      <c r="C45">
        <v>4</v>
      </c>
    </row>
    <row r="46" spans="1:7">
      <c r="A46" t="s">
        <v>43</v>
      </c>
      <c r="B46" t="s">
        <v>49</v>
      </c>
      <c r="C46">
        <v>17</v>
      </c>
    </row>
    <row r="47" spans="1:7">
      <c r="A47" t="s">
        <v>43</v>
      </c>
      <c r="B47" t="s">
        <v>49</v>
      </c>
      <c r="C47">
        <v>9</v>
      </c>
    </row>
    <row r="48" spans="1:7">
      <c r="A48" t="s">
        <v>43</v>
      </c>
      <c r="B48" t="s">
        <v>49</v>
      </c>
      <c r="C48">
        <v>18</v>
      </c>
    </row>
    <row r="49" spans="1:3">
      <c r="A49" t="s">
        <v>43</v>
      </c>
      <c r="B49" t="s">
        <v>49</v>
      </c>
      <c r="C49">
        <v>9</v>
      </c>
    </row>
    <row r="50" spans="1:3">
      <c r="A50" t="s">
        <v>43</v>
      </c>
      <c r="B50" t="s">
        <v>49</v>
      </c>
      <c r="C50">
        <v>13</v>
      </c>
    </row>
    <row r="51" spans="1:3">
      <c r="A51" t="s">
        <v>43</v>
      </c>
      <c r="B51" t="s">
        <v>49</v>
      </c>
      <c r="C51">
        <v>8</v>
      </c>
    </row>
    <row r="52" spans="1:3">
      <c r="A52" t="s">
        <v>43</v>
      </c>
      <c r="B52" t="s">
        <v>49</v>
      </c>
      <c r="C52">
        <v>11</v>
      </c>
    </row>
    <row r="53" spans="1:3">
      <c r="A53" t="s">
        <v>43</v>
      </c>
      <c r="B53" t="s">
        <v>49</v>
      </c>
      <c r="C53">
        <v>17</v>
      </c>
    </row>
    <row r="54" spans="1:3">
      <c r="A54" t="s">
        <v>43</v>
      </c>
      <c r="B54" t="s">
        <v>49</v>
      </c>
      <c r="C54">
        <v>8</v>
      </c>
    </row>
    <row r="55" spans="1:3">
      <c r="A55" t="s">
        <v>43</v>
      </c>
      <c r="B55" t="s">
        <v>49</v>
      </c>
      <c r="C55">
        <v>6</v>
      </c>
    </row>
    <row r="56" spans="1:3">
      <c r="A56" t="s">
        <v>41</v>
      </c>
      <c r="B56" t="s">
        <v>48</v>
      </c>
      <c r="C56">
        <v>3</v>
      </c>
    </row>
    <row r="57" spans="1:3">
      <c r="A57" t="s">
        <v>41</v>
      </c>
      <c r="B57" t="s">
        <v>48</v>
      </c>
      <c r="C57">
        <v>3</v>
      </c>
    </row>
    <row r="58" spans="1:3">
      <c r="A58" t="s">
        <v>41</v>
      </c>
      <c r="B58" t="s">
        <v>48</v>
      </c>
      <c r="C58">
        <v>3</v>
      </c>
    </row>
    <row r="59" spans="1:3">
      <c r="A59" t="s">
        <v>41</v>
      </c>
      <c r="B59" t="s">
        <v>48</v>
      </c>
      <c r="C59">
        <v>1</v>
      </c>
    </row>
    <row r="60" spans="1:3">
      <c r="A60" t="s">
        <v>41</v>
      </c>
      <c r="B60" t="s">
        <v>48</v>
      </c>
      <c r="C60">
        <v>3</v>
      </c>
    </row>
    <row r="61" spans="1:3">
      <c r="A61" t="s">
        <v>41</v>
      </c>
      <c r="B61" t="s">
        <v>48</v>
      </c>
      <c r="C61">
        <v>4</v>
      </c>
    </row>
    <row r="62" spans="1:3">
      <c r="A62" t="s">
        <v>41</v>
      </c>
      <c r="B62" t="s">
        <v>48</v>
      </c>
      <c r="C62">
        <v>3</v>
      </c>
    </row>
    <row r="63" spans="1:3">
      <c r="A63" t="s">
        <v>41</v>
      </c>
      <c r="B63" t="s">
        <v>48</v>
      </c>
      <c r="C63">
        <v>4</v>
      </c>
    </row>
    <row r="64" spans="1:3">
      <c r="A64" t="s">
        <v>41</v>
      </c>
      <c r="B64" t="s">
        <v>48</v>
      </c>
      <c r="C64">
        <v>3</v>
      </c>
    </row>
    <row r="65" spans="1:3">
      <c r="A65" t="s">
        <v>41</v>
      </c>
      <c r="B65" t="s">
        <v>48</v>
      </c>
      <c r="C65">
        <v>3</v>
      </c>
    </row>
    <row r="66" spans="1:3">
      <c r="A66" t="s">
        <v>41</v>
      </c>
      <c r="B66" t="s">
        <v>48</v>
      </c>
      <c r="C66">
        <v>4</v>
      </c>
    </row>
    <row r="67" spans="1:3">
      <c r="A67" t="s">
        <v>41</v>
      </c>
      <c r="B67" t="s">
        <v>48</v>
      </c>
      <c r="C67">
        <v>2</v>
      </c>
    </row>
    <row r="68" spans="1:3">
      <c r="A68" t="s">
        <v>41</v>
      </c>
      <c r="B68" t="s">
        <v>48</v>
      </c>
      <c r="C68">
        <v>4</v>
      </c>
    </row>
    <row r="69" spans="1:3">
      <c r="A69" t="s">
        <v>41</v>
      </c>
      <c r="B69" t="s">
        <v>48</v>
      </c>
      <c r="C69">
        <v>3</v>
      </c>
    </row>
    <row r="70" spans="1:3">
      <c r="A70" t="s">
        <v>41</v>
      </c>
      <c r="B70" t="s">
        <v>48</v>
      </c>
      <c r="C70">
        <v>3</v>
      </c>
    </row>
    <row r="71" spans="1:3">
      <c r="A71" t="s">
        <v>41</v>
      </c>
      <c r="B71" t="s">
        <v>48</v>
      </c>
      <c r="C71">
        <v>3</v>
      </c>
    </row>
    <row r="72" spans="1:3">
      <c r="A72" t="s">
        <v>41</v>
      </c>
      <c r="B72" t="s">
        <v>48</v>
      </c>
      <c r="C72">
        <v>3</v>
      </c>
    </row>
    <row r="73" spans="1:3">
      <c r="A73" t="s">
        <v>41</v>
      </c>
      <c r="B73" t="s">
        <v>48</v>
      </c>
      <c r="C73">
        <v>3</v>
      </c>
    </row>
    <row r="74" spans="1:3">
      <c r="A74" t="s">
        <v>41</v>
      </c>
      <c r="B74" t="s">
        <v>48</v>
      </c>
      <c r="C74">
        <v>4</v>
      </c>
    </row>
    <row r="75" spans="1:3">
      <c r="A75" t="s">
        <v>41</v>
      </c>
      <c r="B75" t="s">
        <v>48</v>
      </c>
      <c r="C75">
        <v>4</v>
      </c>
    </row>
    <row r="76" spans="1:3">
      <c r="A76" t="s">
        <v>41</v>
      </c>
      <c r="B76" t="s">
        <v>48</v>
      </c>
      <c r="C76">
        <v>5</v>
      </c>
    </row>
    <row r="77" spans="1:3">
      <c r="A77" t="s">
        <v>41</v>
      </c>
      <c r="B77" t="s">
        <v>48</v>
      </c>
      <c r="C77">
        <v>2</v>
      </c>
    </row>
    <row r="78" spans="1:3">
      <c r="A78" t="s">
        <v>41</v>
      </c>
      <c r="B78" t="s">
        <v>48</v>
      </c>
      <c r="C78">
        <v>4</v>
      </c>
    </row>
    <row r="79" spans="1:3">
      <c r="A79" t="s">
        <v>41</v>
      </c>
      <c r="B79" t="s">
        <v>48</v>
      </c>
      <c r="C79">
        <v>5</v>
      </c>
    </row>
    <row r="80" spans="1:3">
      <c r="A80" t="s">
        <v>41</v>
      </c>
      <c r="B80" t="s">
        <v>49</v>
      </c>
      <c r="C80">
        <v>2</v>
      </c>
    </row>
    <row r="81" spans="1:3">
      <c r="A81" t="s">
        <v>41</v>
      </c>
      <c r="B81" t="s">
        <v>49</v>
      </c>
      <c r="C81">
        <v>3</v>
      </c>
    </row>
    <row r="82" spans="1:3">
      <c r="A82" t="s">
        <v>41</v>
      </c>
      <c r="B82" t="s">
        <v>49</v>
      </c>
      <c r="C82">
        <v>3</v>
      </c>
    </row>
    <row r="83" spans="1:3">
      <c r="A83" t="s">
        <v>41</v>
      </c>
      <c r="B83" t="s">
        <v>49</v>
      </c>
      <c r="C83">
        <v>2</v>
      </c>
    </row>
    <row r="84" spans="1:3">
      <c r="A84" t="s">
        <v>41</v>
      </c>
      <c r="B84" t="s">
        <v>49</v>
      </c>
      <c r="C84">
        <v>2</v>
      </c>
    </row>
    <row r="85" spans="1:3">
      <c r="A85" t="s">
        <v>41</v>
      </c>
      <c r="B85" t="s">
        <v>49</v>
      </c>
      <c r="C85">
        <v>3</v>
      </c>
    </row>
    <row r="86" spans="1:3">
      <c r="A86" t="s">
        <v>41</v>
      </c>
      <c r="B86" t="s">
        <v>49</v>
      </c>
      <c r="C86">
        <v>3</v>
      </c>
    </row>
    <row r="87" spans="1:3">
      <c r="A87" t="s">
        <v>41</v>
      </c>
      <c r="B87" t="s">
        <v>49</v>
      </c>
      <c r="C87">
        <v>3</v>
      </c>
    </row>
    <row r="88" spans="1:3">
      <c r="A88" t="s">
        <v>41</v>
      </c>
      <c r="B88" t="s">
        <v>49</v>
      </c>
      <c r="C88">
        <v>5</v>
      </c>
    </row>
    <row r="89" spans="1:3">
      <c r="A89" t="s">
        <v>41</v>
      </c>
      <c r="B89" t="s">
        <v>49</v>
      </c>
      <c r="C89">
        <v>3</v>
      </c>
    </row>
    <row r="90" spans="1:3">
      <c r="A90" t="s">
        <v>41</v>
      </c>
      <c r="B90" t="s">
        <v>49</v>
      </c>
      <c r="C90">
        <v>2</v>
      </c>
    </row>
    <row r="91" spans="1:3">
      <c r="A91" t="s">
        <v>41</v>
      </c>
      <c r="B91" t="s">
        <v>49</v>
      </c>
      <c r="C91">
        <v>3</v>
      </c>
    </row>
    <row r="92" spans="1:3">
      <c r="A92" t="s">
        <v>41</v>
      </c>
      <c r="B92" t="s">
        <v>49</v>
      </c>
      <c r="C92">
        <v>4</v>
      </c>
    </row>
    <row r="93" spans="1:3">
      <c r="A93" t="s">
        <v>41</v>
      </c>
      <c r="B93" t="s">
        <v>49</v>
      </c>
      <c r="C93">
        <v>2</v>
      </c>
    </row>
    <row r="94" spans="1:3">
      <c r="A94" t="s">
        <v>41</v>
      </c>
      <c r="B94" t="s">
        <v>49</v>
      </c>
      <c r="C94">
        <v>3</v>
      </c>
    </row>
    <row r="95" spans="1:3">
      <c r="A95" t="s">
        <v>41</v>
      </c>
      <c r="B95" t="s">
        <v>49</v>
      </c>
      <c r="C95">
        <v>5</v>
      </c>
    </row>
    <row r="96" spans="1:3">
      <c r="A96" t="s">
        <v>41</v>
      </c>
      <c r="B96" t="s">
        <v>49</v>
      </c>
      <c r="C96">
        <v>5</v>
      </c>
    </row>
    <row r="97" spans="1:3">
      <c r="A97" t="s">
        <v>41</v>
      </c>
      <c r="B97" t="s">
        <v>49</v>
      </c>
      <c r="C97">
        <v>3</v>
      </c>
    </row>
    <row r="98" spans="1:3">
      <c r="A98" t="s">
        <v>41</v>
      </c>
      <c r="B98" t="s">
        <v>49</v>
      </c>
      <c r="C98">
        <v>3</v>
      </c>
    </row>
    <row r="99" spans="1:3">
      <c r="A99" t="s">
        <v>41</v>
      </c>
      <c r="B99" t="s">
        <v>49</v>
      </c>
      <c r="C99">
        <v>5</v>
      </c>
    </row>
    <row r="100" spans="1:3">
      <c r="A100" t="s">
        <v>41</v>
      </c>
      <c r="B100" t="s">
        <v>49</v>
      </c>
      <c r="C100">
        <v>4</v>
      </c>
    </row>
    <row r="101" spans="1:3">
      <c r="A101" t="s">
        <v>41</v>
      </c>
      <c r="B101" t="s">
        <v>49</v>
      </c>
      <c r="C101">
        <v>2</v>
      </c>
    </row>
    <row r="102" spans="1:3">
      <c r="A102" t="s">
        <v>41</v>
      </c>
      <c r="B102" t="s">
        <v>49</v>
      </c>
      <c r="C102">
        <v>3</v>
      </c>
    </row>
    <row r="103" spans="1:3">
      <c r="A103" t="s">
        <v>41</v>
      </c>
      <c r="B103" t="s">
        <v>49</v>
      </c>
      <c r="C103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HR5-1 x AaHit-F</vt:lpstr>
      <vt:lpstr>4585 x AaHit-F</vt:lpstr>
      <vt:lpstr>Female fertility HR5-1 x AaHit-</vt:lpstr>
      <vt:lpstr>Longevity HR5-1xAaHit-F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2020-02-11T20:07:17Z</dcterms:modified>
</cp:coreProperties>
</file>