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 activeTab="1"/>
  </bookViews>
  <sheets>
    <sheet name="HR5-1 x AaHit-F" sheetId="1" r:id="rId1"/>
    <sheet name="4585 x AaHit-F" sheetId="2" r:id="rId2"/>
  </sheets>
  <calcPr calcId="162913"/>
</workbook>
</file>

<file path=xl/calcChain.xml><?xml version="1.0" encoding="utf-8"?>
<calcChain xmlns="http://schemas.openxmlformats.org/spreadsheetml/2006/main">
  <c r="J11" i="1" l="1"/>
  <c r="K7" i="1"/>
  <c r="O6" i="2" l="1"/>
  <c r="O7" i="2"/>
  <c r="O8" i="2"/>
  <c r="O9" i="2"/>
  <c r="O10" i="2"/>
  <c r="O11" i="2"/>
  <c r="O12" i="2"/>
  <c r="O5" i="2"/>
  <c r="M12" i="2"/>
  <c r="L6" i="2"/>
  <c r="L7" i="2"/>
  <c r="L8" i="2"/>
  <c r="L9" i="2"/>
  <c r="L10" i="2"/>
  <c r="L11" i="2"/>
  <c r="L12" i="2"/>
  <c r="L5" i="2"/>
  <c r="J12" i="2"/>
  <c r="J6" i="2"/>
  <c r="J7" i="2"/>
  <c r="J8" i="2"/>
  <c r="J9" i="2"/>
  <c r="J10" i="2"/>
  <c r="J11" i="2"/>
  <c r="J5" i="2"/>
  <c r="N10" i="2"/>
  <c r="N7" i="2"/>
  <c r="K12" i="2"/>
  <c r="I12" i="2"/>
  <c r="N11" i="2"/>
  <c r="N9" i="2"/>
  <c r="N8" i="2"/>
  <c r="T6" i="2"/>
  <c r="S6" i="2"/>
  <c r="N6" i="2"/>
  <c r="N5" i="2"/>
  <c r="E16" i="2"/>
  <c r="E15" i="2"/>
  <c r="E14" i="2"/>
  <c r="E13" i="2"/>
  <c r="E7" i="2"/>
  <c r="F6" i="2"/>
  <c r="E6" i="2"/>
  <c r="E5" i="2"/>
  <c r="E4" i="2"/>
  <c r="N12" i="2" l="1"/>
  <c r="P5" i="2"/>
  <c r="P6" i="2" s="1"/>
  <c r="P7" i="2" s="1"/>
  <c r="P8" i="2" s="1"/>
  <c r="P9" i="2" s="1"/>
  <c r="P10" i="2" s="1"/>
  <c r="P11" i="2" s="1"/>
  <c r="O7" i="1"/>
  <c r="P7" i="1" s="1"/>
  <c r="O6" i="1"/>
  <c r="P6" i="1" s="1"/>
  <c r="O8" i="1"/>
  <c r="P8" i="1" s="1"/>
  <c r="O9" i="1"/>
  <c r="P9" i="1" s="1"/>
  <c r="O10" i="1"/>
  <c r="P10" i="1" s="1"/>
  <c r="O5" i="1"/>
  <c r="P5" i="1" s="1"/>
  <c r="Q5" i="1" s="1"/>
  <c r="Q6" i="1" s="1"/>
  <c r="Q7" i="1" s="1"/>
  <c r="M6" i="1"/>
  <c r="M7" i="1"/>
  <c r="M8" i="1"/>
  <c r="M9" i="1"/>
  <c r="M10" i="1"/>
  <c r="M5" i="1"/>
  <c r="K6" i="1"/>
  <c r="K8" i="1"/>
  <c r="K9" i="1"/>
  <c r="K10" i="1"/>
  <c r="K5" i="1"/>
  <c r="U6" i="1"/>
  <c r="T6" i="1"/>
  <c r="Q8" i="1" l="1"/>
  <c r="Q9" i="1" s="1"/>
  <c r="Q10" i="1" s="1"/>
  <c r="O11" i="1"/>
  <c r="P11" i="1" s="1"/>
  <c r="E14" i="1"/>
  <c r="E16" i="1"/>
  <c r="E13" i="1"/>
  <c r="E5" i="1"/>
  <c r="E7" i="1"/>
  <c r="E4" i="1"/>
  <c r="C6" i="1"/>
  <c r="F6" i="1" s="1"/>
  <c r="N11" i="1"/>
  <c r="C15" i="1"/>
  <c r="E15" i="1" s="1"/>
  <c r="L11" i="1"/>
  <c r="M11" i="1" s="1"/>
  <c r="K11" i="1"/>
  <c r="E6" i="1" l="1"/>
</calcChain>
</file>

<file path=xl/sharedStrings.xml><?xml version="1.0" encoding="utf-8"?>
<sst xmlns="http://schemas.openxmlformats.org/spreadsheetml/2006/main" count="100" uniqueCount="37">
  <si>
    <t>pupae</t>
  </si>
  <si>
    <t>G</t>
  </si>
  <si>
    <t>R</t>
  </si>
  <si>
    <t>R+G</t>
  </si>
  <si>
    <t>WT</t>
  </si>
  <si>
    <t>off tet</t>
  </si>
  <si>
    <t>total adult</t>
  </si>
  <si>
    <t>shaking adult</t>
  </si>
  <si>
    <t>eclosion rate</t>
  </si>
  <si>
    <t>knock-down efficiency</t>
  </si>
  <si>
    <t>on tet</t>
  </si>
  <si>
    <t>lost 3 shaking</t>
  </si>
  <si>
    <t>Day 1</t>
  </si>
  <si>
    <t>Day 2</t>
  </si>
  <si>
    <t>Day 3</t>
  </si>
  <si>
    <t>Day 4</t>
  </si>
  <si>
    <t>Day 5</t>
  </si>
  <si>
    <t>Day 6</t>
  </si>
  <si>
    <t>Total</t>
  </si>
  <si>
    <t>Male</t>
  </si>
  <si>
    <t>Female</t>
  </si>
  <si>
    <t>G: HR5-1</t>
  </si>
  <si>
    <t>R: AaHit-F</t>
  </si>
  <si>
    <t xml:space="preserve">WT: No flourescence </t>
  </si>
  <si>
    <t>R+G: Both flourescence</t>
  </si>
  <si>
    <t>off tet shaking</t>
  </si>
  <si>
    <t>R+G (none shaking)</t>
  </si>
  <si>
    <t>R+G (shaking)</t>
  </si>
  <si>
    <t>number</t>
  </si>
  <si>
    <t>percentage</t>
  </si>
  <si>
    <t>Percentage of male = shaking males / total males</t>
  </si>
  <si>
    <t>Note</t>
  </si>
  <si>
    <t>Total shaking adults</t>
  </si>
  <si>
    <t>cumulative percentage</t>
  </si>
  <si>
    <t>G: 4585</t>
  </si>
  <si>
    <t>Day 7</t>
  </si>
  <si>
    <t>individual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</si>
</sst>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</a:t>
            </a:r>
            <a:r>
              <a:rPr lang="en-GB" baseline="0"/>
              <a:t> tet adults with phenotype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'HR5-1 x AaHit-F'!$I$5:$I$10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'HR5-1 x AaHit-F'!$J$5:$J$10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52</c:v>
                </c:pt>
                <c:pt idx="4">
                  <c:v>35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3-43D7-B439-DF58B6F87262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'HR5-1 x AaHit-F'!$I$5:$I$10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'HR5-1 x AaHit-F'!$L$5:$L$10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22</c:v>
                </c:pt>
                <c:pt idx="3">
                  <c:v>37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3-43D7-B439-DF58B6F87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686256"/>
        <c:axId val="162816816"/>
      </c:barChart>
      <c:catAx>
        <c:axId val="11168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6816"/>
        <c:crosses val="autoZero"/>
        <c:auto val="1"/>
        <c:lblAlgn val="ctr"/>
        <c:lblOffset val="100"/>
        <c:noMultiLvlLbl val="0"/>
      </c:catAx>
      <c:valAx>
        <c:axId val="1628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adults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6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 tet adults with phenotype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'HR5-1 x AaHit-F'!$I$5:$I$10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'HR5-1 x AaHit-F'!$K$5:$K$10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0.11450381679389313</c:v>
                </c:pt>
                <c:pt idx="3">
                  <c:v>0.39694656488549618</c:v>
                </c:pt>
                <c:pt idx="4">
                  <c:v>0.26717557251908397</c:v>
                </c:pt>
                <c:pt idx="5">
                  <c:v>4.5801526717557252E-2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9-4279-8BF6-426E72BCD1E6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'HR5-1 x AaHit-F'!$I$5:$I$10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'HR5-1 x AaHit-F'!$M$5:$M$10</c:f>
              <c:numCache>
                <c:formatCode>0.00%</c:formatCode>
                <c:ptCount val="6"/>
                <c:pt idx="0">
                  <c:v>0</c:v>
                </c:pt>
                <c:pt idx="1">
                  <c:v>1.834862385321101E-2</c:v>
                </c:pt>
                <c:pt idx="2">
                  <c:v>0.20183486238532111</c:v>
                </c:pt>
                <c:pt idx="3">
                  <c:v>0.33944954128440369</c:v>
                </c:pt>
                <c:pt idx="4">
                  <c:v>7.3394495412844041E-2</c:v>
                </c:pt>
                <c:pt idx="5">
                  <c:v>1.834862385321101E-2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9-4279-8BF6-426E72BCD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92480"/>
        <c:axId val="197494440"/>
      </c:barChart>
      <c:catAx>
        <c:axId val="1974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4440"/>
        <c:crosses val="autoZero"/>
        <c:auto val="1"/>
        <c:lblAlgn val="ctr"/>
        <c:lblOffset val="100"/>
        <c:noMultiLvlLbl val="0"/>
      </c:catAx>
      <c:valAx>
        <c:axId val="19749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adults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2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 tet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Cumulative 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'HR5-1 x AaHit-F'!$I$5:$I$10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'HR5-1 x AaHit-F'!$Q$5:$Q$10</c:f>
              <c:numCache>
                <c:formatCode>0.00%</c:formatCode>
                <c:ptCount val="6"/>
                <c:pt idx="0">
                  <c:v>0</c:v>
                </c:pt>
                <c:pt idx="1">
                  <c:v>1.098901098901099E-2</c:v>
                </c:pt>
                <c:pt idx="2">
                  <c:v>0.23076923076923075</c:v>
                </c:pt>
                <c:pt idx="3">
                  <c:v>0.71978021978021978</c:v>
                </c:pt>
                <c:pt idx="4">
                  <c:v>0.95604395604395598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F-4E92-ACEB-F006CF79CD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5166536"/>
        <c:axId val="285170848"/>
      </c:barChart>
      <c:lineChart>
        <c:grouping val="standard"/>
        <c:varyColors val="0"/>
        <c:ser>
          <c:idx val="1"/>
          <c:order val="1"/>
          <c:tx>
            <c:v>Individual percentage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'HR5-1 x AaHit-F'!$I$5:$I$10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'HR5-1 x AaHit-F'!$P$5:$P$10</c:f>
              <c:numCache>
                <c:formatCode>0.00%</c:formatCode>
                <c:ptCount val="6"/>
                <c:pt idx="0">
                  <c:v>0</c:v>
                </c:pt>
                <c:pt idx="1">
                  <c:v>1.098901098901099E-2</c:v>
                </c:pt>
                <c:pt idx="2">
                  <c:v>0.21978021978021978</c:v>
                </c:pt>
                <c:pt idx="3">
                  <c:v>0.48901098901098899</c:v>
                </c:pt>
                <c:pt idx="4">
                  <c:v>0.23626373626373626</c:v>
                </c:pt>
                <c:pt idx="5">
                  <c:v>4.3956043956043959E-2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F-4E92-ACEB-F006CF79CD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419744"/>
        <c:axId val="198420528"/>
      </c:lineChart>
      <c:catAx>
        <c:axId val="19841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0528"/>
        <c:crosses val="autoZero"/>
        <c:auto val="1"/>
        <c:lblAlgn val="ctr"/>
        <c:lblOffset val="100"/>
        <c:noMultiLvlLbl val="0"/>
      </c:catAx>
      <c:valAx>
        <c:axId val="19842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adults with phenotype</a:t>
                </a:r>
              </a:p>
            </c:rich>
          </c:tx>
          <c:layout>
            <c:manualLayout>
              <c:xMode val="edge"/>
              <c:yMode val="edge"/>
              <c:x val="2.0484171322160148E-2"/>
              <c:y val="0.1300462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9744"/>
        <c:crosses val="autoZero"/>
        <c:crossBetween val="between"/>
      </c:valAx>
      <c:valAx>
        <c:axId val="285170848"/>
        <c:scaling>
          <c:orientation val="minMax"/>
          <c:max val="1"/>
        </c:scaling>
        <c:delete val="1"/>
        <c:axPos val="r"/>
        <c:numFmt formatCode="0.00%" sourceLinked="1"/>
        <c:majorTickMark val="out"/>
        <c:minorTickMark val="none"/>
        <c:tickLblPos val="nextTo"/>
        <c:crossAx val="285166536"/>
        <c:crosses val="max"/>
        <c:crossBetween val="between"/>
      </c:valAx>
      <c:catAx>
        <c:axId val="285166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170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 tet adults with phenotype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'4585 x AaHit-F'!$H$5:$H$11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'4585 x AaHit-F'!$I$5:$I$11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10</c:v>
                </c:pt>
                <c:pt idx="4">
                  <c:v>21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7-40D3-A6DF-63534DD6C518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'4585 x AaHit-F'!$H$5:$H$11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'4585 x AaHit-F'!$K$5:$K$11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11</c:v>
                </c:pt>
                <c:pt idx="4">
                  <c:v>14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7-40D3-A6DF-63534DD6C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686256"/>
        <c:axId val="162816816"/>
      </c:barChart>
      <c:catAx>
        <c:axId val="11168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6816"/>
        <c:crosses val="autoZero"/>
        <c:auto val="1"/>
        <c:lblAlgn val="ctr"/>
        <c:lblOffset val="100"/>
        <c:noMultiLvlLbl val="0"/>
      </c:catAx>
      <c:valAx>
        <c:axId val="1628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adults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6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 tet adults with phenotype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'4585 x AaHit-F'!$H$5:$H$11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'4585 x AaHit-F'!$J$5:$J$11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2.9411764705882353E-2</c:v>
                </c:pt>
                <c:pt idx="3">
                  <c:v>0.14705882352941177</c:v>
                </c:pt>
                <c:pt idx="4">
                  <c:v>0.30882352941176472</c:v>
                </c:pt>
                <c:pt idx="5">
                  <c:v>5.8823529411764705E-2</c:v>
                </c:pt>
                <c:pt idx="6">
                  <c:v>2.9411764705882353E-2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0-4DAF-A870-EA71C9AE1AC9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'4585 x AaHit-F'!$H$5:$H$11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'4585 x AaHit-F'!$L$5:$L$11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3.2258064516129031E-2</c:v>
                </c:pt>
                <c:pt idx="3">
                  <c:v>0.17741935483870969</c:v>
                </c:pt>
                <c:pt idx="4">
                  <c:v>0.22580645161290322</c:v>
                </c:pt>
                <c:pt idx="5">
                  <c:v>3.2258064516129031E-2</c:v>
                </c:pt>
                <c:pt idx="6">
                  <c:v>1.6129032258064516E-2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90-4DAF-A870-EA71C9AE1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92480"/>
        <c:axId val="197494440"/>
      </c:barChart>
      <c:catAx>
        <c:axId val="1974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4440"/>
        <c:crosses val="autoZero"/>
        <c:auto val="1"/>
        <c:lblAlgn val="ctr"/>
        <c:lblOffset val="100"/>
        <c:noMultiLvlLbl val="0"/>
      </c:catAx>
      <c:valAx>
        <c:axId val="19749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adults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2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 tet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'4585 x AaHit-F'!$P$4</c:f>
              <c:strCache>
                <c:ptCount val="1"/>
                <c:pt idx="0">
                  <c:v>cumulative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'4585 x AaHit-F'!$H$5:$H$11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'4585 x AaHit-F'!$P$5:$P$11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5.7971014492753624E-2</c:v>
                </c:pt>
                <c:pt idx="3">
                  <c:v>0.36231884057971014</c:v>
                </c:pt>
                <c:pt idx="4">
                  <c:v>0.86956521739130443</c:v>
                </c:pt>
                <c:pt idx="5">
                  <c:v>0.95652173913043481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F-4213-A730-075040465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6076848"/>
        <c:axId val="836148672"/>
      </c:barChart>
      <c:lineChart>
        <c:grouping val="standard"/>
        <c:varyColors val="0"/>
        <c:ser>
          <c:idx val="1"/>
          <c:order val="1"/>
          <c:tx>
            <c:strRef>
              <c:f>'4585 x AaHit-F'!$O$4</c:f>
              <c:strCache>
                <c:ptCount val="1"/>
                <c:pt idx="0">
                  <c:v>individual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'4585 x AaHit-F'!$H$5:$H$11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'4585 x AaHit-F'!$O$5:$O$11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5.7971014492753624E-2</c:v>
                </c:pt>
                <c:pt idx="3">
                  <c:v>0.30434782608695654</c:v>
                </c:pt>
                <c:pt idx="4">
                  <c:v>0.50724637681159424</c:v>
                </c:pt>
                <c:pt idx="5">
                  <c:v>8.6956521739130432E-2</c:v>
                </c:pt>
                <c:pt idx="6">
                  <c:v>4.3478260869565216E-2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F-4213-A730-075040465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076848"/>
        <c:axId val="836148672"/>
      </c:lineChart>
      <c:catAx>
        <c:axId val="8360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48672"/>
        <c:crosses val="autoZero"/>
        <c:auto val="1"/>
        <c:lblAlgn val="ctr"/>
        <c:lblOffset val="100"/>
        <c:noMultiLvlLbl val="0"/>
      </c:catAx>
      <c:valAx>
        <c:axId val="836148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adults with phenotype</a:t>
                </a:r>
              </a:p>
            </c:rich>
          </c:tx>
          <c:layout>
            <c:manualLayout>
              <c:xMode val="edge"/>
              <c:yMode val="edge"/>
              <c:x val="1.9793072424651371E-2"/>
              <c:y val="0.11615740740740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571501</xdr:colOff>
      <xdr:row>12</xdr:row>
      <xdr:rowOff>52387</xdr:rowOff>
    </xdr:from>
    <xdr:to>
      <xdr:col>13</xdr:col>
      <xdr:colOff>466725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12</xdr:row>
      <xdr:rowOff>42862</xdr:rowOff>
    </xdr:from>
    <xdr:to>
      <xdr:col>21</xdr:col>
      <xdr:colOff>161925</xdr:colOff>
      <xdr:row>26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27</xdr:row>
      <xdr:rowOff>80962</xdr:rowOff>
    </xdr:from>
    <xdr:to>
      <xdr:col>15</xdr:col>
      <xdr:colOff>542925</xdr:colOff>
      <xdr:row>41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571501</xdr:colOff>
      <xdr:row>12</xdr:row>
      <xdr:rowOff>52387</xdr:rowOff>
    </xdr:from>
    <xdr:to>
      <xdr:col>12</xdr:col>
      <xdr:colOff>466725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D06F4-0CAA-4452-B0D6-8A487A104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12</xdr:row>
      <xdr:rowOff>42862</xdr:rowOff>
    </xdr:from>
    <xdr:to>
      <xdr:col>20</xdr:col>
      <xdr:colOff>161925</xdr:colOff>
      <xdr:row>26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DBE723-B2A1-4EC7-97E2-8BC8C4A3E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561974</xdr:colOff>
      <xdr:row>26</xdr:row>
      <xdr:rowOff>165100</xdr:rowOff>
    </xdr:from>
    <xdr:to>
      <xdr:col>14</xdr:col>
      <xdr:colOff>501649</xdr:colOff>
      <xdr:row>41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ECAF97-6305-4D9E-A4E6-53368F9D6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F25" sqref="F25"/>
    </sheetView>
  </sheetViews>
  <sheetFormatPr defaultRowHeight="15" x14ac:dyDescent="0.25"/>
  <cols>
    <col min="1" max="1" width="14" customWidth="1"/>
    <col min="2" max="2" width="11.7109375" customWidth="1"/>
    <col min="3" max="3" width="12" customWidth="1"/>
    <col min="4" max="4" width="13.85546875" customWidth="1"/>
    <col min="5" max="5" width="12.85546875" customWidth="1"/>
    <col min="6" max="6" width="22.5703125" customWidth="1"/>
    <col min="10" max="10" width="17.7109375" customWidth="1"/>
    <col min="11" max="11" width="15" customWidth="1"/>
    <col min="12" max="12" width="14.7109375" customWidth="1"/>
    <col min="13" max="13" width="12.7109375" customWidth="1"/>
    <col min="14" max="14" width="14.5703125" customWidth="1"/>
    <col min="15" max="15" width="9.7109375" customWidth="1"/>
    <col min="16" max="16" width="13.42578125" customWidth="1"/>
    <col min="17" max="17" width="22" customWidth="1"/>
  </cols>
  <sheetData>
    <row r="1" spans="1:21" ht="15.75" thickBot="1" x14ac:dyDescent="0.3">
      <c r="A1" s="1">
        <v>43677</v>
      </c>
      <c r="I1" s="3"/>
      <c r="J1" s="3"/>
      <c r="K1" s="3"/>
      <c r="L1" s="3"/>
      <c r="M1" s="3"/>
      <c r="N1" s="3"/>
      <c r="O1" s="3"/>
      <c r="P1" s="3"/>
      <c r="Q1" s="3"/>
    </row>
    <row r="2" spans="1:21" ht="16.5" thickTop="1" thickBot="1" x14ac:dyDescent="0.3">
      <c r="A2" s="43" t="s">
        <v>5</v>
      </c>
      <c r="B2" s="44"/>
      <c r="C2" s="44"/>
      <c r="D2" s="44"/>
      <c r="E2" s="44"/>
      <c r="F2" s="45"/>
      <c r="H2" s="3"/>
      <c r="I2" s="40" t="s">
        <v>25</v>
      </c>
      <c r="J2" s="41"/>
      <c r="K2" s="41"/>
      <c r="L2" s="41"/>
      <c r="M2" s="41"/>
      <c r="N2" s="41"/>
      <c r="O2" s="41"/>
      <c r="P2" s="41"/>
      <c r="Q2" s="42"/>
      <c r="S2" s="15"/>
      <c r="T2" s="15"/>
      <c r="U2" s="15"/>
    </row>
    <row r="3" spans="1:21" ht="15.75" thickBot="1" x14ac:dyDescent="0.3">
      <c r="A3" s="9"/>
      <c r="B3" s="5" t="s">
        <v>0</v>
      </c>
      <c r="C3" s="5" t="s">
        <v>6</v>
      </c>
      <c r="D3" s="5" t="s">
        <v>7</v>
      </c>
      <c r="E3" s="5" t="s">
        <v>8</v>
      </c>
      <c r="F3" s="10" t="s">
        <v>9</v>
      </c>
      <c r="H3" s="3"/>
      <c r="I3" s="24"/>
      <c r="J3" s="38" t="s">
        <v>19</v>
      </c>
      <c r="K3" s="38"/>
      <c r="L3" s="38" t="s">
        <v>20</v>
      </c>
      <c r="M3" s="38"/>
      <c r="N3" s="4" t="s">
        <v>31</v>
      </c>
      <c r="O3" s="38" t="s">
        <v>32</v>
      </c>
      <c r="P3" s="38"/>
      <c r="Q3" s="39"/>
      <c r="S3" s="21"/>
      <c r="T3" s="22" t="s">
        <v>19</v>
      </c>
      <c r="U3" s="23" t="s">
        <v>20</v>
      </c>
    </row>
    <row r="4" spans="1:21" x14ac:dyDescent="0.25">
      <c r="A4" s="9" t="s">
        <v>1</v>
      </c>
      <c r="B4" s="5">
        <v>244</v>
      </c>
      <c r="C4" s="5">
        <v>228</v>
      </c>
      <c r="D4" s="5">
        <v>0</v>
      </c>
      <c r="E4" s="5">
        <f>C4/B4</f>
        <v>0.93442622950819676</v>
      </c>
      <c r="F4" s="10">
        <v>0</v>
      </c>
      <c r="H4" s="3"/>
      <c r="I4" s="24"/>
      <c r="J4" s="4" t="s">
        <v>28</v>
      </c>
      <c r="K4" s="4" t="s">
        <v>29</v>
      </c>
      <c r="L4" s="4" t="s">
        <v>28</v>
      </c>
      <c r="M4" s="4" t="s">
        <v>29</v>
      </c>
      <c r="N4" s="4"/>
      <c r="O4" s="14" t="s">
        <v>28</v>
      </c>
      <c r="P4" s="4" t="s">
        <v>29</v>
      </c>
      <c r="Q4" s="13" t="s">
        <v>33</v>
      </c>
      <c r="S4" s="16" t="s">
        <v>27</v>
      </c>
      <c r="T4" s="15">
        <v>108</v>
      </c>
      <c r="U4" s="17">
        <v>71</v>
      </c>
    </row>
    <row r="5" spans="1:21" x14ac:dyDescent="0.25">
      <c r="A5" s="9" t="s">
        <v>2</v>
      </c>
      <c r="B5" s="5">
        <v>288</v>
      </c>
      <c r="C5" s="5">
        <v>274</v>
      </c>
      <c r="D5" s="5">
        <v>0</v>
      </c>
      <c r="E5" s="5">
        <f t="shared" ref="E5:E7" si="0">C5/B5</f>
        <v>0.95138888888888884</v>
      </c>
      <c r="F5" s="10">
        <v>0</v>
      </c>
      <c r="H5" s="3"/>
      <c r="I5" s="24" t="s">
        <v>12</v>
      </c>
      <c r="J5" s="4">
        <v>0</v>
      </c>
      <c r="K5" s="28">
        <f>J5/131</f>
        <v>0</v>
      </c>
      <c r="L5" s="4">
        <v>0</v>
      </c>
      <c r="M5" s="28">
        <f>L5/109</f>
        <v>0</v>
      </c>
      <c r="N5" s="4"/>
      <c r="O5" s="4">
        <f>SUM(J5,L5)</f>
        <v>0</v>
      </c>
      <c r="P5" s="28">
        <f>O5/182</f>
        <v>0</v>
      </c>
      <c r="Q5" s="34">
        <f>P5</f>
        <v>0</v>
      </c>
      <c r="S5" s="16" t="s">
        <v>26</v>
      </c>
      <c r="T5" s="15">
        <v>23</v>
      </c>
      <c r="U5" s="17">
        <v>38</v>
      </c>
    </row>
    <row r="6" spans="1:21" ht="15.75" thickBot="1" x14ac:dyDescent="0.3">
      <c r="A6" s="9" t="s">
        <v>3</v>
      </c>
      <c r="B6" s="5">
        <v>266</v>
      </c>
      <c r="C6" s="5">
        <f>61+182</f>
        <v>243</v>
      </c>
      <c r="D6" s="5">
        <v>182</v>
      </c>
      <c r="E6" s="5">
        <f t="shared" si="0"/>
        <v>0.9135338345864662</v>
      </c>
      <c r="F6" s="10">
        <f>D6/C6</f>
        <v>0.74897119341563789</v>
      </c>
      <c r="H6" s="3"/>
      <c r="I6" s="24" t="s">
        <v>13</v>
      </c>
      <c r="J6" s="4">
        <v>0</v>
      </c>
      <c r="K6" s="28">
        <f t="shared" ref="K6:K11" si="1">J6/131</f>
        <v>0</v>
      </c>
      <c r="L6" s="4">
        <v>2</v>
      </c>
      <c r="M6" s="28">
        <f t="shared" ref="M6:M11" si="2">L6/109</f>
        <v>1.834862385321101E-2</v>
      </c>
      <c r="N6" s="4"/>
      <c r="O6" s="4">
        <f>SUM(J6,L6)</f>
        <v>2</v>
      </c>
      <c r="P6" s="28">
        <f t="shared" ref="P6:P10" si="3">O6/182</f>
        <v>1.098901098901099E-2</v>
      </c>
      <c r="Q6" s="34">
        <f>Q5+P6</f>
        <v>1.098901098901099E-2</v>
      </c>
      <c r="S6" s="18" t="s">
        <v>18</v>
      </c>
      <c r="T6" s="19">
        <f>SUM(T4:T5)</f>
        <v>131</v>
      </c>
      <c r="U6" s="20">
        <f>SUM(U4:U5)</f>
        <v>109</v>
      </c>
    </row>
    <row r="7" spans="1:21" ht="15.75" thickBot="1" x14ac:dyDescent="0.3">
      <c r="A7" s="11" t="s">
        <v>4</v>
      </c>
      <c r="B7" s="8">
        <v>268</v>
      </c>
      <c r="C7" s="8">
        <v>231</v>
      </c>
      <c r="D7" s="8">
        <v>0</v>
      </c>
      <c r="E7" s="8">
        <f t="shared" si="0"/>
        <v>0.86194029850746268</v>
      </c>
      <c r="F7" s="12">
        <v>0</v>
      </c>
      <c r="H7" s="3"/>
      <c r="I7" s="24" t="s">
        <v>14</v>
      </c>
      <c r="J7" s="4">
        <v>15</v>
      </c>
      <c r="K7" s="28">
        <f>J7/131</f>
        <v>0.11450381679389313</v>
      </c>
      <c r="L7" s="4">
        <v>22</v>
      </c>
      <c r="M7" s="28">
        <f t="shared" si="2"/>
        <v>0.20183486238532111</v>
      </c>
      <c r="N7" s="30" t="s">
        <v>11</v>
      </c>
      <c r="O7" s="4">
        <f>SUM(J7,L7)+3</f>
        <v>40</v>
      </c>
      <c r="P7" s="28">
        <f t="shared" si="3"/>
        <v>0.21978021978021978</v>
      </c>
      <c r="Q7" s="34">
        <f t="shared" ref="Q7:Q10" si="4">Q6+P7</f>
        <v>0.23076923076923075</v>
      </c>
    </row>
    <row r="8" spans="1:21" ht="15.75" thickTop="1" x14ac:dyDescent="0.25">
      <c r="A8" s="2"/>
      <c r="B8" s="2"/>
      <c r="C8" s="2"/>
      <c r="D8" s="2"/>
      <c r="E8" s="2"/>
      <c r="F8" s="2"/>
      <c r="H8" s="3"/>
      <c r="I8" s="24" t="s">
        <v>15</v>
      </c>
      <c r="J8" s="4">
        <v>52</v>
      </c>
      <c r="K8" s="28">
        <f t="shared" si="1"/>
        <v>0.39694656488549618</v>
      </c>
      <c r="L8" s="4">
        <v>37</v>
      </c>
      <c r="M8" s="28">
        <f t="shared" si="2"/>
        <v>0.33944954128440369</v>
      </c>
      <c r="N8" s="4"/>
      <c r="O8" s="4">
        <f>SUM(J8,L8)</f>
        <v>89</v>
      </c>
      <c r="P8" s="28">
        <f t="shared" si="3"/>
        <v>0.48901098901098899</v>
      </c>
      <c r="Q8" s="34">
        <f t="shared" si="4"/>
        <v>0.71978021978021978</v>
      </c>
    </row>
    <row r="9" spans="1:21" x14ac:dyDescent="0.25">
      <c r="A9" s="2"/>
      <c r="B9" s="2"/>
      <c r="C9" s="2"/>
      <c r="D9" s="2"/>
      <c r="E9" s="2"/>
      <c r="F9" s="2"/>
      <c r="H9" s="3"/>
      <c r="I9" s="24" t="s">
        <v>16</v>
      </c>
      <c r="J9" s="4">
        <v>35</v>
      </c>
      <c r="K9" s="28">
        <f t="shared" si="1"/>
        <v>0.26717557251908397</v>
      </c>
      <c r="L9" s="4">
        <v>8</v>
      </c>
      <c r="M9" s="28">
        <f t="shared" si="2"/>
        <v>7.3394495412844041E-2</v>
      </c>
      <c r="N9" s="4"/>
      <c r="O9" s="4">
        <f>SUM(J9,L9)</f>
        <v>43</v>
      </c>
      <c r="P9" s="28">
        <f t="shared" si="3"/>
        <v>0.23626373626373626</v>
      </c>
      <c r="Q9" s="34">
        <f t="shared" si="4"/>
        <v>0.95604395604395598</v>
      </c>
    </row>
    <row r="10" spans="1:21" ht="15.75" thickBot="1" x14ac:dyDescent="0.3">
      <c r="A10" s="2"/>
      <c r="B10" s="2"/>
      <c r="C10" s="2"/>
      <c r="D10" s="2"/>
      <c r="E10" s="2"/>
      <c r="F10" s="2"/>
      <c r="H10" s="3"/>
      <c r="I10" s="24" t="s">
        <v>17</v>
      </c>
      <c r="J10" s="4">
        <v>6</v>
      </c>
      <c r="K10" s="28">
        <f t="shared" si="1"/>
        <v>4.5801526717557252E-2</v>
      </c>
      <c r="L10" s="4">
        <v>2</v>
      </c>
      <c r="M10" s="28">
        <f t="shared" si="2"/>
        <v>1.834862385321101E-2</v>
      </c>
      <c r="N10" s="4"/>
      <c r="O10" s="4">
        <f>SUM(J10,L10)</f>
        <v>8</v>
      </c>
      <c r="P10" s="28">
        <f t="shared" si="3"/>
        <v>4.3956043956043959E-2</v>
      </c>
      <c r="Q10" s="34">
        <f t="shared" si="4"/>
        <v>0.99999999999999989</v>
      </c>
    </row>
    <row r="11" spans="1:21" ht="16.5" thickTop="1" thickBot="1" x14ac:dyDescent="0.3">
      <c r="A11" s="43" t="s">
        <v>10</v>
      </c>
      <c r="B11" s="44"/>
      <c r="C11" s="44"/>
      <c r="D11" s="44"/>
      <c r="E11" s="44"/>
      <c r="F11" s="45"/>
      <c r="H11" s="3"/>
      <c r="I11" s="25" t="s">
        <v>18</v>
      </c>
      <c r="J11" s="27">
        <f>SUM(J5:J10)</f>
        <v>108</v>
      </c>
      <c r="K11" s="29">
        <f t="shared" si="1"/>
        <v>0.82442748091603058</v>
      </c>
      <c r="L11" s="27">
        <f>SUM(L5:L10)</f>
        <v>71</v>
      </c>
      <c r="M11" s="29">
        <f t="shared" si="2"/>
        <v>0.65137614678899081</v>
      </c>
      <c r="N11" s="26">
        <f>108+71+3</f>
        <v>182</v>
      </c>
      <c r="O11" s="26">
        <f>SUM(O5:O10)</f>
        <v>182</v>
      </c>
      <c r="P11" s="29">
        <f>O11/182</f>
        <v>1</v>
      </c>
      <c r="Q11" s="35"/>
    </row>
    <row r="12" spans="1:21" x14ac:dyDescent="0.25">
      <c r="A12" s="9"/>
      <c r="B12" s="5" t="s">
        <v>0</v>
      </c>
      <c r="C12" s="5" t="s">
        <v>6</v>
      </c>
      <c r="D12" s="5" t="s">
        <v>7</v>
      </c>
      <c r="E12" s="5" t="s">
        <v>8</v>
      </c>
      <c r="F12" s="10" t="s">
        <v>9</v>
      </c>
      <c r="I12" s="37" t="s">
        <v>30</v>
      </c>
      <c r="J12" s="37"/>
      <c r="K12" s="37"/>
      <c r="L12" s="37"/>
      <c r="M12" s="37"/>
      <c r="N12" s="37"/>
      <c r="O12" s="31"/>
      <c r="P12" s="31"/>
      <c r="Q12" s="31"/>
    </row>
    <row r="13" spans="1:21" x14ac:dyDescent="0.25">
      <c r="A13" s="9" t="s">
        <v>1</v>
      </c>
      <c r="B13" s="5">
        <v>152</v>
      </c>
      <c r="C13" s="5">
        <v>143</v>
      </c>
      <c r="D13" s="5">
        <v>0</v>
      </c>
      <c r="E13" s="5">
        <f t="shared" ref="E13:E16" si="5">C13/B13</f>
        <v>0.94078947368421051</v>
      </c>
      <c r="F13" s="10">
        <v>0</v>
      </c>
    </row>
    <row r="14" spans="1:21" x14ac:dyDescent="0.25">
      <c r="A14" s="9" t="s">
        <v>2</v>
      </c>
      <c r="B14" s="5">
        <v>118</v>
      </c>
      <c r="C14" s="5">
        <v>115</v>
      </c>
      <c r="D14" s="5">
        <v>0</v>
      </c>
      <c r="E14" s="5">
        <f t="shared" si="5"/>
        <v>0.97457627118644063</v>
      </c>
      <c r="F14" s="10">
        <v>0</v>
      </c>
    </row>
    <row r="15" spans="1:21" x14ac:dyDescent="0.25">
      <c r="A15" s="9" t="s">
        <v>3</v>
      </c>
      <c r="B15" s="5">
        <v>135</v>
      </c>
      <c r="C15" s="5">
        <f>43+76</f>
        <v>119</v>
      </c>
      <c r="D15" s="5">
        <v>0</v>
      </c>
      <c r="E15" s="5">
        <f t="shared" si="5"/>
        <v>0.88148148148148153</v>
      </c>
      <c r="F15" s="10">
        <v>0</v>
      </c>
    </row>
    <row r="16" spans="1:21" ht="15.75" thickBot="1" x14ac:dyDescent="0.3">
      <c r="A16" s="11" t="s">
        <v>4</v>
      </c>
      <c r="B16" s="8">
        <v>115</v>
      </c>
      <c r="C16" s="8">
        <v>109</v>
      </c>
      <c r="D16" s="8">
        <v>0</v>
      </c>
      <c r="E16" s="8">
        <f t="shared" si="5"/>
        <v>0.94782608695652171</v>
      </c>
      <c r="F16" s="12">
        <v>0</v>
      </c>
    </row>
    <row r="17" spans="1:6" ht="15.75" thickTop="1" x14ac:dyDescent="0.25">
      <c r="A17" s="2"/>
      <c r="B17" s="2"/>
      <c r="C17" s="2"/>
      <c r="D17" s="2"/>
      <c r="E17" s="2"/>
      <c r="F17" s="2"/>
    </row>
    <row r="18" spans="1:6" x14ac:dyDescent="0.25">
      <c r="A18" s="6" t="s">
        <v>21</v>
      </c>
      <c r="B18" s="2"/>
      <c r="C18" s="2"/>
      <c r="D18" s="2"/>
      <c r="E18" s="2"/>
      <c r="F18" s="2"/>
    </row>
    <row r="19" spans="1:6" x14ac:dyDescent="0.25">
      <c r="A19" s="6" t="s">
        <v>22</v>
      </c>
      <c r="B19" s="2"/>
      <c r="C19" s="2"/>
      <c r="D19" s="2"/>
      <c r="E19" s="2"/>
      <c r="F19" s="2"/>
    </row>
    <row r="20" spans="1:6" x14ac:dyDescent="0.25">
      <c r="A20" s="6" t="s">
        <v>24</v>
      </c>
      <c r="B20" s="2"/>
      <c r="C20" s="2"/>
      <c r="D20" s="2"/>
      <c r="E20" s="2"/>
      <c r="F20" s="2"/>
    </row>
    <row r="21" spans="1:6" x14ac:dyDescent="0.25">
      <c r="A21" s="7" t="s">
        <v>23</v>
      </c>
    </row>
  </sheetData>
  <mergeCells count="7">
    <mergeCell ref="I12:N12"/>
    <mergeCell ref="O3:Q3"/>
    <mergeCell ref="I2:Q2"/>
    <mergeCell ref="A2:F2"/>
    <mergeCell ref="A11:F11"/>
    <mergeCell ref="J3:K3"/>
    <mergeCell ref="L3:M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F22" sqref="F22"/>
    </sheetView>
  </sheetViews>
  <sheetFormatPr defaultRowHeight="15" x14ac:dyDescent="0.25"/>
  <cols>
    <col min="1" max="1" width="14" customWidth="1"/>
    <col min="2" max="2" width="11.7109375" customWidth="1"/>
    <col min="3" max="3" width="12" customWidth="1"/>
    <col min="4" max="4" width="13.85546875" customWidth="1"/>
    <col min="5" max="5" width="12.85546875" customWidth="1"/>
    <col min="6" max="6" width="22.5703125" customWidth="1"/>
    <col min="9" max="9" width="17.7109375" customWidth="1"/>
    <col min="10" max="10" width="15" customWidth="1"/>
    <col min="11" max="11" width="14.7109375" customWidth="1"/>
    <col min="12" max="12" width="12.7109375" customWidth="1"/>
    <col min="13" max="13" width="14.5703125" customWidth="1"/>
    <col min="14" max="14" width="9.7109375" customWidth="1"/>
    <col min="15" max="15" width="13.42578125" customWidth="1"/>
    <col min="16" max="16" width="22" customWidth="1"/>
  </cols>
  <sheetData>
    <row r="1" spans="1:20" ht="15.75" thickBot="1" x14ac:dyDescent="0.3">
      <c r="A1" s="1">
        <v>43731</v>
      </c>
      <c r="H1" s="3"/>
      <c r="I1" s="3"/>
      <c r="J1" s="3"/>
      <c r="K1" s="3"/>
      <c r="L1" s="3"/>
      <c r="M1" s="3"/>
      <c r="N1" s="3"/>
      <c r="O1" s="3"/>
      <c r="P1" s="3"/>
    </row>
    <row r="2" spans="1:20" ht="16.5" thickTop="1" thickBot="1" x14ac:dyDescent="0.3">
      <c r="A2" s="43" t="s">
        <v>5</v>
      </c>
      <c r="B2" s="44"/>
      <c r="C2" s="44"/>
      <c r="D2" s="44"/>
      <c r="E2" s="44"/>
      <c r="F2" s="45"/>
      <c r="H2" s="40" t="s">
        <v>25</v>
      </c>
      <c r="I2" s="41"/>
      <c r="J2" s="41"/>
      <c r="K2" s="41"/>
      <c r="L2" s="41"/>
      <c r="M2" s="41"/>
      <c r="N2" s="41"/>
      <c r="O2" s="41"/>
      <c r="P2" s="42"/>
      <c r="R2" s="15"/>
      <c r="S2" s="15"/>
      <c r="T2" s="15"/>
    </row>
    <row r="3" spans="1:20" ht="15.75" thickBot="1" x14ac:dyDescent="0.3">
      <c r="A3" s="9"/>
      <c r="B3" s="5" t="s">
        <v>0</v>
      </c>
      <c r="C3" s="5" t="s">
        <v>6</v>
      </c>
      <c r="D3" s="5" t="s">
        <v>7</v>
      </c>
      <c r="E3" s="5" t="s">
        <v>8</v>
      </c>
      <c r="F3" s="10" t="s">
        <v>9</v>
      </c>
      <c r="H3" s="24"/>
      <c r="I3" s="38" t="s">
        <v>19</v>
      </c>
      <c r="J3" s="38"/>
      <c r="K3" s="38" t="s">
        <v>20</v>
      </c>
      <c r="L3" s="38"/>
      <c r="M3" s="32" t="s">
        <v>31</v>
      </c>
      <c r="N3" s="38" t="s">
        <v>32</v>
      </c>
      <c r="O3" s="38"/>
      <c r="P3" s="39"/>
      <c r="R3" s="21"/>
      <c r="S3" s="22" t="s">
        <v>19</v>
      </c>
      <c r="T3" s="23" t="s">
        <v>20</v>
      </c>
    </row>
    <row r="4" spans="1:20" x14ac:dyDescent="0.25">
      <c r="A4" s="9" t="s">
        <v>1</v>
      </c>
      <c r="B4" s="5">
        <v>131</v>
      </c>
      <c r="C4" s="5">
        <v>131</v>
      </c>
      <c r="D4" s="5">
        <v>0</v>
      </c>
      <c r="E4" s="5">
        <f>C4/B4</f>
        <v>1</v>
      </c>
      <c r="F4" s="10">
        <v>0</v>
      </c>
      <c r="H4" s="24"/>
      <c r="I4" s="32" t="s">
        <v>28</v>
      </c>
      <c r="J4" s="32" t="s">
        <v>29</v>
      </c>
      <c r="K4" s="32" t="s">
        <v>28</v>
      </c>
      <c r="L4" s="32" t="s">
        <v>29</v>
      </c>
      <c r="M4" s="32"/>
      <c r="N4" s="14" t="s">
        <v>28</v>
      </c>
      <c r="O4" s="32" t="s">
        <v>36</v>
      </c>
      <c r="P4" s="33" t="s">
        <v>33</v>
      </c>
      <c r="R4" s="16" t="s">
        <v>27</v>
      </c>
      <c r="S4" s="15">
        <v>39</v>
      </c>
      <c r="T4" s="17">
        <v>30</v>
      </c>
    </row>
    <row r="5" spans="1:20" x14ac:dyDescent="0.25">
      <c r="A5" s="9" t="s">
        <v>2</v>
      </c>
      <c r="B5" s="5">
        <v>133</v>
      </c>
      <c r="C5" s="5">
        <v>128</v>
      </c>
      <c r="D5" s="5">
        <v>0</v>
      </c>
      <c r="E5" s="5">
        <f t="shared" ref="E5:E7" si="0">C5/B5</f>
        <v>0.96240601503759393</v>
      </c>
      <c r="F5" s="10">
        <v>0</v>
      </c>
      <c r="H5" s="24" t="s">
        <v>12</v>
      </c>
      <c r="I5" s="32">
        <v>0</v>
      </c>
      <c r="J5" s="28">
        <f>I5/68</f>
        <v>0</v>
      </c>
      <c r="K5" s="32">
        <v>0</v>
      </c>
      <c r="L5" s="28">
        <f>K5/62</f>
        <v>0</v>
      </c>
      <c r="M5" s="32"/>
      <c r="N5" s="32">
        <f t="shared" ref="N5:N11" si="1">SUM(I5,K5)</f>
        <v>0</v>
      </c>
      <c r="O5" s="28">
        <f>N5/69</f>
        <v>0</v>
      </c>
      <c r="P5" s="34">
        <f>O5</f>
        <v>0</v>
      </c>
      <c r="R5" s="16" t="s">
        <v>26</v>
      </c>
      <c r="S5" s="15">
        <v>29</v>
      </c>
      <c r="T5" s="17">
        <v>32</v>
      </c>
    </row>
    <row r="6" spans="1:20" ht="15.75" thickBot="1" x14ac:dyDescent="0.3">
      <c r="A6" s="9" t="s">
        <v>3</v>
      </c>
      <c r="B6" s="5">
        <v>132</v>
      </c>
      <c r="C6" s="5">
        <v>130</v>
      </c>
      <c r="D6" s="5">
        <v>69</v>
      </c>
      <c r="E6" s="5">
        <f t="shared" si="0"/>
        <v>0.98484848484848486</v>
      </c>
      <c r="F6" s="10">
        <f>D6/C6</f>
        <v>0.53076923076923077</v>
      </c>
      <c r="H6" s="24" t="s">
        <v>13</v>
      </c>
      <c r="I6" s="32">
        <v>0</v>
      </c>
      <c r="J6" s="28">
        <f t="shared" ref="J6:J12" si="2">I6/68</f>
        <v>0</v>
      </c>
      <c r="K6" s="32">
        <v>0</v>
      </c>
      <c r="L6" s="28">
        <f t="shared" ref="L6:L12" si="3">K6/62</f>
        <v>0</v>
      </c>
      <c r="M6" s="32"/>
      <c r="N6" s="32">
        <f t="shared" si="1"/>
        <v>0</v>
      </c>
      <c r="O6" s="28">
        <f t="shared" ref="O6:O12" si="4">N6/69</f>
        <v>0</v>
      </c>
      <c r="P6" s="34">
        <f>P5+O6</f>
        <v>0</v>
      </c>
      <c r="R6" s="18" t="s">
        <v>18</v>
      </c>
      <c r="S6" s="19">
        <f>SUM(S4:S5)</f>
        <v>68</v>
      </c>
      <c r="T6" s="20">
        <f>SUM(T4:T5)</f>
        <v>62</v>
      </c>
    </row>
    <row r="7" spans="1:20" ht="15.75" thickBot="1" x14ac:dyDescent="0.3">
      <c r="A7" s="11" t="s">
        <v>4</v>
      </c>
      <c r="B7" s="8">
        <v>135</v>
      </c>
      <c r="C7" s="8">
        <v>133</v>
      </c>
      <c r="D7" s="8">
        <v>0</v>
      </c>
      <c r="E7" s="8">
        <f t="shared" si="0"/>
        <v>0.98518518518518516</v>
      </c>
      <c r="F7" s="12">
        <v>0</v>
      </c>
      <c r="H7" s="24" t="s">
        <v>14</v>
      </c>
      <c r="I7" s="32">
        <v>2</v>
      </c>
      <c r="J7" s="28">
        <f t="shared" si="2"/>
        <v>2.9411764705882353E-2</v>
      </c>
      <c r="K7" s="32">
        <v>2</v>
      </c>
      <c r="L7" s="28">
        <f t="shared" si="3"/>
        <v>3.2258064516129031E-2</v>
      </c>
      <c r="M7" s="36"/>
      <c r="N7" s="32">
        <f t="shared" si="1"/>
        <v>4</v>
      </c>
      <c r="O7" s="28">
        <f t="shared" si="4"/>
        <v>5.7971014492753624E-2</v>
      </c>
      <c r="P7" s="34">
        <f t="shared" ref="P7:P9" si="5">P6+O7</f>
        <v>5.7971014492753624E-2</v>
      </c>
    </row>
    <row r="8" spans="1:20" ht="15.75" thickTop="1" x14ac:dyDescent="0.25">
      <c r="A8" s="2"/>
      <c r="B8" s="2"/>
      <c r="C8" s="2"/>
      <c r="D8" s="2"/>
      <c r="E8" s="2"/>
      <c r="F8" s="2"/>
      <c r="H8" s="24" t="s">
        <v>15</v>
      </c>
      <c r="I8" s="32">
        <v>10</v>
      </c>
      <c r="J8" s="28">
        <f t="shared" si="2"/>
        <v>0.14705882352941177</v>
      </c>
      <c r="K8" s="32">
        <v>11</v>
      </c>
      <c r="L8" s="28">
        <f t="shared" si="3"/>
        <v>0.17741935483870969</v>
      </c>
      <c r="M8" s="32"/>
      <c r="N8" s="32">
        <f t="shared" si="1"/>
        <v>21</v>
      </c>
      <c r="O8" s="28">
        <f t="shared" si="4"/>
        <v>0.30434782608695654</v>
      </c>
      <c r="P8" s="34">
        <f t="shared" si="5"/>
        <v>0.36231884057971014</v>
      </c>
    </row>
    <row r="9" spans="1:20" x14ac:dyDescent="0.25">
      <c r="A9" s="2"/>
      <c r="B9" s="2"/>
      <c r="C9" s="2"/>
      <c r="D9" s="2"/>
      <c r="E9" s="2"/>
      <c r="F9" s="2"/>
      <c r="H9" s="24" t="s">
        <v>16</v>
      </c>
      <c r="I9" s="32">
        <v>21</v>
      </c>
      <c r="J9" s="28">
        <f t="shared" si="2"/>
        <v>0.30882352941176472</v>
      </c>
      <c r="K9" s="32">
        <v>14</v>
      </c>
      <c r="L9" s="28">
        <f t="shared" si="3"/>
        <v>0.22580645161290322</v>
      </c>
      <c r="M9" s="32"/>
      <c r="N9" s="32">
        <f t="shared" si="1"/>
        <v>35</v>
      </c>
      <c r="O9" s="28">
        <f t="shared" si="4"/>
        <v>0.50724637681159424</v>
      </c>
      <c r="P9" s="34">
        <f t="shared" si="5"/>
        <v>0.86956521739130443</v>
      </c>
    </row>
    <row r="10" spans="1:20" ht="15.75" thickBot="1" x14ac:dyDescent="0.3">
      <c r="A10" s="2"/>
      <c r="B10" s="2"/>
      <c r="C10" s="2"/>
      <c r="D10" s="2"/>
      <c r="E10" s="2"/>
      <c r="F10" s="2"/>
      <c r="H10" s="24" t="s">
        <v>17</v>
      </c>
      <c r="I10" s="32">
        <v>4</v>
      </c>
      <c r="J10" s="28">
        <f t="shared" si="2"/>
        <v>5.8823529411764705E-2</v>
      </c>
      <c r="K10" s="32">
        <v>2</v>
      </c>
      <c r="L10" s="28">
        <f t="shared" si="3"/>
        <v>3.2258064516129031E-2</v>
      </c>
      <c r="M10" s="32"/>
      <c r="N10" s="32">
        <f t="shared" si="1"/>
        <v>6</v>
      </c>
      <c r="O10" s="28">
        <f t="shared" si="4"/>
        <v>8.6956521739130432E-2</v>
      </c>
      <c r="P10" s="34">
        <f t="shared" ref="P10" si="6">P9+O10</f>
        <v>0.95652173913043481</v>
      </c>
    </row>
    <row r="11" spans="1:20" ht="15.75" thickTop="1" x14ac:dyDescent="0.25">
      <c r="A11" s="43" t="s">
        <v>10</v>
      </c>
      <c r="B11" s="44"/>
      <c r="C11" s="44"/>
      <c r="D11" s="44"/>
      <c r="E11" s="44"/>
      <c r="F11" s="45"/>
      <c r="H11" s="24" t="s">
        <v>35</v>
      </c>
      <c r="I11" s="32">
        <v>2</v>
      </c>
      <c r="J11" s="28">
        <f t="shared" si="2"/>
        <v>2.9411764705882353E-2</v>
      </c>
      <c r="K11" s="32">
        <v>1</v>
      </c>
      <c r="L11" s="28">
        <f t="shared" si="3"/>
        <v>1.6129032258064516E-2</v>
      </c>
      <c r="M11" s="32"/>
      <c r="N11" s="32">
        <f t="shared" si="1"/>
        <v>3</v>
      </c>
      <c r="O11" s="28">
        <f t="shared" si="4"/>
        <v>4.3478260869565216E-2</v>
      </c>
      <c r="P11" s="34">
        <f>P10+O11</f>
        <v>1</v>
      </c>
    </row>
    <row r="12" spans="1:20" ht="15.75" thickBot="1" x14ac:dyDescent="0.3">
      <c r="A12" s="9"/>
      <c r="B12" s="5" t="s">
        <v>0</v>
      </c>
      <c r="C12" s="5" t="s">
        <v>6</v>
      </c>
      <c r="D12" s="5" t="s">
        <v>7</v>
      </c>
      <c r="E12" s="5" t="s">
        <v>8</v>
      </c>
      <c r="F12" s="10" t="s">
        <v>9</v>
      </c>
      <c r="H12" s="25" t="s">
        <v>18</v>
      </c>
      <c r="I12" s="27">
        <f>SUM(I5:I11)</f>
        <v>39</v>
      </c>
      <c r="J12" s="28">
        <f t="shared" si="2"/>
        <v>0.57352941176470584</v>
      </c>
      <c r="K12" s="27">
        <f>SUM(K5:K11)</f>
        <v>30</v>
      </c>
      <c r="L12" s="28">
        <f t="shared" si="3"/>
        <v>0.4838709677419355</v>
      </c>
      <c r="M12" s="26">
        <f>I12+K12</f>
        <v>69</v>
      </c>
      <c r="N12" s="26">
        <f>SUM(N5:N11)</f>
        <v>69</v>
      </c>
      <c r="O12" s="28">
        <f t="shared" si="4"/>
        <v>1</v>
      </c>
      <c r="P12" s="35"/>
    </row>
    <row r="13" spans="1:20" x14ac:dyDescent="0.25">
      <c r="A13" s="9" t="s">
        <v>1</v>
      </c>
      <c r="B13" s="5">
        <v>152</v>
      </c>
      <c r="C13" s="5">
        <v>143</v>
      </c>
      <c r="D13" s="5">
        <v>0</v>
      </c>
      <c r="E13" s="5">
        <f t="shared" ref="E13:E16" si="7">C13/B13</f>
        <v>0.94078947368421051</v>
      </c>
      <c r="F13" s="10">
        <v>0</v>
      </c>
      <c r="H13" s="37" t="s">
        <v>30</v>
      </c>
      <c r="I13" s="37"/>
      <c r="J13" s="37"/>
      <c r="K13" s="37"/>
      <c r="L13" s="37"/>
      <c r="M13" s="37"/>
      <c r="N13" s="31"/>
      <c r="O13" s="31"/>
      <c r="P13" s="31"/>
    </row>
    <row r="14" spans="1:20" x14ac:dyDescent="0.25">
      <c r="A14" s="9" t="s">
        <v>2</v>
      </c>
      <c r="B14" s="5">
        <v>157</v>
      </c>
      <c r="C14" s="5">
        <v>155</v>
      </c>
      <c r="D14" s="5">
        <v>0</v>
      </c>
      <c r="E14" s="5">
        <f t="shared" si="7"/>
        <v>0.98726114649681529</v>
      </c>
      <c r="F14" s="10">
        <v>0</v>
      </c>
    </row>
    <row r="15" spans="1:20" x14ac:dyDescent="0.25">
      <c r="A15" s="9" t="s">
        <v>3</v>
      </c>
      <c r="B15" s="5">
        <v>138</v>
      </c>
      <c r="C15" s="5">
        <v>134</v>
      </c>
      <c r="D15" s="5">
        <v>0</v>
      </c>
      <c r="E15" s="5">
        <f t="shared" si="7"/>
        <v>0.97101449275362317</v>
      </c>
      <c r="F15" s="10">
        <v>0</v>
      </c>
    </row>
    <row r="16" spans="1:20" ht="15.75" thickBot="1" x14ac:dyDescent="0.3">
      <c r="A16" s="11" t="s">
        <v>4</v>
      </c>
      <c r="B16" s="8">
        <v>122</v>
      </c>
      <c r="C16" s="8">
        <v>122</v>
      </c>
      <c r="D16" s="8">
        <v>0</v>
      </c>
      <c r="E16" s="8">
        <f t="shared" si="7"/>
        <v>1</v>
      </c>
      <c r="F16" s="12">
        <v>0</v>
      </c>
    </row>
    <row r="17" spans="1:6" ht="15.75" thickTop="1" x14ac:dyDescent="0.25">
      <c r="A17" s="2"/>
      <c r="B17" s="2"/>
      <c r="C17" s="2"/>
      <c r="D17" s="2"/>
      <c r="E17" s="2"/>
      <c r="F17" s="2"/>
    </row>
    <row r="18" spans="1:6" x14ac:dyDescent="0.25">
      <c r="A18" s="6" t="s">
        <v>34</v>
      </c>
      <c r="B18" s="2"/>
      <c r="C18" s="2"/>
      <c r="D18" s="2"/>
      <c r="E18" s="2"/>
      <c r="F18" s="2"/>
    </row>
    <row r="19" spans="1:6" x14ac:dyDescent="0.25">
      <c r="A19" s="6" t="s">
        <v>22</v>
      </c>
      <c r="B19" s="2"/>
      <c r="C19" s="2"/>
      <c r="D19" s="2"/>
      <c r="E19" s="2"/>
      <c r="F19" s="2"/>
    </row>
    <row r="20" spans="1:6" x14ac:dyDescent="0.25">
      <c r="A20" s="6" t="s">
        <v>24</v>
      </c>
      <c r="B20" s="2"/>
      <c r="C20" s="2"/>
      <c r="D20" s="2"/>
      <c r="E20" s="2"/>
      <c r="F20" s="2"/>
    </row>
    <row r="21" spans="1:6" x14ac:dyDescent="0.25">
      <c r="A21" s="7" t="s">
        <v>23</v>
      </c>
    </row>
  </sheetData>
  <mergeCells count="7">
    <mergeCell ref="H13:M13"/>
    <mergeCell ref="A2:F2"/>
    <mergeCell ref="A11:F11"/>
    <mergeCell ref="H2:P2"/>
    <mergeCell ref="I3:J3"/>
    <mergeCell ref="K3:L3"/>
    <mergeCell ref="N3: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HR5-1 x AaHit-F</vt:lpstr>
      <vt:lpstr>4585 x AaHit-F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2020-01-31T16:05:48Z</dcterms:modified>
</cp:coreProperties>
</file>