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oddip\Documents\GitHub\LightTechs\Labs\Lab4\"/>
    </mc:Choice>
  </mc:AlternateContent>
  <bookViews>
    <workbookView xWindow="0" yWindow="0" windowWidth="7764" windowHeight="4464" activeTab="3"/>
  </bookViews>
  <sheets>
    <sheet name="Sheet1" sheetId="1" r:id="rId1"/>
    <sheet name="Sheet2" sheetId="2" r:id="rId2"/>
    <sheet name="Sheet3" sheetId="3" r:id="rId3"/>
    <sheet name="Sheet5" sheetId="5" r:id="rId4"/>
    <sheet name="Sheet4" sheetId="4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2" i="5" l="1"/>
  <c r="M5" i="5"/>
  <c r="Y5" i="5" l="1"/>
  <c r="Y7" i="5"/>
  <c r="Y8" i="5"/>
  <c r="O10" i="5"/>
  <c r="Q8" i="5"/>
  <c r="P8" i="5"/>
  <c r="R7" i="5"/>
  <c r="Q7" i="5"/>
  <c r="P7" i="5"/>
  <c r="P6" i="5"/>
  <c r="Q5" i="5"/>
  <c r="Y4" i="5"/>
  <c r="P4" i="5"/>
  <c r="M17" i="5"/>
  <c r="C20" i="5"/>
  <c r="M18" i="5"/>
  <c r="E18" i="5"/>
  <c r="D18" i="5"/>
  <c r="F17" i="5"/>
  <c r="E17" i="5"/>
  <c r="D17" i="5"/>
  <c r="D16" i="5"/>
  <c r="M15" i="5"/>
  <c r="E15" i="5"/>
  <c r="M14" i="5"/>
  <c r="D14" i="5"/>
  <c r="M4" i="5"/>
  <c r="M8" i="5"/>
  <c r="M7" i="5"/>
  <c r="E8" i="5"/>
  <c r="E5" i="5"/>
  <c r="F7" i="5"/>
  <c r="E7" i="5"/>
  <c r="C10" i="5"/>
  <c r="D8" i="5"/>
  <c r="D7" i="5"/>
  <c r="D6" i="5"/>
  <c r="D4" i="5"/>
  <c r="Y3" i="3"/>
  <c r="X3" i="3"/>
  <c r="I12" i="4"/>
  <c r="I11" i="4"/>
  <c r="I10" i="4"/>
  <c r="I9" i="4"/>
  <c r="D12" i="4"/>
  <c r="D11" i="4"/>
  <c r="D10" i="4"/>
  <c r="D9" i="4"/>
  <c r="D15" i="4" s="1"/>
  <c r="D16" i="4" s="1"/>
  <c r="D2" i="4"/>
  <c r="D6" i="4" s="1"/>
  <c r="D7" i="4" s="1"/>
  <c r="D5" i="4"/>
  <c r="D4" i="4"/>
  <c r="D3" i="4"/>
  <c r="C3" i="4"/>
  <c r="E10" i="2"/>
  <c r="E9" i="2"/>
  <c r="C12" i="2"/>
  <c r="B10" i="2"/>
  <c r="B9" i="2"/>
  <c r="B8" i="2"/>
  <c r="A7" i="2"/>
  <c r="E37" i="1"/>
  <c r="E38" i="1" s="1"/>
  <c r="C29" i="1"/>
  <c r="H32" i="1" s="1"/>
  <c r="D29" i="1"/>
  <c r="I32" i="1" s="1"/>
  <c r="E36" i="1"/>
  <c r="C32" i="1"/>
  <c r="G14" i="1"/>
  <c r="I20" i="1" s="1"/>
  <c r="C20" i="1"/>
  <c r="D17" i="1"/>
  <c r="C17" i="1"/>
  <c r="C9" i="1"/>
  <c r="I9" i="1"/>
  <c r="H9" i="1"/>
  <c r="G9" i="1"/>
  <c r="G3" i="1"/>
  <c r="D6" i="1"/>
  <c r="C6" i="1"/>
  <c r="Y10" i="5" l="1"/>
  <c r="M20" i="5"/>
  <c r="M10" i="5"/>
  <c r="I13" i="4"/>
  <c r="I14" i="4" s="1"/>
  <c r="D13" i="4"/>
  <c r="D14" i="4" s="1"/>
  <c r="G32" i="1"/>
  <c r="G26" i="1"/>
  <c r="G20" i="1"/>
  <c r="H20" i="1"/>
</calcChain>
</file>

<file path=xl/sharedStrings.xml><?xml version="1.0" encoding="utf-8"?>
<sst xmlns="http://schemas.openxmlformats.org/spreadsheetml/2006/main" count="91" uniqueCount="48">
  <si>
    <t>adc values</t>
  </si>
  <si>
    <t>PW valeus</t>
  </si>
  <si>
    <t>diff</t>
  </si>
  <si>
    <t>pw/ adc</t>
  </si>
  <si>
    <t>sample form, pw = adc*(number) + pw min</t>
  </si>
  <si>
    <t>test</t>
  </si>
  <si>
    <t>adc(0-255)</t>
  </si>
  <si>
    <t>resultin pw</t>
  </si>
  <si>
    <t>FLOAT METHOD</t>
  </si>
  <si>
    <t>not good</t>
  </si>
  <si>
    <t>int METHOD</t>
  </si>
  <si>
    <t>1000 int METHOD</t>
  </si>
  <si>
    <t>ad</t>
  </si>
  <si>
    <t>adtimesPW</t>
  </si>
  <si>
    <t>over adc</t>
  </si>
  <si>
    <t>plus min</t>
  </si>
  <si>
    <t>MOTOR_PW = (230* PW_DIFF_SC)/255;</t>
  </si>
  <si>
    <t>a</t>
  </si>
  <si>
    <t>b</t>
  </si>
  <si>
    <t>y</t>
  </si>
  <si>
    <t>u5</t>
  </si>
  <si>
    <t>u4</t>
  </si>
  <si>
    <t>u6</t>
  </si>
  <si>
    <t>T1 = .0693(R1+ R2 )*C1</t>
  </si>
  <si>
    <t>C1</t>
  </si>
  <si>
    <t>R1</t>
  </si>
  <si>
    <t>R2</t>
  </si>
  <si>
    <t>T1</t>
  </si>
  <si>
    <t>seconds</t>
  </si>
  <si>
    <t>mine</t>
  </si>
  <si>
    <t>milisecond</t>
  </si>
  <si>
    <t>T2</t>
  </si>
  <si>
    <t>and nick</t>
  </si>
  <si>
    <t>u2a</t>
  </si>
  <si>
    <t>u5a</t>
  </si>
  <si>
    <t>u3a</t>
  </si>
  <si>
    <t>u3</t>
  </si>
  <si>
    <t>u2</t>
  </si>
  <si>
    <t>quiz</t>
  </si>
  <si>
    <t>tot</t>
  </si>
  <si>
    <t>ind</t>
  </si>
  <si>
    <t>hw</t>
  </si>
  <si>
    <t>daily</t>
  </si>
  <si>
    <t>exp</t>
  </si>
  <si>
    <t>proj</t>
  </si>
  <si>
    <t>partic</t>
  </si>
  <si>
    <t>best</t>
  </si>
  <si>
    <t>extra credit do!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</si>
</sst>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topLeftCell="A9" workbookViewId="0">
      <selection activeCell="E36" sqref="E36"/>
    </sheetView>
  </sheetViews>
  <sheetFormatPr defaultRowHeight="14.4" x14ac:dyDescent="0.3"/>
  <cols>
    <col min="3" max="3" width="10.77734375" customWidth="1"/>
    <col min="4" max="4" width="10.5546875" customWidth="1"/>
    <col min="5" max="5" width="10" bestFit="1" customWidth="1"/>
    <col min="6" max="6" width="10.77734375" customWidth="1"/>
  </cols>
  <sheetData>
    <row r="1" spans="1:9" x14ac:dyDescent="0.3">
      <c r="A1" t="s">
        <v>8</v>
      </c>
    </row>
    <row r="2" spans="1:9" x14ac:dyDescent="0.3">
      <c r="C2" t="s">
        <v>0</v>
      </c>
      <c r="D2" t="s">
        <v>1</v>
      </c>
    </row>
    <row r="3" spans="1:9" x14ac:dyDescent="0.3">
      <c r="C3">
        <v>0</v>
      </c>
      <c r="D3">
        <v>2028</v>
      </c>
      <c r="F3" t="s">
        <v>3</v>
      </c>
      <c r="G3">
        <f>D6/C6</f>
        <v>5.780392156862745</v>
      </c>
    </row>
    <row r="4" spans="1:9" x14ac:dyDescent="0.3">
      <c r="C4">
        <v>128</v>
      </c>
      <c r="D4">
        <v>2765</v>
      </c>
    </row>
    <row r="5" spans="1:9" x14ac:dyDescent="0.3">
      <c r="C5">
        <v>255</v>
      </c>
      <c r="D5">
        <v>3502</v>
      </c>
      <c r="F5" t="s">
        <v>4</v>
      </c>
    </row>
    <row r="6" spans="1:9" x14ac:dyDescent="0.3">
      <c r="B6" t="s">
        <v>2</v>
      </c>
      <c r="C6">
        <f>C5-C3</f>
        <v>255</v>
      </c>
      <c r="D6">
        <f>D5-D3</f>
        <v>1474</v>
      </c>
    </row>
    <row r="8" spans="1:9" x14ac:dyDescent="0.3">
      <c r="E8" t="s">
        <v>5</v>
      </c>
      <c r="F8" t="s">
        <v>6</v>
      </c>
      <c r="G8">
        <v>0</v>
      </c>
      <c r="H8">
        <v>128</v>
      </c>
      <c r="I8">
        <v>255</v>
      </c>
    </row>
    <row r="9" spans="1:9" x14ac:dyDescent="0.3">
      <c r="C9">
        <f>255/2</f>
        <v>127.5</v>
      </c>
      <c r="F9" t="s">
        <v>7</v>
      </c>
      <c r="G9">
        <f>G8*G3+D3</f>
        <v>2028</v>
      </c>
      <c r="H9">
        <f>H8*G3+D3</f>
        <v>2767.8901960784315</v>
      </c>
      <c r="I9">
        <f>I8*G3+D3</f>
        <v>3502</v>
      </c>
    </row>
    <row r="12" spans="1:9" x14ac:dyDescent="0.3">
      <c r="A12" t="s">
        <v>10</v>
      </c>
    </row>
    <row r="13" spans="1:9" x14ac:dyDescent="0.3">
      <c r="C13" t="s">
        <v>0</v>
      </c>
      <c r="D13" t="s">
        <v>1</v>
      </c>
    </row>
    <row r="14" spans="1:9" x14ac:dyDescent="0.3">
      <c r="C14">
        <v>0</v>
      </c>
      <c r="D14">
        <v>2028</v>
      </c>
      <c r="F14" t="s">
        <v>3</v>
      </c>
      <c r="G14">
        <f>INT(D17/C17)</f>
        <v>5</v>
      </c>
    </row>
    <row r="15" spans="1:9" x14ac:dyDescent="0.3">
      <c r="C15">
        <v>128</v>
      </c>
      <c r="D15">
        <v>2765</v>
      </c>
    </row>
    <row r="16" spans="1:9" x14ac:dyDescent="0.3">
      <c r="C16">
        <v>255</v>
      </c>
      <c r="D16">
        <v>3502</v>
      </c>
      <c r="F16" t="s">
        <v>4</v>
      </c>
    </row>
    <row r="17" spans="1:9" x14ac:dyDescent="0.3">
      <c r="B17" t="s">
        <v>2</v>
      </c>
      <c r="C17">
        <f>C16-C14</f>
        <v>255</v>
      </c>
      <c r="D17">
        <f>D16-D14</f>
        <v>1474</v>
      </c>
    </row>
    <row r="19" spans="1:9" x14ac:dyDescent="0.3">
      <c r="E19" t="s">
        <v>5</v>
      </c>
      <c r="F19" t="s">
        <v>6</v>
      </c>
      <c r="G19">
        <v>0</v>
      </c>
      <c r="H19">
        <v>128</v>
      </c>
      <c r="I19">
        <v>255</v>
      </c>
    </row>
    <row r="20" spans="1:9" x14ac:dyDescent="0.3">
      <c r="C20">
        <f>255/2</f>
        <v>127.5</v>
      </c>
      <c r="F20" t="s">
        <v>7</v>
      </c>
      <c r="G20">
        <f>G19*G14+D14</f>
        <v>2028</v>
      </c>
      <c r="H20">
        <f>H19*G14+D14</f>
        <v>2668</v>
      </c>
      <c r="I20">
        <f>I19*G14+D14</f>
        <v>3303</v>
      </c>
    </row>
    <row r="21" spans="1:9" x14ac:dyDescent="0.3">
      <c r="B21" t="s">
        <v>9</v>
      </c>
    </row>
    <row r="24" spans="1:9" x14ac:dyDescent="0.3">
      <c r="A24" t="s">
        <v>11</v>
      </c>
    </row>
    <row r="25" spans="1:9" x14ac:dyDescent="0.3">
      <c r="C25" t="s">
        <v>0</v>
      </c>
      <c r="D25" t="s">
        <v>1</v>
      </c>
    </row>
    <row r="26" spans="1:9" x14ac:dyDescent="0.3">
      <c r="C26">
        <v>0</v>
      </c>
      <c r="D26">
        <v>2028</v>
      </c>
      <c r="F26" t="s">
        <v>3</v>
      </c>
      <c r="G26">
        <f>INT(D29/C29)</f>
        <v>5</v>
      </c>
    </row>
    <row r="27" spans="1:9" x14ac:dyDescent="0.3">
      <c r="C27">
        <v>128</v>
      </c>
      <c r="D27">
        <v>2765</v>
      </c>
    </row>
    <row r="28" spans="1:9" x14ac:dyDescent="0.3">
      <c r="C28">
        <v>255</v>
      </c>
      <c r="D28">
        <v>3502</v>
      </c>
      <c r="F28" t="s">
        <v>4</v>
      </c>
    </row>
    <row r="29" spans="1:9" x14ac:dyDescent="0.3">
      <c r="B29" t="s">
        <v>2</v>
      </c>
      <c r="C29">
        <f>(C28-C26)</f>
        <v>255</v>
      </c>
      <c r="D29">
        <f>(D28-D26)</f>
        <v>1474</v>
      </c>
    </row>
    <row r="31" spans="1:9" x14ac:dyDescent="0.3">
      <c r="E31" t="s">
        <v>5</v>
      </c>
      <c r="F31" t="s">
        <v>6</v>
      </c>
      <c r="G31">
        <v>0</v>
      </c>
      <c r="H31">
        <v>128</v>
      </c>
      <c r="I31">
        <v>255</v>
      </c>
    </row>
    <row r="32" spans="1:9" x14ac:dyDescent="0.3">
      <c r="C32">
        <f>255/2</f>
        <v>127.5</v>
      </c>
      <c r="F32" t="s">
        <v>7</v>
      </c>
      <c r="G32">
        <f>INT(G31*(D29/C29)+D26)</f>
        <v>2028</v>
      </c>
      <c r="H32">
        <f>INT(H31*(D29/C29)+D26)</f>
        <v>2767</v>
      </c>
      <c r="I32">
        <f>INT(I31*(D29/C29)+D26)</f>
        <v>3502</v>
      </c>
    </row>
    <row r="35" spans="4:5" x14ac:dyDescent="0.3">
      <c r="D35" t="s">
        <v>12</v>
      </c>
      <c r="E35">
        <v>128</v>
      </c>
    </row>
    <row r="36" spans="4:5" x14ac:dyDescent="0.3">
      <c r="D36" t="s">
        <v>13</v>
      </c>
      <c r="E36">
        <f>E35*D29</f>
        <v>188672</v>
      </c>
    </row>
    <row r="37" spans="4:5" x14ac:dyDescent="0.3">
      <c r="D37" t="s">
        <v>14</v>
      </c>
      <c r="E37">
        <f>INT(E36/C29)</f>
        <v>739</v>
      </c>
    </row>
    <row r="38" spans="4:5" x14ac:dyDescent="0.3">
      <c r="D38" t="s">
        <v>15</v>
      </c>
      <c r="E38">
        <f>2028+E37</f>
        <v>2767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E10" sqref="E10"/>
    </sheetView>
  </sheetViews>
  <sheetFormatPr defaultRowHeight="14.4" x14ac:dyDescent="0.3"/>
  <sheetData>
    <row r="1" spans="1:5" x14ac:dyDescent="0.3">
      <c r="A1" t="s">
        <v>16</v>
      </c>
    </row>
    <row r="5" spans="1:5" x14ac:dyDescent="0.3">
      <c r="A5">
        <v>3502</v>
      </c>
    </row>
    <row r="6" spans="1:5" x14ac:dyDescent="0.3">
      <c r="A6">
        <v>2028</v>
      </c>
    </row>
    <row r="7" spans="1:5" x14ac:dyDescent="0.3">
      <c r="A7">
        <f>A5-A6</f>
        <v>1474</v>
      </c>
      <c r="B7">
        <v>230</v>
      </c>
      <c r="C7">
        <v>255</v>
      </c>
    </row>
    <row r="8" spans="1:5" x14ac:dyDescent="0.3">
      <c r="B8">
        <f>B7*A7</f>
        <v>339020</v>
      </c>
      <c r="E8">
        <v>339020</v>
      </c>
    </row>
    <row r="9" spans="1:5" x14ac:dyDescent="0.3">
      <c r="B9">
        <f>INT(B8/C7)</f>
        <v>1329</v>
      </c>
      <c r="E9">
        <f>E8/255</f>
        <v>1329.4901960784314</v>
      </c>
    </row>
    <row r="10" spans="1:5" x14ac:dyDescent="0.3">
      <c r="B10">
        <f>B9+2028</f>
        <v>3357</v>
      </c>
      <c r="C10">
        <v>2072</v>
      </c>
      <c r="E10">
        <f>E9+2028</f>
        <v>3357.4901960784314</v>
      </c>
    </row>
    <row r="11" spans="1:5" x14ac:dyDescent="0.3">
      <c r="C11">
        <v>2028</v>
      </c>
    </row>
    <row r="12" spans="1:5" x14ac:dyDescent="0.3">
      <c r="C12">
        <f>C10-C11</f>
        <v>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Y22"/>
  <sheetViews>
    <sheetView topLeftCell="O1" workbookViewId="0">
      <selection activeCell="Y4" sqref="Y4"/>
    </sheetView>
  </sheetViews>
  <sheetFormatPr defaultRowHeight="14.4" x14ac:dyDescent="0.3"/>
  <sheetData>
    <row r="3" spans="2:25" x14ac:dyDescent="0.3">
      <c r="K3" t="s">
        <v>17</v>
      </c>
      <c r="L3" t="s">
        <v>18</v>
      </c>
      <c r="M3" t="s">
        <v>33</v>
      </c>
      <c r="N3" t="s">
        <v>34</v>
      </c>
      <c r="O3" t="s">
        <v>35</v>
      </c>
      <c r="R3" t="s">
        <v>17</v>
      </c>
      <c r="S3" t="s">
        <v>18</v>
      </c>
      <c r="T3" t="s">
        <v>36</v>
      </c>
      <c r="U3" t="s">
        <v>21</v>
      </c>
      <c r="V3" t="s">
        <v>37</v>
      </c>
      <c r="X3">
        <f>685/(813-80)</f>
        <v>0.93451568894952253</v>
      </c>
      <c r="Y3">
        <f>(615+80)/813</f>
        <v>0.85485854858548582</v>
      </c>
    </row>
    <row r="4" spans="2:25" x14ac:dyDescent="0.3">
      <c r="B4" t="s">
        <v>17</v>
      </c>
      <c r="C4" t="s">
        <v>18</v>
      </c>
      <c r="D4" t="s">
        <v>19</v>
      </c>
      <c r="F4" t="s">
        <v>17</v>
      </c>
      <c r="G4" t="s">
        <v>18</v>
      </c>
      <c r="H4" t="s">
        <v>19</v>
      </c>
      <c r="K4">
        <v>0</v>
      </c>
      <c r="L4">
        <v>0</v>
      </c>
      <c r="M4">
        <v>1</v>
      </c>
      <c r="N4">
        <v>1</v>
      </c>
      <c r="O4">
        <v>1</v>
      </c>
      <c r="R4">
        <v>0</v>
      </c>
      <c r="S4">
        <v>0</v>
      </c>
      <c r="T4">
        <v>1</v>
      </c>
      <c r="U4">
        <v>1</v>
      </c>
      <c r="V4">
        <v>0</v>
      </c>
    </row>
    <row r="5" spans="2:25" x14ac:dyDescent="0.3">
      <c r="B5">
        <v>0</v>
      </c>
      <c r="C5">
        <v>0</v>
      </c>
      <c r="D5">
        <v>0</v>
      </c>
      <c r="F5">
        <v>0</v>
      </c>
      <c r="G5">
        <v>0</v>
      </c>
      <c r="K5">
        <v>0</v>
      </c>
      <c r="L5">
        <v>1</v>
      </c>
      <c r="M5">
        <v>1</v>
      </c>
      <c r="N5">
        <v>0</v>
      </c>
      <c r="O5">
        <v>0</v>
      </c>
      <c r="R5">
        <v>0</v>
      </c>
      <c r="S5">
        <v>1</v>
      </c>
      <c r="T5">
        <v>1</v>
      </c>
      <c r="U5">
        <v>0</v>
      </c>
      <c r="V5">
        <v>0</v>
      </c>
    </row>
    <row r="6" spans="2:25" x14ac:dyDescent="0.3">
      <c r="B6">
        <v>0</v>
      </c>
      <c r="C6">
        <v>1</v>
      </c>
      <c r="D6">
        <v>1</v>
      </c>
      <c r="F6">
        <v>0</v>
      </c>
      <c r="G6">
        <v>1</v>
      </c>
      <c r="K6">
        <v>1</v>
      </c>
      <c r="L6">
        <v>0</v>
      </c>
      <c r="M6">
        <v>0</v>
      </c>
      <c r="N6">
        <v>1</v>
      </c>
      <c r="O6">
        <v>0</v>
      </c>
      <c r="R6">
        <v>1</v>
      </c>
      <c r="S6">
        <v>0</v>
      </c>
      <c r="T6">
        <v>0</v>
      </c>
      <c r="U6">
        <v>1</v>
      </c>
      <c r="V6">
        <v>0</v>
      </c>
    </row>
    <row r="7" spans="2:25" x14ac:dyDescent="0.3">
      <c r="B7">
        <v>1</v>
      </c>
      <c r="C7">
        <v>0</v>
      </c>
      <c r="D7">
        <v>1</v>
      </c>
      <c r="F7">
        <v>1</v>
      </c>
      <c r="G7">
        <v>0</v>
      </c>
      <c r="K7">
        <v>1</v>
      </c>
      <c r="L7">
        <v>1</v>
      </c>
      <c r="M7">
        <v>0</v>
      </c>
      <c r="N7">
        <v>0</v>
      </c>
      <c r="O7">
        <v>0</v>
      </c>
      <c r="R7">
        <v>1</v>
      </c>
      <c r="S7">
        <v>1</v>
      </c>
      <c r="T7">
        <v>0</v>
      </c>
      <c r="U7">
        <v>0</v>
      </c>
      <c r="V7">
        <v>1</v>
      </c>
    </row>
    <row r="8" spans="2:25" x14ac:dyDescent="0.3">
      <c r="B8">
        <v>1</v>
      </c>
      <c r="C8">
        <v>1</v>
      </c>
      <c r="D8">
        <v>1</v>
      </c>
      <c r="F8">
        <v>1</v>
      </c>
      <c r="G8">
        <v>1</v>
      </c>
    </row>
    <row r="10" spans="2:25" x14ac:dyDescent="0.3">
      <c r="R10">
        <v>0</v>
      </c>
      <c r="S10">
        <v>0</v>
      </c>
      <c r="T10">
        <v>0</v>
      </c>
    </row>
    <row r="11" spans="2:25" x14ac:dyDescent="0.3">
      <c r="K11" t="s">
        <v>17</v>
      </c>
      <c r="L11" t="s">
        <v>18</v>
      </c>
      <c r="M11" t="s">
        <v>19</v>
      </c>
      <c r="R11">
        <v>0</v>
      </c>
      <c r="S11">
        <v>1</v>
      </c>
      <c r="T11">
        <v>0</v>
      </c>
    </row>
    <row r="12" spans="2:25" x14ac:dyDescent="0.3">
      <c r="K12">
        <v>0</v>
      </c>
      <c r="L12">
        <v>0</v>
      </c>
      <c r="M12">
        <v>1</v>
      </c>
      <c r="R12">
        <v>1</v>
      </c>
      <c r="S12">
        <v>0</v>
      </c>
      <c r="T12">
        <v>0</v>
      </c>
    </row>
    <row r="13" spans="2:25" x14ac:dyDescent="0.3">
      <c r="B13" t="s">
        <v>17</v>
      </c>
      <c r="C13" t="s">
        <v>18</v>
      </c>
      <c r="D13" t="s">
        <v>20</v>
      </c>
      <c r="E13" t="s">
        <v>21</v>
      </c>
      <c r="F13" t="s">
        <v>22</v>
      </c>
      <c r="K13">
        <v>0</v>
      </c>
      <c r="L13">
        <v>1</v>
      </c>
      <c r="M13">
        <v>0</v>
      </c>
      <c r="R13">
        <v>1</v>
      </c>
      <c r="S13">
        <v>1</v>
      </c>
      <c r="T13">
        <v>1</v>
      </c>
    </row>
    <row r="14" spans="2:25" x14ac:dyDescent="0.3">
      <c r="B14">
        <v>0</v>
      </c>
      <c r="C14">
        <v>0</v>
      </c>
      <c r="D14">
        <v>1</v>
      </c>
      <c r="E14">
        <v>1</v>
      </c>
      <c r="F14">
        <v>1</v>
      </c>
      <c r="K14">
        <v>1</v>
      </c>
      <c r="L14">
        <v>0</v>
      </c>
      <c r="M14">
        <v>0</v>
      </c>
    </row>
    <row r="15" spans="2:25" x14ac:dyDescent="0.3">
      <c r="B15">
        <v>0</v>
      </c>
      <c r="C15">
        <v>1</v>
      </c>
      <c r="D15">
        <v>0</v>
      </c>
      <c r="E15">
        <v>0</v>
      </c>
      <c r="F15">
        <v>0</v>
      </c>
      <c r="K15">
        <v>1</v>
      </c>
      <c r="L15">
        <v>1</v>
      </c>
      <c r="M15">
        <v>0</v>
      </c>
    </row>
    <row r="16" spans="2:25" x14ac:dyDescent="0.3">
      <c r="B16">
        <v>1</v>
      </c>
      <c r="C16">
        <v>0</v>
      </c>
      <c r="D16">
        <v>1</v>
      </c>
      <c r="E16">
        <v>1</v>
      </c>
      <c r="F16">
        <v>1</v>
      </c>
    </row>
    <row r="17" spans="2:6" x14ac:dyDescent="0.3">
      <c r="B17">
        <v>1</v>
      </c>
      <c r="C17">
        <v>1</v>
      </c>
      <c r="D17">
        <v>0</v>
      </c>
      <c r="E17">
        <v>0</v>
      </c>
      <c r="F17">
        <v>0</v>
      </c>
    </row>
    <row r="19" spans="2:6" x14ac:dyDescent="0.3">
      <c r="B19">
        <v>0</v>
      </c>
      <c r="C19">
        <v>0</v>
      </c>
      <c r="D19">
        <v>1</v>
      </c>
    </row>
    <row r="20" spans="2:6" x14ac:dyDescent="0.3">
      <c r="B20">
        <v>0</v>
      </c>
      <c r="C20">
        <v>1</v>
      </c>
      <c r="D20">
        <v>0</v>
      </c>
    </row>
    <row r="21" spans="2:6" x14ac:dyDescent="0.3">
      <c r="B21">
        <v>1</v>
      </c>
      <c r="C21">
        <v>0</v>
      </c>
      <c r="D21">
        <v>1</v>
      </c>
    </row>
    <row r="22" spans="2:6" x14ac:dyDescent="0.3">
      <c r="B22">
        <v>1</v>
      </c>
      <c r="C22">
        <v>1</v>
      </c>
      <c r="D2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A20"/>
  <sheetViews>
    <sheetView tabSelected="1" topLeftCell="P1" workbookViewId="0">
      <selection activeCell="V7" sqref="V7"/>
    </sheetView>
  </sheetViews>
  <sheetFormatPr defaultRowHeight="14.4" x14ac:dyDescent="0.3"/>
  <sheetData>
    <row r="1" spans="2:27" x14ac:dyDescent="0.3">
      <c r="U1" t="s">
        <v>46</v>
      </c>
    </row>
    <row r="2" spans="2:27" x14ac:dyDescent="0.3">
      <c r="R2" t="s">
        <v>47</v>
      </c>
      <c r="AA2">
        <f>11.66666*0.01</f>
        <v>0.11666660000000001</v>
      </c>
    </row>
    <row r="3" spans="2:27" x14ac:dyDescent="0.3">
      <c r="C3" t="s">
        <v>39</v>
      </c>
      <c r="D3" t="s">
        <v>40</v>
      </c>
      <c r="E3">
        <v>1</v>
      </c>
      <c r="F3">
        <v>2</v>
      </c>
      <c r="G3">
        <v>3</v>
      </c>
      <c r="H3">
        <v>4</v>
      </c>
      <c r="I3">
        <v>5</v>
      </c>
      <c r="J3">
        <v>6</v>
      </c>
      <c r="K3">
        <v>7</v>
      </c>
      <c r="L3">
        <v>8</v>
      </c>
      <c r="O3" t="s">
        <v>39</v>
      </c>
      <c r="P3" t="s">
        <v>40</v>
      </c>
      <c r="Q3">
        <v>1</v>
      </c>
      <c r="R3">
        <v>2</v>
      </c>
      <c r="S3">
        <v>3</v>
      </c>
      <c r="T3">
        <v>4</v>
      </c>
      <c r="U3">
        <v>5</v>
      </c>
      <c r="V3">
        <v>6</v>
      </c>
      <c r="W3">
        <v>7</v>
      </c>
      <c r="X3">
        <v>8</v>
      </c>
    </row>
    <row r="4" spans="2:27" x14ac:dyDescent="0.3">
      <c r="B4" t="s">
        <v>38</v>
      </c>
      <c r="C4">
        <v>35</v>
      </c>
      <c r="D4">
        <f>35/3</f>
        <v>11.666666666666666</v>
      </c>
      <c r="E4">
        <v>0.89500000000000002</v>
      </c>
      <c r="F4">
        <v>0.82</v>
      </c>
      <c r="M4">
        <f>C4*AVERAGE(E4:F4)</f>
        <v>30.012499999999996</v>
      </c>
      <c r="O4">
        <v>35</v>
      </c>
      <c r="P4">
        <f>35/3</f>
        <v>11.666666666666666</v>
      </c>
      <c r="Q4">
        <v>0.89500000000000002</v>
      </c>
      <c r="R4">
        <v>1</v>
      </c>
      <c r="Y4">
        <f>O4*AVERAGE(Q4:R4)</f>
        <v>33.162500000000001</v>
      </c>
    </row>
    <row r="5" spans="2:27" x14ac:dyDescent="0.3">
      <c r="B5" t="s">
        <v>41</v>
      </c>
      <c r="C5">
        <v>8</v>
      </c>
      <c r="D5">
        <v>1</v>
      </c>
      <c r="E5">
        <f>12/13</f>
        <v>0.92307692307692313</v>
      </c>
      <c r="F5">
        <v>0.5</v>
      </c>
      <c r="G5">
        <v>0.3</v>
      </c>
      <c r="H5">
        <v>0</v>
      </c>
      <c r="I5">
        <v>0</v>
      </c>
      <c r="J5">
        <v>1</v>
      </c>
      <c r="K5">
        <v>1</v>
      </c>
      <c r="M5">
        <f>C5*(AVERAGE(E5:K5))</f>
        <v>4.2549450549450549</v>
      </c>
      <c r="O5">
        <v>8</v>
      </c>
      <c r="P5">
        <v>1</v>
      </c>
      <c r="Q5">
        <f>12/13</f>
        <v>0.92307692307692313</v>
      </c>
      <c r="R5">
        <v>0.5</v>
      </c>
      <c r="S5">
        <v>0.5</v>
      </c>
      <c r="T5">
        <v>0.5</v>
      </c>
      <c r="U5">
        <v>0.5</v>
      </c>
      <c r="V5">
        <v>1</v>
      </c>
      <c r="W5">
        <v>1</v>
      </c>
      <c r="X5">
        <v>1</v>
      </c>
      <c r="Y5">
        <f>O5*(AVERAGE(Q5:X5))</f>
        <v>5.9230769230769234</v>
      </c>
    </row>
    <row r="6" spans="2:27" x14ac:dyDescent="0.3">
      <c r="B6" t="s">
        <v>42</v>
      </c>
      <c r="C6">
        <v>2</v>
      </c>
      <c r="D6">
        <f>2/26</f>
        <v>7.6923076923076927E-2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M6">
        <v>2</v>
      </c>
      <c r="O6">
        <v>2</v>
      </c>
      <c r="P6">
        <f>2/26</f>
        <v>7.6923076923076927E-2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Y6">
        <v>2</v>
      </c>
    </row>
    <row r="7" spans="2:27" x14ac:dyDescent="0.3">
      <c r="B7" t="s">
        <v>43</v>
      </c>
      <c r="C7">
        <v>25</v>
      </c>
      <c r="D7">
        <f>25/8</f>
        <v>3.125</v>
      </c>
      <c r="E7">
        <f>77/80</f>
        <v>0.96250000000000002</v>
      </c>
      <c r="F7">
        <f>73.5/80</f>
        <v>0.91874999999999996</v>
      </c>
      <c r="G7">
        <v>1</v>
      </c>
      <c r="H7">
        <v>1</v>
      </c>
      <c r="I7">
        <v>1</v>
      </c>
      <c r="M7">
        <f>C7*(AVERAGE(E7:I7))</f>
        <v>24.40625</v>
      </c>
      <c r="O7">
        <v>25</v>
      </c>
      <c r="P7">
        <f>25/8</f>
        <v>3.125</v>
      </c>
      <c r="Q7">
        <f>77/80</f>
        <v>0.96250000000000002</v>
      </c>
      <c r="R7">
        <f>73.5/80</f>
        <v>0.91874999999999996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f>O7*(AVERAGE(Q7:X7))</f>
        <v>24.62890625</v>
      </c>
    </row>
    <row r="8" spans="2:27" x14ac:dyDescent="0.3">
      <c r="B8" t="s">
        <v>44</v>
      </c>
      <c r="C8">
        <v>25</v>
      </c>
      <c r="D8">
        <f>25/4</f>
        <v>6.25</v>
      </c>
      <c r="E8">
        <f>83/80</f>
        <v>1.0375000000000001</v>
      </c>
      <c r="F8">
        <v>1</v>
      </c>
      <c r="M8">
        <f>C8*(AVERAGE(E8:F8))</f>
        <v>25.46875</v>
      </c>
      <c r="O8">
        <v>25</v>
      </c>
      <c r="P8">
        <f>25/4</f>
        <v>6.25</v>
      </c>
      <c r="Q8">
        <f>83/80</f>
        <v>1.0375000000000001</v>
      </c>
      <c r="R8">
        <v>1</v>
      </c>
      <c r="S8">
        <v>1</v>
      </c>
      <c r="T8">
        <v>1</v>
      </c>
      <c r="Y8">
        <f>P8*(SUM(Q8:T8))</f>
        <v>25.234374999999996</v>
      </c>
    </row>
    <row r="9" spans="2:27" x14ac:dyDescent="0.3">
      <c r="B9" t="s">
        <v>45</v>
      </c>
      <c r="C9">
        <v>5</v>
      </c>
      <c r="D9">
        <v>5</v>
      </c>
      <c r="M9">
        <v>5</v>
      </c>
      <c r="O9">
        <v>5</v>
      </c>
      <c r="P9">
        <v>5</v>
      </c>
      <c r="Y9">
        <v>5</v>
      </c>
    </row>
    <row r="10" spans="2:27" x14ac:dyDescent="0.3">
      <c r="C10">
        <f>SUM(C4:C9)</f>
        <v>100</v>
      </c>
      <c r="M10">
        <f>SUM(M4:M9)</f>
        <v>91.142445054945057</v>
      </c>
      <c r="O10">
        <f>SUM(O4:O9)</f>
        <v>100</v>
      </c>
      <c r="Y10">
        <f>SUM(Y4:Y9)</f>
        <v>95.948858173076928</v>
      </c>
    </row>
    <row r="13" spans="2:27" x14ac:dyDescent="0.3">
      <c r="C13" t="s">
        <v>39</v>
      </c>
      <c r="D13" t="s">
        <v>40</v>
      </c>
      <c r="E13">
        <v>1</v>
      </c>
      <c r="F13">
        <v>2</v>
      </c>
      <c r="G13">
        <v>3</v>
      </c>
      <c r="H13">
        <v>4</v>
      </c>
      <c r="I13">
        <v>5</v>
      </c>
      <c r="J13">
        <v>6</v>
      </c>
      <c r="K13">
        <v>7</v>
      </c>
      <c r="L13">
        <v>8</v>
      </c>
    </row>
    <row r="14" spans="2:27" x14ac:dyDescent="0.3">
      <c r="C14">
        <v>35</v>
      </c>
      <c r="D14">
        <f>35/3</f>
        <v>11.666666666666666</v>
      </c>
      <c r="E14">
        <v>0.89500000000000002</v>
      </c>
      <c r="F14">
        <v>0.82</v>
      </c>
      <c r="M14">
        <f>C14*AVERAGE(E14:F14)</f>
        <v>30.012499999999996</v>
      </c>
    </row>
    <row r="15" spans="2:27" x14ac:dyDescent="0.3">
      <c r="C15">
        <v>8</v>
      </c>
      <c r="D15">
        <v>1</v>
      </c>
      <c r="E15">
        <f>12/13</f>
        <v>0.92307692307692313</v>
      </c>
      <c r="F15">
        <v>0.75</v>
      </c>
      <c r="G15">
        <v>0.75</v>
      </c>
      <c r="H15">
        <v>0.75</v>
      </c>
      <c r="I15">
        <v>0.5</v>
      </c>
      <c r="J15">
        <v>1</v>
      </c>
      <c r="K15">
        <v>1</v>
      </c>
      <c r="M15">
        <f>C15*(AVERAGE(E15:K15))</f>
        <v>6.4835164835164836</v>
      </c>
    </row>
    <row r="16" spans="2:27" x14ac:dyDescent="0.3">
      <c r="C16">
        <v>2</v>
      </c>
      <c r="D16">
        <f>2/26</f>
        <v>7.6923076923076927E-2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M16">
        <v>2</v>
      </c>
    </row>
    <row r="17" spans="3:13" x14ac:dyDescent="0.3">
      <c r="C17">
        <v>25</v>
      </c>
      <c r="D17">
        <f>25/8</f>
        <v>3.125</v>
      </c>
      <c r="E17">
        <f>77/80</f>
        <v>0.96250000000000002</v>
      </c>
      <c r="F17">
        <f>73.5/80</f>
        <v>0.91874999999999996</v>
      </c>
      <c r="G17">
        <v>1</v>
      </c>
      <c r="H17">
        <v>1</v>
      </c>
      <c r="I17">
        <v>1</v>
      </c>
      <c r="M17">
        <f>C17*(AVERAGE(E17:I17))</f>
        <v>24.40625</v>
      </c>
    </row>
    <row r="18" spans="3:13" x14ac:dyDescent="0.3">
      <c r="C18">
        <v>25</v>
      </c>
      <c r="D18">
        <f>25/4</f>
        <v>6.25</v>
      </c>
      <c r="E18">
        <f>83/80</f>
        <v>1.0375000000000001</v>
      </c>
      <c r="F18">
        <v>1</v>
      </c>
      <c r="M18">
        <f>C18*(AVERAGE(E18:F18))</f>
        <v>25.46875</v>
      </c>
    </row>
    <row r="19" spans="3:13" x14ac:dyDescent="0.3">
      <c r="C19">
        <v>5</v>
      </c>
      <c r="D19">
        <v>5</v>
      </c>
      <c r="M19">
        <v>5</v>
      </c>
    </row>
    <row r="20" spans="3:13" x14ac:dyDescent="0.3">
      <c r="C20">
        <f>SUM(C14:C19)</f>
        <v>100</v>
      </c>
      <c r="M20">
        <f>SUM(M14:M19)</f>
        <v>93.371016483516485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workbookViewId="0">
      <selection activeCell="D7" sqref="D7"/>
    </sheetView>
  </sheetViews>
  <sheetFormatPr defaultRowHeight="14.4" x14ac:dyDescent="0.3"/>
  <sheetData>
    <row r="1" spans="1:10" x14ac:dyDescent="0.3">
      <c r="A1" s="1" t="s">
        <v>23</v>
      </c>
      <c r="D1" t="s">
        <v>29</v>
      </c>
      <c r="E1" t="s">
        <v>32</v>
      </c>
    </row>
    <row r="2" spans="1:10" x14ac:dyDescent="0.3">
      <c r="C2">
        <v>0.69299999999999995</v>
      </c>
      <c r="D2" s="2">
        <f>C2</f>
        <v>0.69299999999999995</v>
      </c>
    </row>
    <row r="3" spans="1:10" x14ac:dyDescent="0.3">
      <c r="B3" t="s">
        <v>24</v>
      </c>
      <c r="C3" s="2">
        <f>(0.00000016)</f>
        <v>1.6E-7</v>
      </c>
      <c r="D3" s="2">
        <f>C3</f>
        <v>1.6E-7</v>
      </c>
    </row>
    <row r="4" spans="1:10" x14ac:dyDescent="0.3">
      <c r="B4" t="s">
        <v>25</v>
      </c>
      <c r="C4">
        <v>20</v>
      </c>
      <c r="D4">
        <f>C4*1000</f>
        <v>20000</v>
      </c>
    </row>
    <row r="5" spans="1:10" x14ac:dyDescent="0.3">
      <c r="B5" t="s">
        <v>26</v>
      </c>
      <c r="C5">
        <v>17</v>
      </c>
      <c r="D5">
        <f>C5*1000</f>
        <v>17000</v>
      </c>
    </row>
    <row r="6" spans="1:10" x14ac:dyDescent="0.3">
      <c r="B6" t="s">
        <v>27</v>
      </c>
      <c r="D6">
        <f>(D2*D3)*(D4+D5)</f>
        <v>4.1025599999999999E-3</v>
      </c>
      <c r="E6" t="s">
        <v>28</v>
      </c>
    </row>
    <row r="7" spans="1:10" x14ac:dyDescent="0.3">
      <c r="D7">
        <f>D6*1000</f>
        <v>4.1025599999999995</v>
      </c>
      <c r="E7" t="s">
        <v>30</v>
      </c>
    </row>
    <row r="9" spans="1:10" x14ac:dyDescent="0.3">
      <c r="C9">
        <v>0.69299999999999995</v>
      </c>
      <c r="D9" s="2">
        <f>C9</f>
        <v>0.69299999999999995</v>
      </c>
      <c r="H9">
        <v>0.69299999999999995</v>
      </c>
      <c r="I9" s="2">
        <f>H9</f>
        <v>0.69299999999999995</v>
      </c>
    </row>
    <row r="10" spans="1:10" x14ac:dyDescent="0.3">
      <c r="B10" t="s">
        <v>24</v>
      </c>
      <c r="C10" s="2">
        <v>9.9999999999999995E-8</v>
      </c>
      <c r="D10" s="2">
        <f>C10</f>
        <v>9.9999999999999995E-8</v>
      </c>
      <c r="G10" t="s">
        <v>24</v>
      </c>
      <c r="H10" s="2">
        <v>7.0000000000000005E-8</v>
      </c>
      <c r="I10" s="2">
        <f>H10</f>
        <v>7.0000000000000005E-8</v>
      </c>
    </row>
    <row r="11" spans="1:10" x14ac:dyDescent="0.3">
      <c r="B11" t="s">
        <v>25</v>
      </c>
      <c r="C11">
        <v>19</v>
      </c>
      <c r="D11">
        <f>C11*1000</f>
        <v>19000</v>
      </c>
      <c r="G11" t="s">
        <v>25</v>
      </c>
      <c r="H11">
        <v>10</v>
      </c>
      <c r="I11">
        <f>H11*1000</f>
        <v>10000</v>
      </c>
    </row>
    <row r="12" spans="1:10" x14ac:dyDescent="0.3">
      <c r="B12" t="s">
        <v>26</v>
      </c>
      <c r="C12">
        <v>10</v>
      </c>
      <c r="D12">
        <f>C12*1000</f>
        <v>10000</v>
      </c>
      <c r="G12" t="s">
        <v>26</v>
      </c>
      <c r="H12">
        <v>14</v>
      </c>
      <c r="I12">
        <f>H12*1000</f>
        <v>14000</v>
      </c>
    </row>
    <row r="13" spans="1:10" x14ac:dyDescent="0.3">
      <c r="B13" t="s">
        <v>27</v>
      </c>
      <c r="D13">
        <f>(D9*D10)*(D11+D12)</f>
        <v>2.0096999999999997E-3</v>
      </c>
      <c r="E13" t="s">
        <v>28</v>
      </c>
      <c r="G13" t="s">
        <v>27</v>
      </c>
      <c r="I13">
        <f>(I9*I10)*(I11+I12)</f>
        <v>1.16424E-3</v>
      </c>
      <c r="J13" t="s">
        <v>28</v>
      </c>
    </row>
    <row r="14" spans="1:10" x14ac:dyDescent="0.3">
      <c r="D14">
        <f>D13*1000</f>
        <v>2.0096999999999996</v>
      </c>
      <c r="I14">
        <f>I13*1000</f>
        <v>1.1642399999999999</v>
      </c>
    </row>
    <row r="15" spans="1:10" x14ac:dyDescent="0.3">
      <c r="B15" t="s">
        <v>31</v>
      </c>
      <c r="D15" s="2">
        <f>D10*D9*D12</f>
        <v>6.9299999999999993E-4</v>
      </c>
    </row>
    <row r="16" spans="1:10" x14ac:dyDescent="0.3">
      <c r="D16" s="2">
        <f>D15*1000</f>
        <v>0.69299999999999995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Sheet5</vt:lpstr>
      <vt:lpstr>Sheet4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2016-04-12T17:13:02Z</dcterms:created>
  <dcterms:modified xsi:type="dcterms:W3CDTF">2016-04-13T20:40:35Z</dcterms:modified>
</cp:coreProperties>
</file>