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kippy/Nextcloud/Projects/Swarmbot/"/>
    </mc:Choice>
  </mc:AlternateContent>
  <xr:revisionPtr revIDLastSave="0" documentId="13_ncr:1_{41AE2A2D-2F64-174B-B1B2-BC914FDDAD3F}" xr6:coauthVersionLast="43" xr6:coauthVersionMax="43" xr10:uidLastSave="{00000000-0000-0000-0000-000000000000}"/>
  <bookViews>
    <workbookView xWindow="940" yWindow="440" windowWidth="27860" windowHeight="17560" activeTab="3" xr2:uid="{00000000-000D-0000-FFFF-FFFF00000000}"/>
  </bookViews>
  <sheets>
    <sheet name="Analytics" sheetId="3" r:id="rId1"/>
    <sheet name="PBS" sheetId="1" r:id="rId2"/>
    <sheet name="Electronic Parts" sheetId="4" r:id="rId3"/>
    <sheet name="Mechanical Parts" sheetId="2" r:id="rId4"/>
  </sheets>
  <definedNames>
    <definedName name="AllSheet" localSheetId="2">'Electronic Parts'!$3:$56</definedName>
    <definedName name="AllSheet" localSheetId="3">'Mechanical Parts'!$3:$35</definedName>
    <definedName name="AllSheet">PBS!$3:$28</definedName>
    <definedName name="Z_10C9D638_09C4_4B94_B18D_B1E118C941ED_.wvu.FilterData" localSheetId="2" hidden="1">'Electronic Parts'!$A$2:$F$23</definedName>
    <definedName name="Z_10C9D638_09C4_4B94_B18D_B1E118C941ED_.wvu.FilterData" localSheetId="3" hidden="1">'Mechanical Parts'!$A$2:$F$35</definedName>
    <definedName name="Z_10C9D638_09C4_4B94_B18D_B1E118C941ED_.wvu.FilterData" localSheetId="1" hidden="1">PBS!$A$2:$J$28</definedName>
    <definedName name="Z_1D386F3C_1E53_4EEE_8AD9_8CEEB178BE54_.wvu.FilterData" localSheetId="2" hidden="1">'Electronic Parts'!$A$2:$F$23</definedName>
    <definedName name="Z_1D386F3C_1E53_4EEE_8AD9_8CEEB178BE54_.wvu.FilterData" localSheetId="3" hidden="1">'Mechanical Parts'!$A$2:$F$35</definedName>
    <definedName name="Z_46F70FB9_FF61_4665_91DF_5D03F9617C81_.wvu.FilterData" localSheetId="2" hidden="1">'Electronic Parts'!$A$2:$F$23</definedName>
    <definedName name="Z_46F70FB9_FF61_4665_91DF_5D03F9617C81_.wvu.FilterData" localSheetId="3" hidden="1">'Mechanical Parts'!$A$2:$F$35</definedName>
    <definedName name="Z_46F70FB9_FF61_4665_91DF_5D03F9617C81_.wvu.FilterData" localSheetId="1" hidden="1">PBS!$A$2:$J$28</definedName>
    <definedName name="Z_C9B8ACFF_2FE1_450A_BB70_0438E488B3A1_.wvu.FilterData" localSheetId="2" hidden="1">'Electronic Parts'!$A$2:$F$23</definedName>
    <definedName name="Z_C9B8ACFF_2FE1_450A_BB70_0438E488B3A1_.wvu.FilterData" localSheetId="3" hidden="1">'Mechanical Parts'!$A$2:$F$35</definedName>
    <definedName name="Z_C9B8ACFF_2FE1_450A_BB70_0438E488B3A1_.wvu.FilterData" localSheetId="1" hidden="1">PBS!$A$2:$J$28</definedName>
    <definedName name="Z_CF677E63_26D2_4E60_B42E_DC091C7E342D_.wvu.FilterData" localSheetId="2" hidden="1">'Electronic Parts'!$A$2:$F$23</definedName>
    <definedName name="Z_CF677E63_26D2_4E60_B42E_DC091C7E342D_.wvu.FilterData" localSheetId="3" hidden="1">'Mechanical Parts'!$A$2:$F$35</definedName>
    <definedName name="Z_CF677E63_26D2_4E60_B42E_DC091C7E342D_.wvu.FilterData" localSheetId="1" hidden="1">PBS!$A$2:$J$28</definedName>
    <definedName name="Z_F9E1F23A_5B8B_40A1_8451_03A893BC064C_.wvu.FilterData" localSheetId="2" hidden="1">'Electronic Parts'!$A$2:$F$23</definedName>
    <definedName name="Z_F9E1F23A_5B8B_40A1_8451_03A893BC064C_.wvu.FilterData" localSheetId="3" hidden="1">'Mechanical Parts'!$A$2:$F$35</definedName>
    <definedName name="Z_F9E1F23A_5B8B_40A1_8451_03A893BC064C_.wvu.FilterData" localSheetId="1" hidden="1">PBS!$A$2:$J$28</definedName>
  </definedNames>
  <calcPr calcId="191029"/>
  <customWorkbookViews>
    <customWorkbookView name="Thomas Filter View" guid="{1D386F3C-1E53-4EEE-8AD9-8CEEB178BE54}" maximized="1" windowWidth="0" windowHeight="0" activeSheetId="0"/>
    <customWorkbookView name="Marius Filter View" guid="{C9B8ACFF-2FE1-450A-BB70-0438E488B3A1}" maximized="1" windowWidth="0" windowHeight="0" activeSheetId="0"/>
    <customWorkbookView name="Chris Filter View" guid="{F9E1F23A-5B8B-40A1-8451-03A893BC064C}" maximized="1" windowWidth="0" windowHeight="0" activeSheetId="0"/>
    <customWorkbookView name="Martin Filter View" guid="{46F70FB9-FF61-4665-91DF-5D03F9617C81}" maximized="1" windowWidth="0" windowHeight="0" activeSheetId="0"/>
    <customWorkbookView name="Alex Filter View" guid="{10C9D638-09C4-4B94-B18D-B1E118C941ED}" maximized="1" windowWidth="0" windowHeight="0" activeSheetId="0"/>
    <customWorkbookView name="Martin Priority Review" guid="{CF677E63-26D2-4E60-B42E-DC091C7E342D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3" l="1"/>
  <c r="C14" i="3"/>
  <c r="C15" i="3"/>
  <c r="C16" i="3"/>
  <c r="C17" i="3"/>
  <c r="C18" i="3"/>
  <c r="C12" i="3"/>
  <c r="A1" i="1" l="1"/>
  <c r="T27" i="3"/>
  <c r="T28" i="3"/>
  <c r="T29" i="3"/>
  <c r="T30" i="3"/>
  <c r="T31" i="3"/>
  <c r="T26" i="3"/>
  <c r="T25" i="3"/>
  <c r="N26" i="3" l="1"/>
  <c r="N27" i="3"/>
  <c r="N28" i="3"/>
  <c r="N29" i="3"/>
  <c r="N30" i="3"/>
  <c r="N31" i="3"/>
  <c r="J26" i="3"/>
  <c r="J27" i="3"/>
  <c r="J28" i="3"/>
  <c r="J29" i="3"/>
  <c r="J30" i="3"/>
  <c r="J31" i="3"/>
  <c r="G26" i="3"/>
  <c r="G27" i="3"/>
  <c r="G28" i="3"/>
  <c r="G29" i="3"/>
  <c r="G30" i="3"/>
  <c r="G31" i="3"/>
  <c r="E26" i="3"/>
  <c r="E27" i="3"/>
  <c r="E28" i="3"/>
  <c r="E29" i="3"/>
  <c r="E30" i="3"/>
  <c r="E31" i="3"/>
  <c r="N25" i="3"/>
  <c r="J25" i="3"/>
  <c r="G25" i="3"/>
  <c r="E25" i="3"/>
  <c r="C26" i="3"/>
  <c r="C27" i="3"/>
  <c r="C28" i="3"/>
  <c r="C29" i="3"/>
  <c r="C30" i="3"/>
  <c r="C31" i="3"/>
  <c r="C25" i="3"/>
  <c r="W26" i="3" l="1"/>
  <c r="W30" i="3"/>
  <c r="W27" i="3"/>
  <c r="W28" i="3"/>
  <c r="W31" i="3"/>
  <c r="W29" i="3"/>
  <c r="T32" i="3" l="1"/>
  <c r="G9" i="3"/>
  <c r="G8" i="3"/>
  <c r="G7" i="3"/>
  <c r="F9" i="3"/>
  <c r="F8" i="3"/>
  <c r="F7" i="3"/>
  <c r="D9" i="3"/>
  <c r="D8" i="3"/>
  <c r="D7" i="3"/>
  <c r="C8" i="3"/>
  <c r="C9" i="3"/>
  <c r="C7" i="3"/>
  <c r="L18" i="3" l="1"/>
  <c r="K18" i="3" s="1"/>
  <c r="L13" i="3"/>
  <c r="K13" i="3" s="1"/>
  <c r="L12" i="3"/>
  <c r="K12" i="3" s="1"/>
  <c r="C17" i="2" l="1"/>
  <c r="C13" i="2"/>
  <c r="C9" i="2"/>
  <c r="C5" i="2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I27" i="1"/>
  <c r="I9" i="1"/>
  <c r="I13" i="1"/>
  <c r="I18" i="1"/>
  <c r="I24" i="1"/>
  <c r="I25" i="1"/>
  <c r="I28" i="1"/>
  <c r="I11" i="1"/>
  <c r="I17" i="1"/>
  <c r="I16" i="1"/>
  <c r="I12" i="1"/>
  <c r="I21" i="1"/>
  <c r="I8" i="1"/>
  <c r="I5" i="1"/>
  <c r="I4" i="1"/>
  <c r="I22" i="1"/>
  <c r="I19" i="1"/>
  <c r="I23" i="1"/>
  <c r="I7" i="1"/>
  <c r="I15" i="1"/>
  <c r="I14" i="1"/>
  <c r="I10" i="1"/>
  <c r="I6" i="1"/>
  <c r="I26" i="1"/>
  <c r="I20" i="1"/>
  <c r="F19" i="3" l="1"/>
  <c r="E8" i="3"/>
  <c r="M26" i="3"/>
  <c r="H27" i="3"/>
  <c r="D27" i="3" l="1"/>
  <c r="G6" i="3"/>
  <c r="M9" i="3" s="1"/>
  <c r="E9" i="3"/>
  <c r="H26" i="3"/>
  <c r="D6" i="3"/>
  <c r="M6" i="3" s="1"/>
  <c r="F30" i="3"/>
  <c r="F31" i="3"/>
  <c r="Q29" i="3"/>
  <c r="Q30" i="3"/>
  <c r="M27" i="3"/>
  <c r="D26" i="3"/>
  <c r="M29" i="3"/>
  <c r="H28" i="3"/>
  <c r="H29" i="3"/>
  <c r="H30" i="3"/>
  <c r="F26" i="3"/>
  <c r="F27" i="3"/>
  <c r="Q31" i="3"/>
  <c r="Q26" i="3"/>
  <c r="D29" i="3"/>
  <c r="D28" i="3"/>
  <c r="M28" i="3"/>
  <c r="M31" i="3"/>
  <c r="E7" i="3"/>
  <c r="F6" i="3"/>
  <c r="M8" i="3" s="1"/>
  <c r="H31" i="3"/>
  <c r="F28" i="3"/>
  <c r="F29" i="3"/>
  <c r="Q27" i="3"/>
  <c r="Q28" i="3"/>
  <c r="D31" i="3"/>
  <c r="D30" i="3"/>
  <c r="M30" i="3"/>
  <c r="C6" i="3"/>
  <c r="M5" i="3" s="1"/>
  <c r="E6" i="3" l="1"/>
  <c r="M7" i="3" s="1"/>
  <c r="C32" i="3"/>
  <c r="J32" i="3"/>
  <c r="N32" i="3"/>
  <c r="G32" i="3"/>
  <c r="D17" i="3"/>
  <c r="G17" i="3" s="1"/>
  <c r="M17" i="3"/>
  <c r="D14" i="3"/>
  <c r="G14" i="3" s="1"/>
  <c r="M14" i="3"/>
  <c r="M18" i="3"/>
  <c r="D18" i="3"/>
  <c r="G18" i="3" s="1"/>
  <c r="D15" i="3"/>
  <c r="G15" i="3" s="1"/>
  <c r="M15" i="3"/>
  <c r="D12" i="3"/>
  <c r="M12" i="3"/>
  <c r="E32" i="3"/>
  <c r="D16" i="3"/>
  <c r="G16" i="3" s="1"/>
  <c r="M16" i="3"/>
  <c r="M13" i="3"/>
  <c r="D13" i="3"/>
  <c r="G13" i="3" s="1"/>
  <c r="C19" i="3" l="1"/>
  <c r="M19" i="3" s="1"/>
</calcChain>
</file>

<file path=xl/sharedStrings.xml><?xml version="1.0" encoding="utf-8"?>
<sst xmlns="http://schemas.openxmlformats.org/spreadsheetml/2006/main" count="273" uniqueCount="162">
  <si>
    <r>
      <t xml:space="preserve">PBS </t>
    </r>
    <r>
      <rPr>
        <sz val="22"/>
        <rFont val="Arial"/>
      </rPr>
      <t>COMMON PARTS</t>
    </r>
  </si>
  <si>
    <t>PBS #</t>
  </si>
  <si>
    <t>NAME</t>
  </si>
  <si>
    <t>QUANTITY</t>
  </si>
  <si>
    <t>CAD ISSUE</t>
  </si>
  <si>
    <t>STATUS</t>
  </si>
  <si>
    <t>COMMENT</t>
  </si>
  <si>
    <t>COMMON</t>
  </si>
  <si>
    <t>D - DESIGNED</t>
  </si>
  <si>
    <t>FROZEN</t>
  </si>
  <si>
    <t>TYPE</t>
  </si>
  <si>
    <t>BUILD</t>
  </si>
  <si>
    <t>PROJECT OWNER</t>
  </si>
  <si>
    <t>#000-000</t>
  </si>
  <si>
    <t>YOUR PROJECT</t>
  </si>
  <si>
    <t>A - ASSEMBLY</t>
  </si>
  <si>
    <t>P - DESIGN IN PROGRESS</t>
  </si>
  <si>
    <t>#630-000</t>
  </si>
  <si>
    <t/>
  </si>
  <si>
    <t>#640-000</t>
  </si>
  <si>
    <t>MACHINE SCREWS &amp; BOLTS</t>
  </si>
  <si>
    <t>#640-301</t>
  </si>
  <si>
    <t>YOUR WHOLE PROJECT</t>
  </si>
  <si>
    <t>RO - READY TO ORDER</t>
  </si>
  <si>
    <t>#100-000</t>
  </si>
  <si>
    <t>TOP-LEVEL ASSEMBLY 1</t>
  </si>
  <si>
    <t>#650-000</t>
  </si>
  <si>
    <t>WOOD SCREWS &amp; SPECIAL SCREWS</t>
  </si>
  <si>
    <t>#660-000</t>
  </si>
  <si>
    <t>THIS IS THE HIGHEST LEVEL ASSEMBLY...</t>
  </si>
  <si>
    <t>NUTS</t>
  </si>
  <si>
    <t>#110-000</t>
  </si>
  <si>
    <t>MAIN ASSEMBLY 1</t>
  </si>
  <si>
    <t>#670-000</t>
  </si>
  <si>
    <t>A - ASSEMBLED</t>
  </si>
  <si>
    <t>...AND THIS IS ONE LEVEL LOWER...</t>
  </si>
  <si>
    <t>#110-001</t>
  </si>
  <si>
    <t xml:space="preserve">FRONT </t>
  </si>
  <si>
    <t>D - DESIGNED PART</t>
  </si>
  <si>
    <t>#680-000</t>
  </si>
  <si>
    <t>M - MANUAL MACHINING</t>
  </si>
  <si>
    <t>THREADED RODS</t>
  </si>
  <si>
    <t>N - NOT DESIGNED</t>
  </si>
  <si>
    <t>THIS IS A PART WHICH DESIGN WAS NOT STARTED YET</t>
  </si>
  <si>
    <t>#110-002</t>
  </si>
  <si>
    <t xml:space="preserve">BACK </t>
  </si>
  <si>
    <t>THIS IS A DESIGN IN PROGRESS</t>
  </si>
  <si>
    <t>#110-003</t>
  </si>
  <si>
    <t xml:space="preserve">RIGHT LOWER HORIZONTAL </t>
  </si>
  <si>
    <t>MARBLES</t>
  </si>
  <si>
    <t>THIS DESIGN MUST BE PREPARED FOR ORDER.</t>
  </si>
  <si>
    <t>#110-004</t>
  </si>
  <si>
    <t xml:space="preserve">LEFT LOWER HORIZONTAL </t>
  </si>
  <si>
    <t>SPACER</t>
  </si>
  <si>
    <t>THIS PART SHOULD BE ORDERED RIGHT NOW.</t>
  </si>
  <si>
    <t>#110-005</t>
  </si>
  <si>
    <t xml:space="preserve">RIGHT UPPER HORIZONTAL </t>
  </si>
  <si>
    <t>O - ORDERED</t>
  </si>
  <si>
    <t>THIS PART IS BEING DELIVERED</t>
  </si>
  <si>
    <t>#110-006</t>
  </si>
  <si>
    <t xml:space="preserve">LEFT UPPER HORIZONTAL </t>
  </si>
  <si>
    <t>R - RECEIVED</t>
  </si>
  <si>
    <t>MISCELLANEOUS</t>
  </si>
  <si>
    <t>YOU HAVE RECEIVED THE PART AND CAN ASSEMBLE IT.</t>
  </si>
  <si>
    <t>#110-007</t>
  </si>
  <si>
    <t xml:space="preserve">FEET PLACEHOLDER </t>
  </si>
  <si>
    <t>JOB DONE. CONGRATS!</t>
  </si>
  <si>
    <t>#110-008</t>
  </si>
  <si>
    <t xml:space="preserve">BRACKETS </t>
  </si>
  <si>
    <t xml:space="preserve">M8 WASHER ISO 7089  </t>
  </si>
  <si>
    <t>H - HARDWARE</t>
  </si>
  <si>
    <t xml:space="preserve">M8X14 HEX SOCKET HEAD ISO 4762  </t>
  </si>
  <si>
    <t>#120-000</t>
  </si>
  <si>
    <t>MAIN ASSEMBLY 2</t>
  </si>
  <si>
    <t>#121-000</t>
  </si>
  <si>
    <t>SUB-ASSEMBLY 2.1</t>
  </si>
  <si>
    <t>...AND THIS IS OUR LOWEST (BUT YOU COULD GO EVEN DEEPER).</t>
  </si>
  <si>
    <t>#121-001</t>
  </si>
  <si>
    <t>SUB-ASSEMBLY 2.1 RANDOM PART</t>
  </si>
  <si>
    <t>#130-000</t>
  </si>
  <si>
    <t>MAIN ASSEMBLY 3</t>
  </si>
  <si>
    <t>#200-000</t>
  </si>
  <si>
    <t>TOP-LEVEL ASSEMBLY 2</t>
  </si>
  <si>
    <t>#300-000</t>
  </si>
  <si>
    <t>TOP-LEVEL ASSEMBLY 3</t>
  </si>
  <si>
    <t>#400-000</t>
  </si>
  <si>
    <t>TOP-LEVEL ASSEMBLY 4</t>
  </si>
  <si>
    <t>#500-000</t>
  </si>
  <si>
    <t>TOP-LEVEL ASSEMBLY 5</t>
  </si>
  <si>
    <t>PBS ANALYTICS</t>
  </si>
  <si>
    <t>RECORD .</t>
  </si>
  <si>
    <t>LIVE  &gt;</t>
  </si>
  <si>
    <t>ASSEMBLIES &amp; PARTS</t>
  </si>
  <si>
    <t>YOU ARE HERE</t>
  </si>
  <si>
    <t>---------V</t>
  </si>
  <si>
    <t>Copy values manually to keep track (or automate it if you're that kind of Jedi)</t>
  </si>
  <si>
    <t>LEVEL</t>
  </si>
  <si>
    <t>ASSEMBLIES</t>
  </si>
  <si>
    <t>PARTS</t>
  </si>
  <si>
    <t>DATE</t>
  </si>
  <si>
    <t>RIGHT NOW</t>
  </si>
  <si>
    <t>UNIQUE DESIGNS</t>
  </si>
  <si>
    <t>#</t>
  </si>
  <si>
    <t>DESIGNED PART</t>
  </si>
  <si>
    <t>HARDWARE</t>
  </si>
  <si>
    <t>TOTAL</t>
  </si>
  <si>
    <t>TOTAL PARTS</t>
  </si>
  <si>
    <t>&lt; EXPAND STATUS HERE</t>
  </si>
  <si>
    <t>ALL</t>
  </si>
  <si>
    <t>WHICH MEANS</t>
  </si>
  <si>
    <t>WEIGHTED</t>
  </si>
  <si>
    <t>Est. Finish date</t>
  </si>
  <si>
    <t>Trend (/day)</t>
  </si>
  <si>
    <t>of the Design must be started</t>
  </si>
  <si>
    <t>of the Design must be finalized</t>
  </si>
  <si>
    <t>of the Design is finished (Yay!)</t>
  </si>
  <si>
    <t>of the assemblies Ready for Order</t>
  </si>
  <si>
    <t>of the assemblies are being built</t>
  </si>
  <si>
    <t>of the assemblies ready to be assembled</t>
  </si>
  <si>
    <t>PROGRESS</t>
  </si>
  <si>
    <t>LET US</t>
  </si>
  <si>
    <t>ZOOM</t>
  </si>
  <si>
    <t>IN</t>
  </si>
  <si>
    <t>&lt; EXPAND PROGRESS HERE</t>
  </si>
  <si>
    <t xml:space="preserve">#100 - </t>
  </si>
  <si>
    <t xml:space="preserve">#200 - </t>
  </si>
  <si>
    <t xml:space="preserve">#300 - </t>
  </si>
  <si>
    <t xml:space="preserve">#400 - </t>
  </si>
  <si>
    <t xml:space="preserve">#500 - </t>
  </si>
  <si>
    <t>W. PROGRESS</t>
  </si>
  <si>
    <t>Notes: Column "C" and "I" are automated: Don't mess-up with them!</t>
  </si>
  <si>
    <t>M3 x 10</t>
  </si>
  <si>
    <t>WASHERS AND SPACERS</t>
  </si>
  <si>
    <t>M3</t>
  </si>
  <si>
    <t>ELECTRONICS</t>
  </si>
  <si>
    <t>Raspberry Pi B</t>
  </si>
  <si>
    <t>Raspberry Pi Zero W</t>
  </si>
  <si>
    <t>#920-000</t>
  </si>
  <si>
    <t>#920-001</t>
  </si>
  <si>
    <t>Raspberry Pi Zero Camera</t>
  </si>
  <si>
    <t>£16 - https://shop.pimoroni.com/products/raspberry-pi-zero-camera-module?variant=1473069416458</t>
  </si>
  <si>
    <t>£9 - https://shop.pimoroni.com/products/raspberry-pi-zero-w</t>
  </si>
  <si>
    <t>NO</t>
  </si>
  <si>
    <t>#970-007</t>
  </si>
  <si>
    <t>#940-803</t>
  </si>
  <si>
    <t>HARDWARE PART HAVE #9XX-XXX NUMBERS (SEE Common Parts sheet).</t>
  </si>
  <si>
    <t>of the assemblies are part of the machine!</t>
  </si>
  <si>
    <t>COMMENTS</t>
  </si>
  <si>
    <t>Sonar Module</t>
  </si>
  <si>
    <t>#930-001</t>
  </si>
  <si>
    <t>#E00-000</t>
  </si>
  <si>
    <t>#E10-000</t>
  </si>
  <si>
    <t>#E10-001</t>
  </si>
  <si>
    <t>#E10-002</t>
  </si>
  <si>
    <t>#E10-003</t>
  </si>
  <si>
    <t>#E10-004</t>
  </si>
  <si>
    <t>Modules</t>
  </si>
  <si>
    <t>#F00-000</t>
  </si>
  <si>
    <t>#F10-000</t>
  </si>
  <si>
    <t>#F10-001</t>
  </si>
  <si>
    <t>Note: this is where you list parts that will be shared among different assemblies.
It's mostly off-the-shelf parts.</t>
  </si>
  <si>
    <t xml:space="preserve">#F00 -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</si>
</sst>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"/>
    <numFmt numFmtId="165" formatCode="0.0%"/>
  </numFmts>
  <fonts count="55">
    <font>
      <sz val="10"/>
      <color rgb="FF000000"/>
      <name val="Arial"/>
    </font>
    <font>
      <sz val="36"/>
      <color rgb="FF3D85C6"/>
      <name val="Oswald"/>
    </font>
    <font>
      <sz val="36"/>
      <color rgb="FF434343"/>
      <name val="Oswald"/>
    </font>
    <font>
      <sz val="10"/>
      <color rgb="FF434343"/>
      <name val="Oswald"/>
    </font>
    <font>
      <sz val="9"/>
      <color rgb="FF434343"/>
      <name val="Oswald"/>
    </font>
    <font>
      <sz val="10"/>
      <name val="Oswald"/>
    </font>
    <font>
      <sz val="12"/>
      <color rgb="FFF4CCCC"/>
      <name val="Source Code Pro"/>
    </font>
    <font>
      <sz val="8"/>
      <color rgb="FF434343"/>
      <name val="Oswald"/>
    </font>
    <font>
      <sz val="8"/>
      <name val="Source Code Pro"/>
    </font>
    <font>
      <sz val="11"/>
      <color rgb="FFF4CCCC"/>
      <name val="Source Code Pro"/>
    </font>
    <font>
      <sz val="8"/>
      <color rgb="FF0B5394"/>
      <name val="Source Code Pro"/>
    </font>
    <font>
      <b/>
      <sz val="11"/>
      <color rgb="FFC9DAF8"/>
      <name val="Source Code Pro"/>
    </font>
    <font>
      <b/>
      <sz val="8"/>
      <color rgb="FF3C78D8"/>
      <name val="Source Code Pro"/>
    </font>
    <font>
      <sz val="8"/>
      <color rgb="FF000000"/>
      <name val="Source Code Pro"/>
    </font>
    <font>
      <sz val="22"/>
      <name val="Arial"/>
    </font>
    <font>
      <sz val="10"/>
      <color rgb="FF0B5394"/>
      <name val="Oswald"/>
    </font>
    <font>
      <sz val="10"/>
      <color rgb="FF1155CC"/>
      <name val="Oswald"/>
    </font>
    <font>
      <sz val="12"/>
      <color rgb="FFF3F3F3"/>
      <name val="Oswald"/>
    </font>
    <font>
      <sz val="10"/>
      <name val="Arial"/>
    </font>
    <font>
      <sz val="10"/>
      <color rgb="FFF3F3F3"/>
      <name val="Oswald"/>
    </font>
    <font>
      <sz val="12"/>
      <color rgb="FFC9DAF8"/>
      <name val="Oswald"/>
    </font>
    <font>
      <sz val="12"/>
      <color rgb="FFF4CCCC"/>
      <name val="Oswald"/>
    </font>
    <font>
      <sz val="12"/>
      <name val="Oswald"/>
    </font>
    <font>
      <sz val="12"/>
      <color rgb="FF0B5394"/>
      <name val="Oswald"/>
    </font>
    <font>
      <sz val="9"/>
      <name val="Oswald"/>
    </font>
    <font>
      <sz val="10"/>
      <color rgb="FF666666"/>
      <name val="Oswald"/>
    </font>
    <font>
      <sz val="12"/>
      <color rgb="FF434343"/>
      <name val="Oswald"/>
    </font>
    <font>
      <sz val="10"/>
      <color rgb="FFB7B7B7"/>
      <name val="Oswald"/>
    </font>
    <font>
      <sz val="8"/>
      <color rgb="FFB7B7B7"/>
      <name val="Oswald"/>
    </font>
    <font>
      <sz val="8"/>
      <name val="Oswald"/>
    </font>
    <font>
      <sz val="12"/>
      <color rgb="FF4A86E8"/>
      <name val="Oswald"/>
    </font>
    <font>
      <sz val="10"/>
      <color rgb="FFA4C2F4"/>
      <name val="Oswald"/>
    </font>
    <font>
      <sz val="8"/>
      <color rgb="FFD9D9D9"/>
      <name val="Oswald"/>
    </font>
    <font>
      <sz val="24"/>
      <color rgb="FFCFE2F3"/>
      <name val="Oswald"/>
    </font>
    <font>
      <sz val="36"/>
      <color rgb="FF666666"/>
      <name val="Oswald"/>
    </font>
    <font>
      <sz val="24"/>
      <color rgb="FF3D85C6"/>
      <name val="Oswald"/>
    </font>
    <font>
      <sz val="36"/>
      <color rgb="FF0B5394"/>
      <name val="Oswald"/>
    </font>
    <font>
      <sz val="18"/>
      <color rgb="FF9FC5E8"/>
      <name val="Oswald"/>
    </font>
    <font>
      <sz val="9"/>
      <color rgb="FF9FC5E8"/>
      <name val="Oswald"/>
    </font>
    <font>
      <sz val="10"/>
      <color rgb="FF9FC5E8"/>
      <name val="Oswald"/>
    </font>
    <font>
      <sz val="18"/>
      <color rgb="FF666666"/>
      <name val="Oswald"/>
    </font>
    <font>
      <sz val="45"/>
      <color rgb="FF85200C"/>
      <name val="Oswald"/>
    </font>
    <font>
      <sz val="16"/>
      <color rgb="FF666666"/>
      <name val="Oswald"/>
    </font>
    <font>
      <sz val="6"/>
      <color rgb="FFA4C2F4"/>
      <name val="Oswald"/>
    </font>
    <font>
      <sz val="10"/>
      <color rgb="FFE6B8AF"/>
      <name val="Oswald"/>
    </font>
    <font>
      <sz val="12"/>
      <color rgb="FF741B47"/>
      <name val="Oswald"/>
    </font>
    <font>
      <sz val="18"/>
      <color rgb="FFA64D79"/>
      <name val="Oswald"/>
    </font>
    <font>
      <sz val="14"/>
      <name val="Oswald"/>
    </font>
    <font>
      <sz val="10"/>
      <name val="Source Code Pro"/>
    </font>
    <font>
      <sz val="11"/>
      <color rgb="FF000000"/>
      <name val="Oswald"/>
    </font>
    <font>
      <u/>
      <sz val="10"/>
      <color theme="10"/>
      <name val="Arial"/>
    </font>
    <font>
      <sz val="12"/>
      <name val="Source Code Pro"/>
    </font>
    <font>
      <b/>
      <sz val="12"/>
      <color rgb="FF3C78D8"/>
      <name val="Source Code Pro"/>
    </font>
    <font>
      <sz val="12"/>
      <color rgb="FF000000"/>
      <name val="Source Code Pro"/>
    </font>
    <font>
      <u/>
      <sz val="12"/>
      <color theme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BDBDBD"/>
        <bgColor rgb="FFBDBDBD"/>
      </patternFill>
    </fill>
    <fill>
      <patternFill patternType="solid">
        <fgColor rgb="FFEFEFEF"/>
        <bgColor rgb="FFEFEFEF"/>
      </patternFill>
    </fill>
    <fill>
      <patternFill patternType="solid">
        <fgColor rgb="FF990000"/>
        <bgColor rgb="FF990000"/>
      </patternFill>
    </fill>
    <fill>
      <patternFill patternType="solid">
        <fgColor rgb="FF073763"/>
        <bgColor rgb="FF073763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</fills>
  <borders count="46">
    <border>
      <left/>
      <right/>
      <top/>
      <bottom/>
      <diagonal/>
    </border>
    <border>
      <left/>
      <right style="medium">
        <color rgb="FFB7B7B7"/>
      </right>
      <top/>
      <bottom/>
      <diagonal/>
    </border>
    <border>
      <left style="medium">
        <color rgb="FFB7B7B7"/>
      </left>
      <right style="medium">
        <color rgb="FFB7B7B7"/>
      </right>
      <top/>
      <bottom/>
      <diagonal/>
    </border>
    <border>
      <left style="medium">
        <color rgb="FFB7B7B7"/>
      </left>
      <right/>
      <top/>
      <bottom/>
      <diagonal/>
    </border>
    <border>
      <left style="thin">
        <color rgb="FFB7B7B7"/>
      </left>
      <right style="thin">
        <color rgb="FFB7B7B7"/>
      </right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 style="thin">
        <color rgb="FFB7B7B7"/>
      </top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EFEFEF"/>
      </left>
      <right/>
      <top style="thin">
        <color rgb="FFEFEFEF"/>
      </top>
      <bottom/>
      <diagonal/>
    </border>
    <border>
      <left style="thin">
        <color rgb="FFEFEFEF"/>
      </left>
      <right style="thin">
        <color rgb="FFFFFFFF"/>
      </right>
      <top style="thin">
        <color rgb="FFEFEFEF"/>
      </top>
      <bottom/>
      <diagonal/>
    </border>
    <border>
      <left style="thin">
        <color rgb="FFFFFFFF"/>
      </left>
      <right style="thin">
        <color rgb="FFFFFFFF"/>
      </right>
      <top style="thin">
        <color rgb="FFEFEFEF"/>
      </top>
      <bottom/>
      <diagonal/>
    </border>
    <border>
      <left style="thin">
        <color rgb="FFFFFFFF"/>
      </left>
      <right style="thin">
        <color rgb="FFEFEFEF"/>
      </right>
      <top style="thin">
        <color rgb="FFEFEFE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EFEFEF"/>
      </right>
      <top style="thin">
        <color rgb="FFFFFFFF"/>
      </top>
      <bottom style="thin">
        <color rgb="FFEFEFEF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EFEFEF"/>
      </right>
      <top/>
      <bottom style="thin">
        <color rgb="FFFFFFFF"/>
      </bottom>
      <diagonal/>
    </border>
    <border>
      <left style="thin">
        <color rgb="FFEFEFEF"/>
      </left>
      <right style="thin">
        <color rgb="FFEFEFEF"/>
      </right>
      <top/>
      <bottom/>
      <diagonal/>
    </border>
    <border>
      <left style="thin">
        <color rgb="FFEFEFEF"/>
      </left>
      <right/>
      <top/>
      <bottom/>
      <diagonal/>
    </border>
    <border>
      <left/>
      <right style="thin">
        <color rgb="FFEFEFEF"/>
      </right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EFEFEF"/>
      </bottom>
      <diagonal/>
    </border>
    <border>
      <left/>
      <right/>
      <top/>
      <bottom style="medium">
        <color rgb="FFB7B7B7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EFEFEF"/>
      </top>
      <bottom style="thin">
        <color rgb="FFFFFFFF"/>
      </bottom>
      <diagonal/>
    </border>
    <border>
      <left/>
      <right style="thin">
        <color rgb="FFFFFFFF"/>
      </right>
      <top style="thin">
        <color rgb="FFEFEFEF"/>
      </top>
      <bottom style="thin">
        <color rgb="FFFFFFFF"/>
      </bottom>
      <diagonal/>
    </border>
    <border>
      <left/>
      <right/>
      <top style="thin">
        <color rgb="FFEFEFEF"/>
      </top>
      <bottom style="thin">
        <color rgb="FFFFFFFF"/>
      </bottom>
      <diagonal/>
    </border>
    <border>
      <left/>
      <right style="thin">
        <color rgb="FFEFEFEF"/>
      </right>
      <top style="thin">
        <color rgb="FFEFEFEF"/>
      </top>
      <bottom style="thin">
        <color rgb="FFFFFFFF"/>
      </bottom>
      <diagonal/>
    </border>
    <border>
      <left style="thin">
        <color rgb="FFEFEFEF"/>
      </left>
      <right style="thin">
        <color rgb="FFEFEFEF"/>
      </right>
      <top/>
      <bottom style="thin">
        <color rgb="FFEFEFEF"/>
      </bottom>
      <diagonal/>
    </border>
    <border>
      <left style="thin">
        <color rgb="FFEFEFEF"/>
      </left>
      <right/>
      <top/>
      <bottom style="thin">
        <color rgb="FFEFEFEF"/>
      </bottom>
      <diagonal/>
    </border>
    <border>
      <left/>
      <right/>
      <top/>
      <bottom style="thin">
        <color rgb="FFEFEFEF"/>
      </bottom>
      <diagonal/>
    </border>
    <border>
      <left/>
      <right style="thin">
        <color rgb="FFEFEFEF"/>
      </right>
      <top/>
      <bottom style="thin">
        <color rgb="FFEFEFEF"/>
      </bottom>
      <diagonal/>
    </border>
    <border>
      <left style="thin">
        <color rgb="FFEFEFEF"/>
      </left>
      <right/>
      <top style="thin">
        <color rgb="FFEFEFEF"/>
      </top>
      <bottom style="thin">
        <color rgb="FFEFEFEF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 style="thin">
        <color rgb="FFEFEFEF"/>
      </right>
      <top style="thin">
        <color rgb="FFEFEFEF"/>
      </top>
      <bottom style="thin">
        <color rgb="FFEFEFEF"/>
      </bottom>
      <diagonal/>
    </border>
    <border>
      <left/>
      <right style="thin">
        <color rgb="FFCCCCCC"/>
      </right>
      <top style="thin">
        <color rgb="FFEFEFEF"/>
      </top>
      <bottom style="thin">
        <color rgb="FFEFEFEF"/>
      </bottom>
      <diagonal/>
    </border>
    <border>
      <left style="thin">
        <color rgb="FFCCCCCC"/>
      </left>
      <right/>
      <top style="thin">
        <color rgb="FFEFEFEF"/>
      </top>
      <bottom style="thin">
        <color rgb="FFEFEFEF"/>
      </bottom>
      <diagonal/>
    </border>
  </borders>
  <cellStyleXfs count="2">
    <xf numFmtId="0" fontId="0" fillId="0" borderId="0"/>
    <xf numFmtId="0" fontId="50" fillId="0" borderId="0" applyNumberFormat="0" applyFill="0" applyBorder="0" applyAlignment="0" applyProtection="0"/>
  </cellStyleXfs>
  <cellXfs count="185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right"/>
    </xf>
    <xf numFmtId="1" fontId="8" fillId="0" borderId="4" xfId="0" applyNumberFormat="1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11" fillId="2" borderId="2" xfId="0" applyFont="1" applyFill="1" applyBorder="1" applyAlignment="1">
      <alignment horizontal="left" textRotation="90"/>
    </xf>
    <xf numFmtId="0" fontId="8" fillId="0" borderId="4" xfId="0" applyFont="1" applyBorder="1" applyAlignment="1">
      <alignment horizontal="left" vertical="center"/>
    </xf>
    <xf numFmtId="0" fontId="9" fillId="2" borderId="2" xfId="0" applyFont="1" applyFill="1" applyBorder="1" applyAlignment="1">
      <alignment horizontal="left" textRotation="90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1" fontId="13" fillId="0" borderId="5" xfId="0" applyNumberFormat="1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1" fontId="8" fillId="0" borderId="5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1" fontId="13" fillId="0" borderId="4" xfId="0" applyNumberFormat="1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center"/>
    </xf>
    <xf numFmtId="0" fontId="17" fillId="6" borderId="12" xfId="0" applyFont="1" applyFill="1" applyBorder="1" applyAlignment="1">
      <alignment horizontal="right" vertical="center"/>
    </xf>
    <xf numFmtId="0" fontId="19" fillId="6" borderId="12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left" vertical="center"/>
    </xf>
    <xf numFmtId="0" fontId="20" fillId="6" borderId="12" xfId="0" applyFont="1" applyFill="1" applyBorder="1" applyAlignment="1">
      <alignment horizontal="left" vertical="center"/>
    </xf>
    <xf numFmtId="0" fontId="21" fillId="6" borderId="12" xfId="0" applyFont="1" applyFill="1" applyBorder="1" applyAlignment="1">
      <alignment horizontal="left" vertical="center"/>
    </xf>
    <xf numFmtId="0" fontId="17" fillId="6" borderId="12" xfId="0" applyFont="1" applyFill="1" applyBorder="1" applyAlignment="1">
      <alignment horizontal="center" vertical="center"/>
    </xf>
    <xf numFmtId="0" fontId="18" fillId="0" borderId="0" xfId="0" applyFont="1"/>
    <xf numFmtId="0" fontId="15" fillId="8" borderId="12" xfId="0" applyFont="1" applyFill="1" applyBorder="1" applyAlignment="1">
      <alignment horizontal="center" vertical="center"/>
    </xf>
    <xf numFmtId="0" fontId="23" fillId="8" borderId="12" xfId="0" applyFont="1" applyFill="1" applyBorder="1" applyAlignment="1">
      <alignment horizontal="center" vertical="center"/>
    </xf>
    <xf numFmtId="164" fontId="24" fillId="8" borderId="0" xfId="0" applyNumberFormat="1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9" borderId="17" xfId="0" applyFont="1" applyFill="1" applyBorder="1" applyAlignment="1">
      <alignment horizontal="center" vertical="center"/>
    </xf>
    <xf numFmtId="0" fontId="25" fillId="9" borderId="18" xfId="0" applyFont="1" applyFill="1" applyBorder="1" applyAlignment="1">
      <alignment horizontal="center" vertical="center"/>
    </xf>
    <xf numFmtId="0" fontId="25" fillId="9" borderId="19" xfId="0" applyFont="1" applyFill="1" applyBorder="1" applyAlignment="1">
      <alignment horizontal="center" vertical="center"/>
    </xf>
    <xf numFmtId="0" fontId="25" fillId="9" borderId="20" xfId="0" applyFont="1" applyFill="1" applyBorder="1" applyAlignment="1">
      <alignment horizontal="center" vertical="center"/>
    </xf>
    <xf numFmtId="0" fontId="27" fillId="4" borderId="15" xfId="0" applyFont="1" applyFill="1" applyBorder="1" applyAlignment="1">
      <alignment horizontal="center" vertical="center"/>
    </xf>
    <xf numFmtId="0" fontId="27" fillId="4" borderId="23" xfId="0" applyFont="1" applyFill="1" applyBorder="1" applyAlignment="1">
      <alignment horizontal="center" vertical="center"/>
    </xf>
    <xf numFmtId="0" fontId="28" fillId="4" borderId="24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5" borderId="25" xfId="0" applyFont="1" applyFill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27" fillId="5" borderId="15" xfId="0" applyFont="1" applyFill="1" applyBorder="1" applyAlignment="1">
      <alignment horizontal="center" vertical="center"/>
    </xf>
    <xf numFmtId="0" fontId="27" fillId="5" borderId="23" xfId="0" applyFont="1" applyFill="1" applyBorder="1" applyAlignment="1">
      <alignment horizontal="center" vertical="center"/>
    </xf>
    <xf numFmtId="0" fontId="28" fillId="5" borderId="24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32" fillId="0" borderId="0" xfId="0" applyFont="1"/>
    <xf numFmtId="0" fontId="32" fillId="0" borderId="0" xfId="0" applyFont="1" applyAlignment="1">
      <alignment horizontal="center" vertical="center"/>
    </xf>
    <xf numFmtId="0" fontId="22" fillId="8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2" fillId="8" borderId="28" xfId="0" applyFont="1" applyFill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0" fontId="26" fillId="4" borderId="25" xfId="0" applyFont="1" applyFill="1" applyBorder="1" applyAlignment="1">
      <alignment horizontal="left" vertical="center"/>
    </xf>
    <xf numFmtId="0" fontId="27" fillId="4" borderId="24" xfId="0" applyFont="1" applyFill="1" applyBorder="1" applyAlignment="1">
      <alignment horizontal="left" vertical="center"/>
    </xf>
    <xf numFmtId="0" fontId="26" fillId="5" borderId="25" xfId="0" applyFont="1" applyFill="1" applyBorder="1" applyAlignment="1">
      <alignment horizontal="left" vertical="center"/>
    </xf>
    <xf numFmtId="0" fontId="27" fillId="0" borderId="15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0" fontId="27" fillId="5" borderId="24" xfId="0" applyFont="1" applyFill="1" applyBorder="1" applyAlignment="1">
      <alignment horizontal="left" vertical="center"/>
    </xf>
    <xf numFmtId="0" fontId="26" fillId="4" borderId="30" xfId="0" applyFont="1" applyFill="1" applyBorder="1" applyAlignment="1">
      <alignment horizontal="left" vertical="center"/>
    </xf>
    <xf numFmtId="0" fontId="26" fillId="5" borderId="30" xfId="0" applyFont="1" applyFill="1" applyBorder="1" applyAlignment="1">
      <alignment horizontal="left" vertical="center"/>
    </xf>
    <xf numFmtId="0" fontId="33" fillId="2" borderId="31" xfId="0" applyFont="1" applyFill="1" applyBorder="1" applyAlignment="1">
      <alignment horizontal="center" vertical="center"/>
    </xf>
    <xf numFmtId="0" fontId="35" fillId="11" borderId="0" xfId="0" applyFont="1" applyFill="1" applyAlignment="1">
      <alignment horizontal="center" vertical="center"/>
    </xf>
    <xf numFmtId="9" fontId="37" fillId="9" borderId="0" xfId="0" applyNumberFormat="1" applyFont="1" applyFill="1" applyAlignment="1">
      <alignment horizontal="center" vertical="center"/>
    </xf>
    <xf numFmtId="165" fontId="37" fillId="9" borderId="0" xfId="0" applyNumberFormat="1" applyFont="1" applyFill="1" applyAlignment="1">
      <alignment horizontal="center" vertical="center"/>
    </xf>
    <xf numFmtId="165" fontId="38" fillId="9" borderId="0" xfId="0" applyNumberFormat="1" applyFont="1" applyFill="1" applyAlignment="1">
      <alignment horizontal="center" vertical="center"/>
    </xf>
    <xf numFmtId="9" fontId="38" fillId="9" borderId="0" xfId="0" applyNumberFormat="1" applyFont="1" applyFill="1" applyAlignment="1">
      <alignment horizontal="center" vertical="center"/>
    </xf>
    <xf numFmtId="9" fontId="39" fillId="9" borderId="0" xfId="0" applyNumberFormat="1" applyFont="1" applyFill="1" applyAlignment="1">
      <alignment horizontal="center" vertical="center"/>
    </xf>
    <xf numFmtId="0" fontId="40" fillId="0" borderId="0" xfId="0" applyFont="1" applyAlignment="1">
      <alignment horizontal="right" vertical="center" textRotation="90"/>
    </xf>
    <xf numFmtId="0" fontId="41" fillId="0" borderId="0" xfId="0" applyFont="1" applyAlignment="1">
      <alignment horizontal="center"/>
    </xf>
    <xf numFmtId="0" fontId="42" fillId="0" borderId="0" xfId="0" applyFont="1" applyAlignment="1">
      <alignment horizontal="left"/>
    </xf>
    <xf numFmtId="0" fontId="40" fillId="0" borderId="1" xfId="0" applyFont="1" applyBorder="1" applyAlignment="1">
      <alignment horizontal="right" vertical="center" textRotation="90"/>
    </xf>
    <xf numFmtId="0" fontId="42" fillId="0" borderId="3" xfId="0" applyFont="1" applyBorder="1" applyAlignment="1">
      <alignment horizontal="left"/>
    </xf>
    <xf numFmtId="0" fontId="44" fillId="0" borderId="0" xfId="0" applyFont="1" applyAlignment="1">
      <alignment horizontal="left" vertical="center"/>
    </xf>
    <xf numFmtId="0" fontId="25" fillId="12" borderId="37" xfId="0" applyFont="1" applyFill="1" applyBorder="1" applyAlignment="1">
      <alignment horizontal="center" vertical="center"/>
    </xf>
    <xf numFmtId="0" fontId="25" fillId="12" borderId="38" xfId="0" applyFont="1" applyFill="1" applyBorder="1" applyAlignment="1">
      <alignment horizontal="center" vertical="center"/>
    </xf>
    <xf numFmtId="9" fontId="27" fillId="4" borderId="41" xfId="0" applyNumberFormat="1" applyFont="1" applyFill="1" applyBorder="1" applyAlignment="1">
      <alignment horizontal="center" vertical="center"/>
    </xf>
    <xf numFmtId="0" fontId="18" fillId="4" borderId="42" xfId="0" applyFont="1" applyFill="1" applyBorder="1"/>
    <xf numFmtId="0" fontId="18" fillId="4" borderId="44" xfId="0" applyFont="1" applyFill="1" applyBorder="1"/>
    <xf numFmtId="10" fontId="27" fillId="5" borderId="41" xfId="0" applyNumberFormat="1" applyFont="1" applyFill="1" applyBorder="1" applyAlignment="1">
      <alignment horizontal="center" vertical="center"/>
    </xf>
    <xf numFmtId="0" fontId="18" fillId="5" borderId="42" xfId="0" applyFont="1" applyFill="1" applyBorder="1"/>
    <xf numFmtId="10" fontId="27" fillId="4" borderId="41" xfId="0" applyNumberFormat="1" applyFont="1" applyFill="1" applyBorder="1" applyAlignment="1">
      <alignment horizontal="center" vertical="center"/>
    </xf>
    <xf numFmtId="0" fontId="18" fillId="5" borderId="0" xfId="0" applyFont="1" applyFill="1"/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0" applyFont="1" applyAlignment="1">
      <alignment horizontal="left"/>
    </xf>
    <xf numFmtId="0" fontId="3" fillId="0" borderId="0" xfId="0" applyFont="1" applyAlignment="1"/>
    <xf numFmtId="0" fontId="18" fillId="5" borderId="42" xfId="0" applyFont="1" applyFill="1" applyBorder="1"/>
    <xf numFmtId="0" fontId="2" fillId="0" borderId="0" xfId="0" applyFont="1" applyAlignment="1">
      <alignment vertical="center"/>
    </xf>
    <xf numFmtId="0" fontId="6" fillId="2" borderId="2" xfId="0" applyFont="1" applyFill="1" applyBorder="1" applyAlignment="1">
      <alignment horizontal="left" textRotation="90"/>
    </xf>
    <xf numFmtId="10" fontId="27" fillId="5" borderId="41" xfId="0" applyNumberFormat="1" applyFont="1" applyFill="1" applyBorder="1" applyAlignment="1">
      <alignment horizontal="center" vertical="center"/>
    </xf>
    <xf numFmtId="0" fontId="18" fillId="4" borderId="42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18" fillId="4" borderId="45" xfId="0" applyFont="1" applyFill="1" applyBorder="1" applyAlignment="1">
      <alignment horizontal="center"/>
    </xf>
    <xf numFmtId="0" fontId="18" fillId="4" borderId="42" xfId="0" applyFont="1" applyFill="1" applyBorder="1" applyAlignment="1">
      <alignment horizontal="center"/>
    </xf>
    <xf numFmtId="0" fontId="18" fillId="4" borderId="44" xfId="0" applyFont="1" applyFill="1" applyBorder="1" applyAlignment="1">
      <alignment horizontal="center"/>
    </xf>
    <xf numFmtId="0" fontId="18" fillId="5" borderId="41" xfId="0" applyFont="1" applyFill="1" applyBorder="1" applyAlignment="1">
      <alignment horizontal="center"/>
    </xf>
    <xf numFmtId="0" fontId="18" fillId="5" borderId="42" xfId="0" applyFont="1" applyFill="1" applyBorder="1" applyAlignment="1">
      <alignment horizontal="center"/>
    </xf>
    <xf numFmtId="0" fontId="18" fillId="5" borderId="44" xfId="0" applyFont="1" applyFill="1" applyBorder="1" applyAlignment="1">
      <alignment horizontal="center"/>
    </xf>
    <xf numFmtId="9" fontId="27" fillId="4" borderId="45" xfId="0" applyNumberFormat="1" applyFont="1" applyFill="1" applyBorder="1" applyAlignment="1">
      <alignment horizontal="center" vertical="center"/>
    </xf>
    <xf numFmtId="9" fontId="27" fillId="4" borderId="42" xfId="0" applyNumberFormat="1" applyFont="1" applyFill="1" applyBorder="1" applyAlignment="1">
      <alignment horizontal="center" vertical="center"/>
    </xf>
    <xf numFmtId="9" fontId="27" fillId="4" borderId="44" xfId="0" applyNumberFormat="1" applyFont="1" applyFill="1" applyBorder="1" applyAlignment="1">
      <alignment horizontal="center" vertical="center"/>
    </xf>
    <xf numFmtId="10" fontId="27" fillId="5" borderId="45" xfId="0" applyNumberFormat="1" applyFont="1" applyFill="1" applyBorder="1" applyAlignment="1">
      <alignment horizontal="center" vertical="center"/>
    </xf>
    <xf numFmtId="10" fontId="27" fillId="5" borderId="42" xfId="0" applyNumberFormat="1" applyFont="1" applyFill="1" applyBorder="1" applyAlignment="1">
      <alignment horizontal="center" vertical="center"/>
    </xf>
    <xf numFmtId="10" fontId="27" fillId="5" borderId="43" xfId="0" applyNumberFormat="1" applyFont="1" applyFill="1" applyBorder="1" applyAlignment="1">
      <alignment horizontal="center" vertical="center"/>
    </xf>
    <xf numFmtId="10" fontId="27" fillId="5" borderId="41" xfId="0" applyNumberFormat="1" applyFont="1" applyFill="1" applyBorder="1" applyAlignment="1">
      <alignment horizontal="center" vertical="center"/>
    </xf>
    <xf numFmtId="10" fontId="27" fillId="5" borderId="44" xfId="0" applyNumberFormat="1" applyFont="1" applyFill="1" applyBorder="1" applyAlignment="1">
      <alignment horizontal="center" vertical="center"/>
    </xf>
    <xf numFmtId="0" fontId="22" fillId="7" borderId="20" xfId="0" applyFont="1" applyFill="1" applyBorder="1" applyAlignment="1">
      <alignment horizontal="center"/>
    </xf>
    <xf numFmtId="0" fontId="18" fillId="8" borderId="26" xfId="0" applyFont="1" applyFill="1" applyBorder="1"/>
    <xf numFmtId="0" fontId="45" fillId="7" borderId="33" xfId="0" applyFont="1" applyFill="1" applyBorder="1" applyAlignment="1">
      <alignment horizontal="center" vertical="center"/>
    </xf>
    <xf numFmtId="0" fontId="18" fillId="0" borderId="34" xfId="0" applyFont="1" applyBorder="1"/>
    <xf numFmtId="0" fontId="18" fillId="0" borderId="35" xfId="0" applyFont="1" applyBorder="1"/>
    <xf numFmtId="0" fontId="18" fillId="0" borderId="36" xfId="0" applyFont="1" applyBorder="1"/>
    <xf numFmtId="0" fontId="25" fillId="12" borderId="38" xfId="0" applyFont="1" applyFill="1" applyBorder="1" applyAlignment="1">
      <alignment horizontal="center" vertical="center"/>
    </xf>
    <xf numFmtId="0" fontId="18" fillId="8" borderId="39" xfId="0" applyFont="1" applyFill="1" applyBorder="1"/>
    <xf numFmtId="0" fontId="18" fillId="8" borderId="40" xfId="0" applyFont="1" applyFill="1" applyBorder="1"/>
    <xf numFmtId="0" fontId="26" fillId="5" borderId="21" xfId="0" applyFont="1" applyFill="1" applyBorder="1" applyAlignment="1">
      <alignment horizontal="right" vertical="center"/>
    </xf>
    <xf numFmtId="0" fontId="18" fillId="5" borderId="22" xfId="0" applyFont="1" applyFill="1" applyBorder="1"/>
    <xf numFmtId="0" fontId="26" fillId="4" borderId="21" xfId="0" applyFont="1" applyFill="1" applyBorder="1" applyAlignment="1">
      <alignment horizontal="right" vertical="center"/>
    </xf>
    <xf numFmtId="0" fontId="18" fillId="4" borderId="22" xfId="0" applyFont="1" applyFill="1" applyBorder="1"/>
    <xf numFmtId="0" fontId="22" fillId="8" borderId="28" xfId="0" applyFont="1" applyFill="1" applyBorder="1" applyAlignment="1">
      <alignment horizontal="center" vertical="center"/>
    </xf>
    <xf numFmtId="0" fontId="0" fillId="0" borderId="0" xfId="0" applyFont="1" applyAlignment="1"/>
    <xf numFmtId="0" fontId="18" fillId="8" borderId="29" xfId="0" applyFont="1" applyFill="1" applyBorder="1"/>
    <xf numFmtId="0" fontId="15" fillId="0" borderId="0" xfId="0" applyFont="1" applyAlignment="1">
      <alignment horizontal="left"/>
    </xf>
    <xf numFmtId="0" fontId="17" fillId="6" borderId="11" xfId="0" applyFont="1" applyFill="1" applyBorder="1" applyAlignment="1">
      <alignment horizontal="center" vertical="center"/>
    </xf>
    <xf numFmtId="0" fontId="18" fillId="0" borderId="12" xfId="0" applyFont="1" applyBorder="1"/>
    <xf numFmtId="0" fontId="5" fillId="7" borderId="13" xfId="0" applyFont="1" applyFill="1" applyBorder="1" applyAlignment="1">
      <alignment horizontal="center" vertical="center"/>
    </xf>
    <xf numFmtId="0" fontId="18" fillId="0" borderId="16" xfId="0" applyFont="1" applyBorder="1"/>
    <xf numFmtId="0" fontId="5" fillId="7" borderId="14" xfId="0" applyFont="1" applyFill="1" applyBorder="1" applyAlignment="1">
      <alignment horizontal="center" vertical="center"/>
    </xf>
    <xf numFmtId="0" fontId="18" fillId="0" borderId="15" xfId="0" applyFont="1" applyBorder="1"/>
    <xf numFmtId="0" fontId="22" fillId="8" borderId="12" xfId="0" applyFont="1" applyFill="1" applyBorder="1" applyAlignment="1">
      <alignment horizontal="center" vertical="center"/>
    </xf>
    <xf numFmtId="0" fontId="18" fillId="8" borderId="12" xfId="0" applyFont="1" applyFill="1" applyBorder="1"/>
    <xf numFmtId="10" fontId="46" fillId="13" borderId="41" xfId="0" applyNumberFormat="1" applyFont="1" applyFill="1" applyBorder="1" applyAlignment="1">
      <alignment horizontal="center" vertical="center"/>
    </xf>
    <xf numFmtId="0" fontId="18" fillId="5" borderId="42" xfId="0" applyFont="1" applyFill="1" applyBorder="1"/>
    <xf numFmtId="0" fontId="18" fillId="5" borderId="43" xfId="0" applyFont="1" applyFill="1" applyBorder="1"/>
    <xf numFmtId="10" fontId="34" fillId="3" borderId="31" xfId="0" applyNumberFormat="1" applyFont="1" applyFill="1" applyBorder="1" applyAlignment="1">
      <alignment horizontal="center" vertical="center"/>
    </xf>
    <xf numFmtId="0" fontId="18" fillId="0" borderId="31" xfId="0" applyFont="1" applyBorder="1"/>
    <xf numFmtId="10" fontId="36" fillId="3" borderId="31" xfId="0" applyNumberFormat="1" applyFont="1" applyFill="1" applyBorder="1" applyAlignment="1">
      <alignment horizontal="center" vertical="center"/>
    </xf>
    <xf numFmtId="0" fontId="26" fillId="5" borderId="15" xfId="0" applyFont="1" applyFill="1" applyBorder="1" applyAlignment="1">
      <alignment horizontal="right" vertical="center"/>
    </xf>
    <xf numFmtId="0" fontId="18" fillId="0" borderId="32" xfId="0" applyFont="1" applyBorder="1"/>
    <xf numFmtId="0" fontId="43" fillId="0" borderId="0" xfId="0" applyFont="1" applyAlignment="1">
      <alignment horizontal="center" vertical="top" wrapText="1"/>
    </xf>
    <xf numFmtId="0" fontId="51" fillId="0" borderId="5" xfId="0" applyFont="1" applyBorder="1" applyAlignment="1">
      <alignment horizontal="left" vertical="center"/>
    </xf>
    <xf numFmtId="0" fontId="52" fillId="3" borderId="4" xfId="0" applyFont="1" applyFill="1" applyBorder="1" applyAlignment="1">
      <alignment horizontal="left" vertical="center"/>
    </xf>
    <xf numFmtId="1" fontId="53" fillId="0" borderId="5" xfId="0" applyNumberFormat="1" applyFont="1" applyBorder="1" applyAlignment="1">
      <alignment horizontal="left" vertical="center"/>
    </xf>
    <xf numFmtId="0" fontId="53" fillId="0" borderId="5" xfId="0" applyFont="1" applyBorder="1" applyAlignment="1">
      <alignment horizontal="left" vertical="center"/>
    </xf>
    <xf numFmtId="1" fontId="51" fillId="0" borderId="5" xfId="0" applyNumberFormat="1" applyFont="1" applyBorder="1" applyAlignment="1">
      <alignment horizontal="center" vertical="center"/>
    </xf>
    <xf numFmtId="0" fontId="51" fillId="0" borderId="4" xfId="0" applyFont="1" applyBorder="1" applyAlignment="1">
      <alignment horizontal="left" vertical="center"/>
    </xf>
    <xf numFmtId="1" fontId="53" fillId="0" borderId="4" xfId="0" applyNumberFormat="1" applyFont="1" applyBorder="1" applyAlignment="1">
      <alignment horizontal="left" vertical="center"/>
    </xf>
    <xf numFmtId="0" fontId="53" fillId="0" borderId="4" xfId="0" applyFont="1" applyBorder="1" applyAlignment="1">
      <alignment horizontal="left" vertical="center"/>
    </xf>
    <xf numFmtId="1" fontId="51" fillId="0" borderId="4" xfId="0" applyNumberFormat="1" applyFont="1" applyBorder="1" applyAlignment="1">
      <alignment horizontal="center" vertical="center"/>
    </xf>
    <xf numFmtId="1" fontId="54" fillId="0" borderId="5" xfId="1" applyNumberFormat="1" applyFont="1" applyBorder="1" applyAlignment="1">
      <alignment horizontal="left" vertical="top"/>
    </xf>
    <xf numFmtId="0" fontId="54" fillId="0" borderId="0" xfId="1" applyFont="1" applyAlignment="1">
      <alignment horizontal="left" vertical="top"/>
    </xf>
    <xf numFmtId="1" fontId="51" fillId="0" borderId="5" xfId="0" applyNumberFormat="1" applyFont="1" applyBorder="1" applyAlignment="1">
      <alignment horizontal="left" vertical="top"/>
    </xf>
    <xf numFmtId="1" fontId="8" fillId="0" borderId="4" xfId="0" applyNumberFormat="1" applyFont="1" applyBorder="1" applyAlignment="1">
      <alignment horizontal="left" vertical="top"/>
    </xf>
    <xf numFmtId="1" fontId="8" fillId="0" borderId="5" xfId="0" applyNumberFormat="1" applyFont="1" applyBorder="1" applyAlignment="1">
      <alignment horizontal="left" vertical="top"/>
    </xf>
    <xf numFmtId="1" fontId="51" fillId="0" borderId="5" xfId="0" applyNumberFormat="1" applyFont="1" applyBorder="1" applyAlignment="1">
      <alignment horizontal="left" vertical="center"/>
    </xf>
    <xf numFmtId="1" fontId="51" fillId="0" borderId="4" xfId="0" applyNumberFormat="1" applyFont="1" applyBorder="1" applyAlignment="1">
      <alignment horizontal="left" vertical="center"/>
    </xf>
    <xf numFmtId="1" fontId="51" fillId="0" borderId="4" xfId="0" applyNumberFormat="1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5" fillId="0" borderId="0" xfId="0" applyFont="1" applyAlignment="1">
      <alignment horizontal="right" wrapText="1"/>
    </xf>
  </cellXfs>
  <cellStyles count="2">
    <cellStyle name="Hyperlink" xfId="1" builtinId="8"/>
    <cellStyle name="Normal" xfId="0" builtinId="0"/>
  </cellStyles>
  <dxfs count="64">
    <dxf>
      <font>
        <strike/>
        <color rgb="FFCCCCCC"/>
      </font>
      <fill>
        <patternFill patternType="solid">
          <fgColor rgb="FFFFFFFF"/>
          <bgColor rgb="FFFFFFFF"/>
        </patternFill>
      </fill>
    </dxf>
    <dxf>
      <font>
        <b/>
        <color rgb="FF134F5C"/>
      </font>
      <fill>
        <patternFill patternType="solid">
          <fgColor rgb="FFD9EAD3"/>
          <bgColor rgb="FFD9EAD3"/>
        </patternFill>
      </fill>
    </dxf>
    <dxf>
      <font>
        <b/>
        <color rgb="FF0B5394"/>
      </font>
      <fill>
        <patternFill patternType="solid">
          <fgColor rgb="FFCFE2F3"/>
          <bgColor rgb="FFCFE2F3"/>
        </patternFill>
      </fill>
    </dxf>
    <dxf>
      <font>
        <b/>
        <color rgb="FFB45F06"/>
      </font>
      <fill>
        <patternFill patternType="solid">
          <fgColor rgb="FFFFF2CC"/>
          <bgColor rgb="FFFFF2CC"/>
        </patternFill>
      </fill>
    </dxf>
    <dxf>
      <font>
        <b/>
        <color rgb="FF990000"/>
      </font>
      <fill>
        <patternFill patternType="solid">
          <fgColor rgb="FFFCE5CD"/>
          <bgColor rgb="FFFCE5CD"/>
        </patternFill>
      </fill>
    </dxf>
    <dxf>
      <font>
        <strike/>
        <color rgb="FFCCCCCC"/>
      </font>
      <fill>
        <patternFill patternType="solid">
          <fgColor rgb="FFFFFFFF"/>
          <bgColor rgb="FFFFFFFF"/>
        </patternFill>
      </fill>
    </dxf>
    <dxf>
      <font>
        <b/>
        <color rgb="FF134F5C"/>
      </font>
      <fill>
        <patternFill patternType="solid">
          <fgColor rgb="FFD9EAD3"/>
          <bgColor rgb="FFD9EAD3"/>
        </patternFill>
      </fill>
    </dxf>
    <dxf>
      <font>
        <b/>
        <color rgb="FF0B5394"/>
      </font>
      <fill>
        <patternFill patternType="solid">
          <fgColor rgb="FFCFE2F3"/>
          <bgColor rgb="FFCFE2F3"/>
        </patternFill>
      </fill>
    </dxf>
    <dxf>
      <font>
        <b/>
        <color rgb="FFB45F06"/>
      </font>
      <fill>
        <patternFill patternType="solid">
          <fgColor rgb="FFFFF2CC"/>
          <bgColor rgb="FFFFF2CC"/>
        </patternFill>
      </fill>
    </dxf>
    <dxf>
      <font>
        <b/>
        <color rgb="FF990000"/>
      </font>
      <fill>
        <patternFill patternType="solid">
          <fgColor rgb="FFFCE5CD"/>
          <bgColor rgb="FFFCE5CD"/>
        </patternFill>
      </fill>
    </dxf>
    <dxf>
      <font>
        <strike/>
        <color rgb="FFCCCCCC"/>
      </font>
      <fill>
        <patternFill patternType="solid">
          <fgColor rgb="FFFFFFFF"/>
          <bgColor rgb="FFFFFFFF"/>
        </patternFill>
      </fill>
    </dxf>
    <dxf>
      <font>
        <b/>
        <color rgb="FF134F5C"/>
      </font>
      <fill>
        <patternFill patternType="solid">
          <fgColor rgb="FFD9EAD3"/>
          <bgColor rgb="FFD9EAD3"/>
        </patternFill>
      </fill>
    </dxf>
    <dxf>
      <font>
        <b/>
        <color rgb="FF0B5394"/>
      </font>
      <fill>
        <patternFill patternType="solid">
          <fgColor rgb="FFCFE2F3"/>
          <bgColor rgb="FFCFE2F3"/>
        </patternFill>
      </fill>
    </dxf>
    <dxf>
      <font>
        <b/>
        <color rgb="FFB45F06"/>
      </font>
      <fill>
        <patternFill patternType="solid">
          <fgColor rgb="FFFFF2CC"/>
          <bgColor rgb="FFFFF2CC"/>
        </patternFill>
      </fill>
    </dxf>
    <dxf>
      <font>
        <b/>
        <color rgb="FF990000"/>
      </font>
      <fill>
        <patternFill patternType="solid">
          <fgColor rgb="FFFCE5CD"/>
          <bgColor rgb="FFFCE5CD"/>
        </patternFill>
      </fill>
    </dxf>
    <dxf>
      <font>
        <strike/>
        <color rgb="FFCCCCCC"/>
      </font>
      <fill>
        <patternFill patternType="solid">
          <fgColor rgb="FFFFFFFF"/>
          <bgColor rgb="FFFFFFFF"/>
        </patternFill>
      </fill>
    </dxf>
    <dxf>
      <font>
        <b/>
        <color rgb="FF134F5C"/>
      </font>
      <fill>
        <patternFill patternType="solid">
          <fgColor rgb="FFD9EAD3"/>
          <bgColor rgb="FFD9EAD3"/>
        </patternFill>
      </fill>
    </dxf>
    <dxf>
      <font>
        <b/>
        <color rgb="FF0B5394"/>
      </font>
      <fill>
        <patternFill patternType="solid">
          <fgColor rgb="FFCFE2F3"/>
          <bgColor rgb="FFCFE2F3"/>
        </patternFill>
      </fill>
    </dxf>
    <dxf>
      <font>
        <b/>
        <color rgb="FFB45F06"/>
      </font>
      <fill>
        <patternFill patternType="solid">
          <fgColor rgb="FFFFF2CC"/>
          <bgColor rgb="FFFFF2CC"/>
        </patternFill>
      </fill>
    </dxf>
    <dxf>
      <font>
        <b/>
        <color rgb="FF990000"/>
      </font>
      <fill>
        <patternFill patternType="solid">
          <fgColor rgb="FFFCE5CD"/>
          <bgColor rgb="FFFCE5CD"/>
        </patternFill>
      </fill>
    </dxf>
    <dxf>
      <font>
        <strike/>
        <color rgb="FFCCCCCC"/>
      </font>
      <fill>
        <patternFill patternType="solid">
          <fgColor rgb="FFFFFFFF"/>
          <bgColor rgb="FFFFFFFF"/>
        </patternFill>
      </fill>
    </dxf>
    <dxf>
      <font>
        <b/>
        <color rgb="FF134F5C"/>
      </font>
      <fill>
        <patternFill patternType="solid">
          <fgColor rgb="FFD9EAD3"/>
          <bgColor rgb="FFD9EAD3"/>
        </patternFill>
      </fill>
    </dxf>
    <dxf>
      <font>
        <b/>
        <color rgb="FF0B5394"/>
      </font>
      <fill>
        <patternFill patternType="solid">
          <fgColor rgb="FFCFE2F3"/>
          <bgColor rgb="FFCFE2F3"/>
        </patternFill>
      </fill>
    </dxf>
    <dxf>
      <font>
        <b/>
        <color rgb="FFB45F06"/>
      </font>
      <fill>
        <patternFill patternType="solid">
          <fgColor rgb="FFFFF2CC"/>
          <bgColor rgb="FFFFF2CC"/>
        </patternFill>
      </fill>
    </dxf>
    <dxf>
      <font>
        <b/>
        <color rgb="FF990000"/>
      </font>
      <fill>
        <patternFill patternType="solid">
          <fgColor rgb="FFFCE5CD"/>
          <bgColor rgb="FFFCE5CD"/>
        </patternFill>
      </fill>
    </dxf>
    <dxf>
      <font>
        <strike/>
        <color rgb="FFCCCCCC"/>
      </font>
      <fill>
        <patternFill patternType="solid">
          <fgColor rgb="FFFFFFFF"/>
          <bgColor rgb="FFFFFFFF"/>
        </patternFill>
      </fill>
    </dxf>
    <dxf>
      <font>
        <b/>
        <color rgb="FF134F5C"/>
      </font>
      <fill>
        <patternFill patternType="solid">
          <fgColor rgb="FFD9EAD3"/>
          <bgColor rgb="FFD9EAD3"/>
        </patternFill>
      </fill>
    </dxf>
    <dxf>
      <font>
        <b/>
        <color rgb="FF0B5394"/>
      </font>
      <fill>
        <patternFill patternType="solid">
          <fgColor rgb="FFCFE2F3"/>
          <bgColor rgb="FFCFE2F3"/>
        </patternFill>
      </fill>
    </dxf>
    <dxf>
      <font>
        <b/>
        <color rgb="FFB45F06"/>
      </font>
      <fill>
        <patternFill patternType="solid">
          <fgColor rgb="FFFFF2CC"/>
          <bgColor rgb="FFFFF2CC"/>
        </patternFill>
      </fill>
    </dxf>
    <dxf>
      <font>
        <b/>
        <color rgb="FF990000"/>
      </font>
      <fill>
        <patternFill patternType="solid">
          <fgColor rgb="FFFCE5CD"/>
          <bgColor rgb="FFFCE5CD"/>
        </patternFill>
      </fill>
    </dxf>
    <dxf>
      <font>
        <strike/>
        <color rgb="FFCCCCCC"/>
      </font>
      <fill>
        <patternFill patternType="solid">
          <fgColor rgb="FFFFFFFF"/>
          <bgColor rgb="FFFFFFFF"/>
        </patternFill>
      </fill>
    </dxf>
    <dxf>
      <font>
        <strike/>
        <color rgb="FFCCCCCC"/>
      </font>
      <fill>
        <patternFill patternType="solid">
          <fgColor rgb="FFFFFFFF"/>
          <bgColor rgb="FFFFFFFF"/>
        </patternFill>
      </fill>
    </dxf>
    <dxf>
      <font>
        <b/>
        <color rgb="FF134F5C"/>
      </font>
      <fill>
        <patternFill patternType="solid">
          <fgColor rgb="FFD9EAD3"/>
          <bgColor rgb="FFD9EAD3"/>
        </patternFill>
      </fill>
    </dxf>
    <dxf>
      <font>
        <b/>
        <color rgb="FF0B5394"/>
      </font>
      <fill>
        <patternFill patternType="solid">
          <fgColor rgb="FFCFE2F3"/>
          <bgColor rgb="FFCFE2F3"/>
        </patternFill>
      </fill>
    </dxf>
    <dxf>
      <font>
        <b/>
        <color rgb="FFB45F06"/>
      </font>
      <fill>
        <patternFill patternType="solid">
          <fgColor rgb="FFFFF2CC"/>
          <bgColor rgb="FFFFF2CC"/>
        </patternFill>
      </fill>
    </dxf>
    <dxf>
      <font>
        <b/>
        <color rgb="FF990000"/>
      </font>
      <fill>
        <patternFill patternType="solid">
          <fgColor rgb="FFFCE5CD"/>
          <bgColor rgb="FFFCE5CD"/>
        </patternFill>
      </fill>
    </dxf>
    <dxf>
      <font>
        <strike/>
        <color rgb="FFCCCCCC"/>
      </font>
      <fill>
        <patternFill patternType="solid">
          <fgColor rgb="FFFFFFFF"/>
          <bgColor rgb="FFFFFFFF"/>
        </patternFill>
      </fill>
    </dxf>
    <dxf>
      <font>
        <b/>
        <color rgb="FF134F5C"/>
      </font>
      <fill>
        <patternFill patternType="solid">
          <fgColor rgb="FFD9EAD3"/>
          <bgColor rgb="FFD9EAD3"/>
        </patternFill>
      </fill>
    </dxf>
    <dxf>
      <font>
        <b/>
        <color rgb="FF0B5394"/>
      </font>
      <fill>
        <patternFill patternType="solid">
          <fgColor rgb="FFCFE2F3"/>
          <bgColor rgb="FFCFE2F3"/>
        </patternFill>
      </fill>
    </dxf>
    <dxf>
      <font>
        <b/>
        <color rgb="FFB45F06"/>
      </font>
      <fill>
        <patternFill patternType="solid">
          <fgColor rgb="FFFFF2CC"/>
          <bgColor rgb="FFFFF2CC"/>
        </patternFill>
      </fill>
    </dxf>
    <dxf>
      <font>
        <b/>
        <color rgb="FF990000"/>
      </font>
      <fill>
        <patternFill patternType="solid">
          <fgColor rgb="FFFCE5CD"/>
          <bgColor rgb="FFFCE5CD"/>
        </patternFill>
      </fill>
    </dxf>
    <dxf>
      <font>
        <strike/>
        <color rgb="FFCCCCCC"/>
      </font>
      <fill>
        <patternFill patternType="solid">
          <fgColor rgb="FFFFFFFF"/>
          <bgColor rgb="FFFFFFFF"/>
        </patternFill>
      </fill>
    </dxf>
    <dxf>
      <font>
        <b/>
        <color rgb="FF134F5C"/>
      </font>
      <fill>
        <patternFill patternType="solid">
          <fgColor rgb="FFD9EAD3"/>
          <bgColor rgb="FFD9EAD3"/>
        </patternFill>
      </fill>
    </dxf>
    <dxf>
      <font>
        <b/>
        <color rgb="FF0B5394"/>
      </font>
      <fill>
        <patternFill patternType="solid">
          <fgColor rgb="FFCFE2F3"/>
          <bgColor rgb="FFCFE2F3"/>
        </patternFill>
      </fill>
    </dxf>
    <dxf>
      <font>
        <b/>
        <color rgb="FFB45F06"/>
      </font>
      <fill>
        <patternFill patternType="solid">
          <fgColor rgb="FFFFF2CC"/>
          <bgColor rgb="FFFFF2CC"/>
        </patternFill>
      </fill>
    </dxf>
    <dxf>
      <font>
        <b/>
        <color rgb="FF990000"/>
      </font>
      <fill>
        <patternFill patternType="solid">
          <fgColor rgb="FFFCE5CD"/>
          <bgColor rgb="FFFCE5CD"/>
        </patternFill>
      </fill>
    </dxf>
    <dxf>
      <font>
        <strike val="0"/>
        <outline val="0"/>
        <shadow val="0"/>
        <vertAlign val="baseline"/>
        <sz val="12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2"/>
      </font>
    </dxf>
    <dxf>
      <font>
        <strike val="0"/>
        <outline val="0"/>
        <shadow val="0"/>
        <vertAlign val="baseline"/>
        <sz val="12"/>
      </font>
    </dxf>
    <dxf>
      <font>
        <strike val="0"/>
        <outline val="0"/>
        <shadow val="0"/>
        <vertAlign val="baseline"/>
        <sz val="12"/>
      </font>
    </dxf>
    <dxf>
      <font>
        <strike val="0"/>
        <outline val="0"/>
        <shadow val="0"/>
        <vertAlign val="baseline"/>
        <sz val="12"/>
      </font>
    </dxf>
    <dxf>
      <font>
        <strike val="0"/>
        <outline val="0"/>
        <shadow val="0"/>
        <vertAlign val="baseline"/>
        <sz val="12"/>
      </font>
    </dxf>
    <dxf>
      <font>
        <strike val="0"/>
        <outline val="0"/>
        <shadow val="0"/>
        <vertAlign val="baseline"/>
        <sz val="12"/>
      </font>
    </dxf>
    <dxf>
      <font>
        <strike val="0"/>
        <outline val="0"/>
        <shadow val="0"/>
        <vertAlign val="baseline"/>
        <sz val="12"/>
      </font>
    </dxf>
    <dxf>
      <font>
        <strike val="0"/>
        <outline val="0"/>
        <shadow val="0"/>
        <vertAlign val="baseline"/>
        <sz val="12"/>
      </font>
    </dxf>
    <dxf>
      <font>
        <strike/>
        <color rgb="FFCCCCCC"/>
      </font>
      <fill>
        <patternFill patternType="solid">
          <fgColor rgb="FFFFFFFF"/>
          <bgColor rgb="FFFFFFFF"/>
        </patternFill>
      </fill>
    </dxf>
    <dxf>
      <font>
        <b/>
        <color rgb="FF134F5C"/>
      </font>
      <fill>
        <patternFill patternType="solid">
          <fgColor rgb="FFD9EAD3"/>
          <bgColor rgb="FFD9EAD3"/>
        </patternFill>
      </fill>
    </dxf>
    <dxf>
      <font>
        <b/>
        <color rgb="FF0B5394"/>
      </font>
      <fill>
        <patternFill patternType="solid">
          <fgColor rgb="FFCFE2F3"/>
          <bgColor rgb="FFCFE2F3"/>
        </patternFill>
      </fill>
    </dxf>
    <dxf>
      <font>
        <b/>
        <color rgb="FFB45F06"/>
      </font>
      <fill>
        <patternFill patternType="solid">
          <fgColor rgb="FFFFF2CC"/>
          <bgColor rgb="FFFFF2CC"/>
        </patternFill>
      </fill>
    </dxf>
    <dxf>
      <font>
        <b/>
        <color rgb="FF990000"/>
      </font>
      <fill>
        <patternFill patternType="solid">
          <fgColor rgb="FFFCE5CD"/>
          <bgColor rgb="FFFCE5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COMMON-style" pivot="0" count="2" xr9:uid="{00000000-0011-0000-FFFF-FFFF00000000}">
      <tableStyleElement type="firstRowStripe" dxfId="63"/>
      <tableStyleElement type="secondRowStripe" dxfId="62"/>
    </tableStyle>
    <tableStyle name="PBS-style" pivot="0" count="2" xr9:uid="{00000000-0011-0000-FFFF-FFFF01000000}">
      <tableStyleElement type="firstRowStripe" dxfId="61"/>
      <tableStyleElement type="secondRowStripe" dxfId="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2" displayName="Table_2" ref="A3:J28" headerRowCount="0">
  <tableColumns count="10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</tableColumns>
  <tableStyleInfo name="PB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_14" displayName="Table_14" ref="A3:F23" headerRowCount="0">
  <tableColumns count="6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</tableColumns>
  <tableStyleInfo name="COMMO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_1" displayName="Table_1" ref="A3:F35" headerRowCount="0" headerRowDxfId="49" dataDxfId="47" totalsRowDxfId="48">
  <tableColumns count="6">
    <tableColumn id="1" xr3:uid="{00000000-0010-0000-0200-000001000000}" name="Column1" dataDxfId="54"/>
    <tableColumn id="2" xr3:uid="{00000000-0010-0000-0200-000002000000}" name="Column2" dataDxfId="53"/>
    <tableColumn id="3" xr3:uid="{00000000-0010-0000-0200-000003000000}" name="Column3" dataDxfId="52"/>
    <tableColumn id="4" xr3:uid="{00000000-0010-0000-0200-000004000000}" name="Column4" dataDxfId="51"/>
    <tableColumn id="5" xr3:uid="{00000000-0010-0000-0200-000005000000}" name="Column5" dataDxfId="50"/>
    <tableColumn id="6" xr3:uid="{00000000-0010-0000-0200-000006000000}" name="Column6" dataDxfId="46"/>
  </tableColumns>
  <tableStyleInfo name="COMMON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https://shop.pimoroni.com/products/raspberry-pi-zero-w" TargetMode="External"/><Relationship Id="rId1" Type="http://schemas.openxmlformats.org/officeDocument/2006/relationships/hyperlink" Target="https://shop.pimoroni.com/products/raspberry-pi-zero-camera-module?variant=1473069416458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821"/>
  <sheetViews>
    <sheetView topLeftCell="B2" workbookViewId="0">
      <selection activeCell="I39" sqref="I39"/>
    </sheetView>
  </sheetViews>
  <sheetFormatPr baseColWidth="10" defaultColWidth="14.5" defaultRowHeight="13" outlineLevelRow="1"/>
  <cols>
    <col min="1" max="1" width="6.83203125" customWidth="1"/>
    <col min="2" max="2" width="30" bestFit="1" customWidth="1"/>
    <col min="4" max="4" width="17" bestFit="1" customWidth="1"/>
    <col min="5" max="5" width="20.5" customWidth="1"/>
    <col min="6" max="6" width="16.1640625" bestFit="1" customWidth="1"/>
    <col min="7" max="7" width="15" customWidth="1"/>
    <col min="8" max="9" width="7.5" customWidth="1"/>
    <col min="10" max="10" width="15" customWidth="1"/>
    <col min="11" max="11" width="11.1640625" hidden="1" customWidth="1"/>
    <col min="12" max="12" width="9.5" hidden="1" customWidth="1"/>
    <col min="13" max="13" width="15" customWidth="1"/>
    <col min="14" max="31" width="4.83203125" customWidth="1"/>
  </cols>
  <sheetData>
    <row r="1" spans="1:31" ht="29.25" customHeight="1">
      <c r="A1" s="1" t="s">
        <v>89</v>
      </c>
      <c r="B1" s="32"/>
      <c r="C1" s="32"/>
      <c r="D1" s="32"/>
      <c r="E1" s="32"/>
      <c r="F1" s="32"/>
      <c r="G1" s="32"/>
      <c r="H1" s="32"/>
      <c r="I1" s="32"/>
      <c r="J1" s="148" t="s">
        <v>90</v>
      </c>
      <c r="K1" s="33"/>
      <c r="L1" s="33"/>
      <c r="M1" s="33"/>
      <c r="N1" s="34"/>
      <c r="O1" s="33"/>
      <c r="P1" s="33"/>
      <c r="Q1" s="33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</row>
    <row r="2" spans="1:31" ht="19.5" customHeight="1">
      <c r="A2" s="36" t="s">
        <v>91</v>
      </c>
      <c r="B2" s="32"/>
      <c r="C2" s="32"/>
      <c r="D2" s="32"/>
      <c r="E2" s="32"/>
      <c r="F2" s="32"/>
      <c r="G2" s="32"/>
      <c r="H2" s="32"/>
      <c r="I2" s="32"/>
      <c r="J2" s="146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5"/>
    </row>
    <row r="3" spans="1:31" ht="18.75" customHeight="1">
      <c r="B3" s="149" t="s">
        <v>92</v>
      </c>
      <c r="C3" s="150"/>
      <c r="D3" s="150"/>
      <c r="E3" s="150"/>
      <c r="F3" s="150"/>
      <c r="G3" s="150"/>
      <c r="H3" s="35"/>
      <c r="I3" s="38"/>
      <c r="J3" s="38" t="s">
        <v>93</v>
      </c>
      <c r="K3" s="39"/>
      <c r="L3" s="39"/>
      <c r="M3" s="40" t="s">
        <v>94</v>
      </c>
      <c r="N3" s="41" t="s">
        <v>95</v>
      </c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3"/>
      <c r="AA3" s="43"/>
      <c r="AB3" s="43"/>
      <c r="AC3" s="43"/>
      <c r="AD3" s="43"/>
      <c r="AE3" s="35"/>
    </row>
    <row r="4" spans="1:31" ht="18.75" customHeight="1">
      <c r="A4" s="44"/>
      <c r="B4" s="151" t="s">
        <v>96</v>
      </c>
      <c r="C4" s="151" t="s">
        <v>97</v>
      </c>
      <c r="D4" s="153" t="s">
        <v>98</v>
      </c>
      <c r="E4" s="154"/>
      <c r="F4" s="154"/>
      <c r="G4" s="154"/>
      <c r="H4" s="35"/>
      <c r="I4" s="155" t="s">
        <v>99</v>
      </c>
      <c r="J4" s="156"/>
      <c r="K4" s="45"/>
      <c r="L4" s="45"/>
      <c r="M4" s="46" t="s">
        <v>100</v>
      </c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8"/>
    </row>
    <row r="5" spans="1:31" ht="18.75" customHeight="1">
      <c r="A5" s="44"/>
      <c r="B5" s="152"/>
      <c r="C5" s="152"/>
      <c r="D5" s="49" t="s">
        <v>101</v>
      </c>
      <c r="E5" s="50" t="s">
        <v>102</v>
      </c>
      <c r="F5" s="51" t="s">
        <v>103</v>
      </c>
      <c r="G5" s="52" t="s">
        <v>104</v>
      </c>
      <c r="H5" s="35"/>
      <c r="I5" s="143" t="s">
        <v>97</v>
      </c>
      <c r="J5" s="144"/>
      <c r="K5" s="53"/>
      <c r="L5" s="53"/>
      <c r="M5" s="54">
        <f>C6</f>
        <v>0</v>
      </c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6"/>
    </row>
    <row r="6" spans="1:31" ht="18.75" customHeight="1">
      <c r="A6" s="44"/>
      <c r="B6" s="57" t="s">
        <v>105</v>
      </c>
      <c r="C6" s="58">
        <f t="shared" ref="C6:G6" si="0">SUM(C7:C9)</f>
        <v>0</v>
      </c>
      <c r="D6" s="58">
        <f t="shared" si="0"/>
        <v>0</v>
      </c>
      <c r="E6" s="58">
        <f t="shared" ca="1" si="0"/>
        <v>0</v>
      </c>
      <c r="F6" s="58">
        <f t="shared" ca="1" si="0"/>
        <v>0</v>
      </c>
      <c r="G6" s="58">
        <f t="shared" ca="1" si="0"/>
        <v>0</v>
      </c>
      <c r="H6" s="35"/>
      <c r="I6" s="141" t="s">
        <v>101</v>
      </c>
      <c r="J6" s="142"/>
      <c r="K6" s="59"/>
      <c r="L6" s="59"/>
      <c r="M6" s="60">
        <f>D6</f>
        <v>0</v>
      </c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56"/>
    </row>
    <row r="7" spans="1:31" ht="18.75" customHeight="1">
      <c r="A7" s="44"/>
      <c r="B7" s="62">
        <v>1</v>
      </c>
      <c r="C7" s="63">
        <f>COUNTIF(PBS!S$3:S$2000,$B7)</f>
        <v>0</v>
      </c>
      <c r="D7" s="63">
        <f>COUNTIF(PBS!T$3:T$2000,$B7)</f>
        <v>0</v>
      </c>
      <c r="E7" s="63">
        <f t="shared" ref="E7:E9" ca="1" si="1">F7+G7</f>
        <v>0</v>
      </c>
      <c r="F7" s="63">
        <f ca="1">SUMIF(PBS!Q:Q,$B7,PBS!U$3:U$2000)</f>
        <v>0</v>
      </c>
      <c r="G7" s="63">
        <f ca="1">SUMIF(PBS!Q:Q,$B7,PBS!V$3:V$2000)</f>
        <v>0</v>
      </c>
      <c r="H7" s="35"/>
      <c r="I7" s="143" t="s">
        <v>106</v>
      </c>
      <c r="J7" s="144"/>
      <c r="K7" s="53"/>
      <c r="L7" s="53"/>
      <c r="M7" s="54">
        <f ca="1">E6</f>
        <v>0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6"/>
    </row>
    <row r="8" spans="1:31" ht="18.75" customHeight="1">
      <c r="A8" s="44"/>
      <c r="B8" s="62">
        <v>2</v>
      </c>
      <c r="C8" s="63">
        <f>COUNTIF(PBS!S$3:S$2000,$B8)</f>
        <v>0</v>
      </c>
      <c r="D8" s="63">
        <f>COUNTIF(PBS!T$3:T$2000,$B8)</f>
        <v>0</v>
      </c>
      <c r="E8" s="63">
        <f t="shared" ca="1" si="1"/>
        <v>0</v>
      </c>
      <c r="F8" s="63">
        <f ca="1">SUMIF(PBS!Q:Q,$B8,PBS!U$3:U$2000)</f>
        <v>0</v>
      </c>
      <c r="G8" s="63">
        <f ca="1">SUMIF(PBS!Q:Q,$B8,PBS!V$3:V$2000)</f>
        <v>0</v>
      </c>
      <c r="H8" s="35"/>
      <c r="I8" s="141" t="s">
        <v>103</v>
      </c>
      <c r="J8" s="142"/>
      <c r="K8" s="59"/>
      <c r="L8" s="59"/>
      <c r="M8" s="60">
        <f ca="1">F6</f>
        <v>0</v>
      </c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56"/>
    </row>
    <row r="9" spans="1:31" ht="18.75" customHeight="1">
      <c r="A9" s="44"/>
      <c r="B9" s="64">
        <v>3</v>
      </c>
      <c r="C9" s="63">
        <f>COUNTIF(PBS!S$3:S$2000,$B9)</f>
        <v>0</v>
      </c>
      <c r="D9" s="63">
        <f>COUNTIF(PBS!T$3:T$2000,$B9)</f>
        <v>0</v>
      </c>
      <c r="E9" s="63">
        <f t="shared" ca="1" si="1"/>
        <v>0</v>
      </c>
      <c r="F9" s="63">
        <f ca="1">SUMIF(PBS!Q:Q,$B9,PBS!U$3:U$2000)</f>
        <v>0</v>
      </c>
      <c r="G9" s="63">
        <f ca="1">SUMIF(PBS!Q:Q,$B9,PBS!V$3:V$2000)</f>
        <v>0</v>
      </c>
      <c r="H9" s="35"/>
      <c r="I9" s="143" t="s">
        <v>104</v>
      </c>
      <c r="J9" s="144"/>
      <c r="K9" s="53"/>
      <c r="L9" s="53"/>
      <c r="M9" s="54">
        <f ca="1">G6</f>
        <v>0</v>
      </c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6"/>
    </row>
    <row r="10" spans="1:31" ht="18.75" customHeight="1">
      <c r="A10" s="65" t="s">
        <v>107</v>
      </c>
      <c r="B10" s="66"/>
      <c r="C10" s="35"/>
      <c r="D10" s="35"/>
      <c r="E10" s="35"/>
      <c r="F10" s="35"/>
      <c r="G10" s="35"/>
      <c r="H10" s="35"/>
      <c r="I10" s="35"/>
      <c r="J10" s="67"/>
      <c r="K10" s="35"/>
      <c r="L10" s="35"/>
      <c r="M10" s="35"/>
      <c r="N10" s="56"/>
      <c r="O10" s="68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56"/>
    </row>
    <row r="11" spans="1:31" ht="21" hidden="1" customHeight="1" outlineLevel="1">
      <c r="B11" s="70" t="s">
        <v>5</v>
      </c>
      <c r="C11" s="71" t="s">
        <v>108</v>
      </c>
      <c r="D11" s="145" t="s">
        <v>109</v>
      </c>
      <c r="E11" s="146"/>
      <c r="F11" s="147"/>
      <c r="G11" s="72" t="s">
        <v>110</v>
      </c>
      <c r="H11" s="35"/>
      <c r="I11" s="35"/>
      <c r="J11" s="73" t="s">
        <v>99</v>
      </c>
      <c r="K11" s="39" t="s">
        <v>111</v>
      </c>
      <c r="L11" s="39" t="s">
        <v>112</v>
      </c>
      <c r="M11" s="74" t="s">
        <v>100</v>
      </c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56"/>
    </row>
    <row r="12" spans="1:31" ht="18.75" hidden="1" customHeight="1" outlineLevel="1">
      <c r="A12" s="44"/>
      <c r="B12" s="76" t="s">
        <v>42</v>
      </c>
      <c r="C12" s="77">
        <f>COUNTIF(PBS!H$3:H$2000,B12)</f>
        <v>26</v>
      </c>
      <c r="D12" s="105">
        <f t="shared" ref="D12:D18" si="2">C12/SUM($C$12:$C$18)</f>
        <v>1</v>
      </c>
      <c r="E12" s="77" t="s">
        <v>113</v>
      </c>
      <c r="F12" s="77"/>
      <c r="G12" s="105"/>
      <c r="H12" s="35"/>
      <c r="I12" s="78" t="s">
        <v>42</v>
      </c>
      <c r="J12" s="78"/>
      <c r="K12" s="79" t="e">
        <f t="shared" ref="K12:K13" ca="1" si="3">TODAY()+N12/L12</f>
        <v>#DIV/0!</v>
      </c>
      <c r="L12" s="79">
        <f t="shared" ref="L12:L13" si="4">ROUND((R12-N12)/26,1)</f>
        <v>0</v>
      </c>
      <c r="M12" s="80">
        <f t="shared" ref="M12:M19" si="5">C12</f>
        <v>26</v>
      </c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56"/>
    </row>
    <row r="13" spans="1:31" ht="18.75" hidden="1" customHeight="1" outlineLevel="1">
      <c r="A13" s="44"/>
      <c r="B13" s="78" t="s">
        <v>16</v>
      </c>
      <c r="C13" s="77">
        <f>COUNTIF(PBS!H$3:H$2000,B13)</f>
        <v>0</v>
      </c>
      <c r="D13" s="114">
        <f t="shared" si="2"/>
        <v>0</v>
      </c>
      <c r="E13" s="82" t="s">
        <v>114</v>
      </c>
      <c r="F13" s="82"/>
      <c r="G13" s="114">
        <f>D13*0.3</f>
        <v>0</v>
      </c>
      <c r="H13" s="35"/>
      <c r="I13" s="78" t="s">
        <v>16</v>
      </c>
      <c r="J13" s="78"/>
      <c r="K13" s="79" t="e">
        <f t="shared" ca="1" si="3"/>
        <v>#DIV/0!</v>
      </c>
      <c r="L13" s="79">
        <f t="shared" si="4"/>
        <v>0</v>
      </c>
      <c r="M13" s="80">
        <f t="shared" si="5"/>
        <v>0</v>
      </c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56"/>
    </row>
    <row r="14" spans="1:31" ht="18.75" hidden="1" customHeight="1" outlineLevel="1">
      <c r="A14" s="44"/>
      <c r="B14" s="76" t="s">
        <v>8</v>
      </c>
      <c r="C14" s="77">
        <f>COUNTIF(PBS!H$3:H$2000,B14)</f>
        <v>0</v>
      </c>
      <c r="D14" s="105">
        <f t="shared" si="2"/>
        <v>0</v>
      </c>
      <c r="E14" s="77" t="s">
        <v>115</v>
      </c>
      <c r="F14" s="77"/>
      <c r="G14" s="105">
        <f>D14*0.6</f>
        <v>0</v>
      </c>
      <c r="H14" s="35"/>
      <c r="I14" s="78" t="s">
        <v>8</v>
      </c>
      <c r="J14" s="78"/>
      <c r="K14" s="79"/>
      <c r="L14" s="79"/>
      <c r="M14" s="80">
        <f t="shared" si="5"/>
        <v>0</v>
      </c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56"/>
    </row>
    <row r="15" spans="1:31" ht="18.75" hidden="1" customHeight="1" outlineLevel="1">
      <c r="A15" s="44"/>
      <c r="B15" s="78" t="s">
        <v>23</v>
      </c>
      <c r="C15" s="77">
        <f>COUNTIF(PBS!H$3:H$2000,B15)</f>
        <v>0</v>
      </c>
      <c r="D15" s="114">
        <f t="shared" si="2"/>
        <v>0</v>
      </c>
      <c r="E15" s="82" t="s">
        <v>116</v>
      </c>
      <c r="F15" s="82"/>
      <c r="G15" s="114">
        <f>D15*0.65</f>
        <v>0</v>
      </c>
      <c r="H15" s="35"/>
      <c r="I15" s="78" t="s">
        <v>23</v>
      </c>
      <c r="J15" s="78"/>
      <c r="K15" s="79"/>
      <c r="L15" s="79"/>
      <c r="M15" s="80">
        <f t="shared" si="5"/>
        <v>0</v>
      </c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56"/>
    </row>
    <row r="16" spans="1:31" ht="18.75" hidden="1" customHeight="1" outlineLevel="1">
      <c r="A16" s="44"/>
      <c r="B16" s="76" t="s">
        <v>57</v>
      </c>
      <c r="C16" s="77">
        <f>COUNTIF(PBS!H$3:H$2000,B16)</f>
        <v>0</v>
      </c>
      <c r="D16" s="105">
        <f t="shared" si="2"/>
        <v>0</v>
      </c>
      <c r="E16" s="77" t="s">
        <v>117</v>
      </c>
      <c r="F16" s="77"/>
      <c r="G16" s="105">
        <f>D16*0.7</f>
        <v>0</v>
      </c>
      <c r="H16" s="35"/>
      <c r="I16" s="78" t="s">
        <v>57</v>
      </c>
      <c r="J16" s="78"/>
      <c r="K16" s="79"/>
      <c r="L16" s="79"/>
      <c r="M16" s="80">
        <f t="shared" si="5"/>
        <v>0</v>
      </c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56"/>
    </row>
    <row r="17" spans="1:31" ht="18.75" hidden="1" customHeight="1" outlineLevel="1">
      <c r="A17" s="44"/>
      <c r="B17" s="78" t="s">
        <v>61</v>
      </c>
      <c r="C17" s="77">
        <f>COUNTIF(PBS!H$3:H$2000,B17)</f>
        <v>0</v>
      </c>
      <c r="D17" s="114">
        <f t="shared" si="2"/>
        <v>0</v>
      </c>
      <c r="E17" s="82" t="s">
        <v>118</v>
      </c>
      <c r="F17" s="82"/>
      <c r="G17" s="114">
        <f>D17*0.8</f>
        <v>0</v>
      </c>
      <c r="H17" s="35"/>
      <c r="I17" s="78" t="s">
        <v>61</v>
      </c>
      <c r="J17" s="78"/>
      <c r="K17" s="79"/>
      <c r="L17" s="79"/>
      <c r="M17" s="80">
        <f t="shared" si="5"/>
        <v>0</v>
      </c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56"/>
    </row>
    <row r="18" spans="1:31" ht="18.75" hidden="1" customHeight="1" outlineLevel="1">
      <c r="A18" s="44"/>
      <c r="B18" s="83" t="s">
        <v>34</v>
      </c>
      <c r="C18" s="77">
        <f>COUNTIF(PBS!H$3:H$2000,B18)</f>
        <v>0</v>
      </c>
      <c r="D18" s="105">
        <f t="shared" si="2"/>
        <v>0</v>
      </c>
      <c r="E18" s="77" t="s">
        <v>146</v>
      </c>
      <c r="F18" s="77"/>
      <c r="G18" s="105">
        <f>D18</f>
        <v>0</v>
      </c>
      <c r="H18" s="35"/>
      <c r="I18" s="84" t="s">
        <v>34</v>
      </c>
      <c r="J18" s="84"/>
      <c r="K18" s="79" t="e">
        <f ca="1">TODAY()+N18/L18</f>
        <v>#DIV/0!</v>
      </c>
      <c r="L18" s="79">
        <f>ROUND((N18-V18)/26,1)</f>
        <v>0</v>
      </c>
      <c r="M18" s="80">
        <f t="shared" si="5"/>
        <v>0</v>
      </c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56"/>
    </row>
    <row r="19" spans="1:31" ht="30" customHeight="1" collapsed="1" thickBot="1">
      <c r="B19" s="85" t="s">
        <v>119</v>
      </c>
      <c r="C19" s="160">
        <f>SUM(G13:G18)</f>
        <v>0</v>
      </c>
      <c r="D19" s="161"/>
      <c r="E19" s="86" t="s">
        <v>9</v>
      </c>
      <c r="F19" s="162">
        <f>COUNTIF(PBS!C3:C2000,"=YES")/COUNTIF(PBS!A3:A2000,"&lt;&gt;0")</f>
        <v>0</v>
      </c>
      <c r="G19" s="161"/>
      <c r="H19" s="35"/>
      <c r="I19" s="163" t="s">
        <v>119</v>
      </c>
      <c r="J19" s="164"/>
      <c r="K19" s="87"/>
      <c r="L19" s="87"/>
      <c r="M19" s="88">
        <f t="shared" si="5"/>
        <v>0</v>
      </c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90"/>
      <c r="AC19" s="91"/>
      <c r="AD19" s="91"/>
      <c r="AE19" s="35"/>
    </row>
    <row r="20" spans="1:31" ht="9" customHeight="1">
      <c r="A20" s="92"/>
      <c r="B20" s="93"/>
      <c r="C20" s="94"/>
      <c r="D20" s="94"/>
      <c r="E20" s="94"/>
      <c r="F20" s="165"/>
      <c r="G20" s="146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</row>
    <row r="21" spans="1:31" ht="72">
      <c r="A21" s="95" t="s">
        <v>120</v>
      </c>
      <c r="B21" s="93" t="s">
        <v>121</v>
      </c>
      <c r="C21" s="96" t="s">
        <v>122</v>
      </c>
      <c r="D21" s="94"/>
      <c r="E21" s="94"/>
      <c r="F21" s="146"/>
      <c r="G21" s="146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</row>
    <row r="22" spans="1:31" ht="12.75" customHeight="1">
      <c r="A22" s="97" t="s">
        <v>123</v>
      </c>
      <c r="B22" s="93"/>
      <c r="C22" s="94"/>
      <c r="D22" s="94"/>
      <c r="E22" s="94"/>
      <c r="F22" s="94"/>
      <c r="G22" s="94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</row>
    <row r="23" spans="1:31" ht="18.75" customHeight="1">
      <c r="A23" s="44"/>
      <c r="B23" s="132" t="s">
        <v>5</v>
      </c>
      <c r="C23" s="134" t="s">
        <v>124</v>
      </c>
      <c r="D23" s="135"/>
      <c r="E23" s="134" t="s">
        <v>125</v>
      </c>
      <c r="F23" s="135"/>
      <c r="G23" s="134" t="s">
        <v>126</v>
      </c>
      <c r="H23" s="136"/>
      <c r="I23" s="135"/>
      <c r="J23" s="134" t="s">
        <v>127</v>
      </c>
      <c r="K23" s="136"/>
      <c r="L23" s="136"/>
      <c r="M23" s="135"/>
      <c r="N23" s="134" t="s">
        <v>128</v>
      </c>
      <c r="O23" s="136"/>
      <c r="P23" s="136"/>
      <c r="Q23" s="136"/>
      <c r="R23" s="136"/>
      <c r="S23" s="137"/>
      <c r="T23" s="134" t="s">
        <v>161</v>
      </c>
      <c r="U23" s="136"/>
      <c r="V23" s="136"/>
      <c r="W23" s="136"/>
      <c r="X23" s="136"/>
      <c r="Y23" s="137"/>
      <c r="Z23" s="35"/>
      <c r="AA23" s="35"/>
      <c r="AB23" s="35"/>
      <c r="AC23" s="35"/>
      <c r="AD23" s="35"/>
      <c r="AE23" s="35"/>
    </row>
    <row r="24" spans="1:31" ht="18.75" customHeight="1" outlineLevel="1">
      <c r="A24" s="44"/>
      <c r="B24" s="133"/>
      <c r="C24" s="98" t="s">
        <v>108</v>
      </c>
      <c r="D24" s="99" t="s">
        <v>129</v>
      </c>
      <c r="E24" s="98" t="s">
        <v>108</v>
      </c>
      <c r="F24" s="99" t="s">
        <v>129</v>
      </c>
      <c r="G24" s="98" t="s">
        <v>108</v>
      </c>
      <c r="H24" s="138" t="s">
        <v>129</v>
      </c>
      <c r="I24" s="139"/>
      <c r="J24" s="98" t="s">
        <v>108</v>
      </c>
      <c r="K24" s="99"/>
      <c r="L24" s="99"/>
      <c r="M24" s="99" t="s">
        <v>129</v>
      </c>
      <c r="N24" s="138" t="s">
        <v>108</v>
      </c>
      <c r="O24" s="139"/>
      <c r="P24" s="140"/>
      <c r="Q24" s="138" t="s">
        <v>129</v>
      </c>
      <c r="R24" s="139"/>
      <c r="S24" s="139"/>
      <c r="T24" s="138" t="s">
        <v>108</v>
      </c>
      <c r="U24" s="139"/>
      <c r="V24" s="140"/>
      <c r="W24" s="138" t="s">
        <v>129</v>
      </c>
      <c r="X24" s="139"/>
      <c r="Y24" s="139"/>
      <c r="Z24" s="35"/>
      <c r="AA24" s="35"/>
      <c r="AB24" s="35"/>
      <c r="AC24" s="35"/>
      <c r="AD24" s="35"/>
      <c r="AE24" s="35"/>
    </row>
    <row r="25" spans="1:31" ht="18.75" customHeight="1" outlineLevel="1">
      <c r="A25" s="44"/>
      <c r="B25" s="100" t="s">
        <v>42</v>
      </c>
      <c r="C25" s="101">
        <f>COUNTIF(PBS!$H$4:$H$2000,$B25)</f>
        <v>25</v>
      </c>
      <c r="D25" s="102"/>
      <c r="E25" s="115">
        <f>COUNTIF(PBS!$H$4:$H$2000,$B25)</f>
        <v>25</v>
      </c>
      <c r="F25" s="101"/>
      <c r="G25" s="115">
        <f>COUNTIF(PBS!$H$4:$H$2000,$B25)</f>
        <v>25</v>
      </c>
      <c r="H25" s="100"/>
      <c r="I25" s="101"/>
      <c r="J25" s="115">
        <f>COUNTIF(PBS!$H$4:$H$2000,$B25)</f>
        <v>25</v>
      </c>
      <c r="K25" s="100"/>
      <c r="L25" s="101"/>
      <c r="M25" s="102"/>
      <c r="N25" s="118">
        <f>COUNTIF(PBS!$H$4:$H$2000,$B25)</f>
        <v>25</v>
      </c>
      <c r="O25" s="119"/>
      <c r="P25" s="120"/>
      <c r="Q25" s="100"/>
      <c r="R25" s="101"/>
      <c r="S25" s="102"/>
      <c r="T25" s="118">
        <f>COUNTIF('Mechanical Parts'!$E$4:$E$1980,$B25)</f>
        <v>0</v>
      </c>
      <c r="U25" s="119"/>
      <c r="V25" s="120"/>
      <c r="W25" s="124"/>
      <c r="X25" s="125"/>
      <c r="Y25" s="126"/>
      <c r="Z25" s="35"/>
      <c r="AA25" s="35"/>
      <c r="AB25" s="35"/>
      <c r="AC25" s="35"/>
      <c r="AD25" s="35"/>
      <c r="AE25" s="35"/>
    </row>
    <row r="26" spans="1:31" ht="18.75" customHeight="1" outlineLevel="1">
      <c r="A26" s="44"/>
      <c r="B26" s="103" t="s">
        <v>16</v>
      </c>
      <c r="C26" s="101">
        <f>COUNTIF(PBS!$H$4:$H$2000,$B26)</f>
        <v>0</v>
      </c>
      <c r="D26" s="103">
        <f>(C26/SUM($C$25:$C$31))*0.3</f>
        <v>0</v>
      </c>
      <c r="E26" s="115">
        <f>COUNTIF(PBS!$H$4:$H$2000,$B26)</f>
        <v>0</v>
      </c>
      <c r="F26" s="103">
        <f>E26/SUM(E$25:E$31)*0.3</f>
        <v>0</v>
      </c>
      <c r="G26" s="115">
        <f>COUNTIF(PBS!$H$4:$H$2000,$B26)</f>
        <v>0</v>
      </c>
      <c r="H26" s="130">
        <f>G26/SUM(G$25:G$31)*0.3</f>
        <v>0</v>
      </c>
      <c r="I26" s="128"/>
      <c r="J26" s="115">
        <f>COUNTIF(PBS!$H$4:$H$2000,$B26)</f>
        <v>0</v>
      </c>
      <c r="K26" s="103"/>
      <c r="L26" s="111"/>
      <c r="M26" s="103">
        <f>J26/SUM(J$25:J$31)*0.3</f>
        <v>0</v>
      </c>
      <c r="N26" s="121">
        <f>COUNTIF(PBS!$H$4:$H$2000,$B26)</f>
        <v>0</v>
      </c>
      <c r="O26" s="122"/>
      <c r="P26" s="123"/>
      <c r="Q26" s="127">
        <f>N26/SUM(N$25:N$31)*0.3</f>
        <v>0</v>
      </c>
      <c r="R26" s="128"/>
      <c r="S26" s="129"/>
      <c r="T26" s="121">
        <f>COUNTIF('Mechanical Parts'!$E$4:$E$1980,$B26)</f>
        <v>0</v>
      </c>
      <c r="U26" s="122"/>
      <c r="V26" s="123"/>
      <c r="W26" s="127" t="e">
        <f>T26/SUM(T$25:T$31)*0.3</f>
        <v>#DIV/0!</v>
      </c>
      <c r="X26" s="128"/>
      <c r="Y26" s="129"/>
      <c r="Z26" s="35"/>
      <c r="AA26" s="35"/>
      <c r="AB26" s="35"/>
      <c r="AC26" s="35"/>
      <c r="AD26" s="35"/>
      <c r="AE26" s="35"/>
    </row>
    <row r="27" spans="1:31" ht="18.75" customHeight="1" outlineLevel="1">
      <c r="A27" s="44"/>
      <c r="B27" s="105" t="s">
        <v>8</v>
      </c>
      <c r="C27" s="101">
        <f>COUNTIF(PBS!$H$4:$H$2000,$B27)</f>
        <v>0</v>
      </c>
      <c r="D27" s="105">
        <f>(C27/SUM($C$25:$C$31))*0.6</f>
        <v>0</v>
      </c>
      <c r="E27" s="115">
        <f>COUNTIF(PBS!$H$4:$H$2000,$B27)</f>
        <v>0</v>
      </c>
      <c r="F27" s="105">
        <f>E27/SUM(E$25:E$31)*0.6</f>
        <v>0</v>
      </c>
      <c r="G27" s="115">
        <f>COUNTIF(PBS!$H$4:$H$2000,$B27)</f>
        <v>0</v>
      </c>
      <c r="H27" s="130">
        <f>G27/SUM(G$25:G$31)*0.6</f>
        <v>0</v>
      </c>
      <c r="I27" s="128"/>
      <c r="J27" s="115">
        <f>COUNTIF(PBS!$H$4:$H$2000,$B27)</f>
        <v>0</v>
      </c>
      <c r="K27" s="105"/>
      <c r="L27" s="101"/>
      <c r="M27" s="103">
        <f>J27/SUM(J$25:J$31)*0.6</f>
        <v>0</v>
      </c>
      <c r="N27" s="118">
        <f>COUNTIF(PBS!$H$4:$H$2000,$B27)</f>
        <v>0</v>
      </c>
      <c r="O27" s="119"/>
      <c r="P27" s="120"/>
      <c r="Q27" s="127">
        <f>N27/SUM(N$25:N$31)*0.6</f>
        <v>0</v>
      </c>
      <c r="R27" s="128"/>
      <c r="S27" s="131"/>
      <c r="T27" s="118">
        <f>COUNTIF('Mechanical Parts'!$E$4:$E$1980,$B27)</f>
        <v>0</v>
      </c>
      <c r="U27" s="119"/>
      <c r="V27" s="120"/>
      <c r="W27" s="124" t="e">
        <f>T27/SUM(T$25:T$31)*0.6</f>
        <v>#DIV/0!</v>
      </c>
      <c r="X27" s="125"/>
      <c r="Y27" s="126"/>
      <c r="Z27" s="35"/>
      <c r="AA27" s="35"/>
      <c r="AB27" s="35"/>
      <c r="AC27" s="35"/>
      <c r="AD27" s="35"/>
      <c r="AE27" s="35"/>
    </row>
    <row r="28" spans="1:31" ht="18.75" customHeight="1" outlineLevel="1">
      <c r="A28" s="44"/>
      <c r="B28" s="103" t="s">
        <v>23</v>
      </c>
      <c r="C28" s="101">
        <f>COUNTIF(PBS!$H$4:$H$2000,$B28)</f>
        <v>0</v>
      </c>
      <c r="D28" s="103">
        <f>(C28/SUM($C$25:$C$31))*0.65</f>
        <v>0</v>
      </c>
      <c r="E28" s="115">
        <f>COUNTIF(PBS!$H$4:$H$2000,$B28)</f>
        <v>0</v>
      </c>
      <c r="F28" s="103">
        <f>E28/SUM(E$25:E$31)*0.65</f>
        <v>0</v>
      </c>
      <c r="G28" s="115">
        <f>COUNTIF(PBS!$H$4:$H$2000,$B28)</f>
        <v>0</v>
      </c>
      <c r="H28" s="130">
        <f>G28/SUM(G$25:G$31)*0.65</f>
        <v>0</v>
      </c>
      <c r="I28" s="128"/>
      <c r="J28" s="115">
        <f>COUNTIF(PBS!$H$4:$H$2000,$B28)</f>
        <v>0</v>
      </c>
      <c r="K28" s="103"/>
      <c r="L28" s="104"/>
      <c r="M28" s="103">
        <f>J28/SUM(J$25:J$31)*0.65</f>
        <v>0</v>
      </c>
      <c r="N28" s="121">
        <f>COUNTIF(PBS!$H$4:$H$2000,$B28)</f>
        <v>0</v>
      </c>
      <c r="O28" s="122"/>
      <c r="P28" s="123"/>
      <c r="Q28" s="127">
        <f>N28/SUM(N$25:N$31)*0.65</f>
        <v>0</v>
      </c>
      <c r="R28" s="128"/>
      <c r="S28" s="129"/>
      <c r="T28" s="121">
        <f>COUNTIF('Mechanical Parts'!$E$4:$E$1980,$B28)</f>
        <v>0</v>
      </c>
      <c r="U28" s="122"/>
      <c r="V28" s="123"/>
      <c r="W28" s="127" t="e">
        <f>T28/SUM(T$25:T$31)*0.65</f>
        <v>#DIV/0!</v>
      </c>
      <c r="X28" s="128"/>
      <c r="Y28" s="129"/>
      <c r="Z28" s="35"/>
      <c r="AA28" s="35"/>
      <c r="AB28" s="35"/>
      <c r="AC28" s="35"/>
      <c r="AD28" s="35"/>
      <c r="AE28" s="35"/>
    </row>
    <row r="29" spans="1:31" ht="18.75" customHeight="1" outlineLevel="1">
      <c r="A29" s="44"/>
      <c r="B29" s="105" t="s">
        <v>57</v>
      </c>
      <c r="C29" s="101">
        <f>COUNTIF(PBS!$H$4:$H$2000,$B29)</f>
        <v>0</v>
      </c>
      <c r="D29" s="105">
        <f>(C29/SUM($C$25:$C$31))*0.7</f>
        <v>0</v>
      </c>
      <c r="E29" s="115">
        <f>COUNTIF(PBS!$H$4:$H$2000,$B29)</f>
        <v>0</v>
      </c>
      <c r="F29" s="105">
        <f>E29/SUM(E$25:E$31)*0.7</f>
        <v>0</v>
      </c>
      <c r="G29" s="115">
        <f>COUNTIF(PBS!$H$4:$H$2000,$B29)</f>
        <v>0</v>
      </c>
      <c r="H29" s="130">
        <f>G29/SUM(G$25:G$31)*0.7</f>
        <v>0</v>
      </c>
      <c r="I29" s="128"/>
      <c r="J29" s="115">
        <f>COUNTIF(PBS!$H$4:$H$2000,$B29)</f>
        <v>0</v>
      </c>
      <c r="K29" s="105"/>
      <c r="L29" s="101"/>
      <c r="M29" s="103">
        <f>J29/SUM(J$25:J$31)*0.7</f>
        <v>0</v>
      </c>
      <c r="N29" s="118">
        <f>COUNTIF(PBS!$H$4:$H$2000,$B29)</f>
        <v>0</v>
      </c>
      <c r="O29" s="119"/>
      <c r="P29" s="120"/>
      <c r="Q29" s="127">
        <f>N29/SUM(N$25:N$31)*0.7</f>
        <v>0</v>
      </c>
      <c r="R29" s="128"/>
      <c r="S29" s="131"/>
      <c r="T29" s="118">
        <f>COUNTIF('Mechanical Parts'!$E$4:$E$1980,$B29)</f>
        <v>0</v>
      </c>
      <c r="U29" s="119"/>
      <c r="V29" s="120"/>
      <c r="W29" s="124" t="e">
        <f>T29/SUM(T$25:T$31)*0.7</f>
        <v>#DIV/0!</v>
      </c>
      <c r="X29" s="125"/>
      <c r="Y29" s="126"/>
      <c r="Z29" s="35"/>
      <c r="AA29" s="35"/>
      <c r="AB29" s="35"/>
      <c r="AC29" s="35"/>
      <c r="AD29" s="35"/>
      <c r="AE29" s="35"/>
    </row>
    <row r="30" spans="1:31" ht="18.75" customHeight="1" outlineLevel="1">
      <c r="A30" s="44"/>
      <c r="B30" s="103" t="s">
        <v>61</v>
      </c>
      <c r="C30" s="101">
        <f>COUNTIF(PBS!$H$4:$H$2000,$B30)</f>
        <v>0</v>
      </c>
      <c r="D30" s="103">
        <f>(C30/SUM($C$25:$C$31))*0.8</f>
        <v>0</v>
      </c>
      <c r="E30" s="115">
        <f>COUNTIF(PBS!$H$4:$H$2000,$B30)</f>
        <v>0</v>
      </c>
      <c r="F30" s="103">
        <f>E30/SUM(E$25:E$31)*0.8</f>
        <v>0</v>
      </c>
      <c r="G30" s="115">
        <f>COUNTIF(PBS!$H$4:$H$2000,$B30)</f>
        <v>0</v>
      </c>
      <c r="H30" s="130">
        <f>G30/SUM(G$25:G$31)*0.8</f>
        <v>0</v>
      </c>
      <c r="I30" s="128"/>
      <c r="J30" s="115">
        <f>COUNTIF(PBS!$H$4:$H$2000,$B30)</f>
        <v>0</v>
      </c>
      <c r="K30" s="103"/>
      <c r="L30" s="104"/>
      <c r="M30" s="103">
        <f>J30/SUM(J$25:J$31)*0.8</f>
        <v>0</v>
      </c>
      <c r="N30" s="121">
        <f>COUNTIF(PBS!$H$4:$H$2000,$B30)</f>
        <v>0</v>
      </c>
      <c r="O30" s="122"/>
      <c r="P30" s="123"/>
      <c r="Q30" s="127">
        <f>N30/SUM(N$25:N$31)*0.8</f>
        <v>0</v>
      </c>
      <c r="R30" s="128"/>
      <c r="S30" s="129"/>
      <c r="T30" s="121">
        <f>COUNTIF('Mechanical Parts'!$E$4:$E$1980,$B30)</f>
        <v>0</v>
      </c>
      <c r="U30" s="122"/>
      <c r="V30" s="123"/>
      <c r="W30" s="127" t="e">
        <f>T30/SUM(T$25:T$31)*0.8</f>
        <v>#DIV/0!</v>
      </c>
      <c r="X30" s="128"/>
      <c r="Y30" s="129"/>
      <c r="Z30" s="35"/>
      <c r="AA30" s="35"/>
      <c r="AB30" s="35"/>
      <c r="AC30" s="35"/>
      <c r="AD30" s="35"/>
      <c r="AE30" s="35"/>
    </row>
    <row r="31" spans="1:31" ht="18.75" customHeight="1" outlineLevel="1">
      <c r="A31" s="44"/>
      <c r="B31" s="105" t="s">
        <v>34</v>
      </c>
      <c r="C31" s="101">
        <f>COUNTIF(PBS!$H$4:$H$2000,$B31)</f>
        <v>0</v>
      </c>
      <c r="D31" s="105">
        <f>C31/SUM($C$25:$C$31)</f>
        <v>0</v>
      </c>
      <c r="E31" s="115">
        <f>COUNTIF(PBS!$H$4:$H$2000,$B31)</f>
        <v>0</v>
      </c>
      <c r="F31" s="105">
        <f>E31/SUM(E$25:E$31)</f>
        <v>0</v>
      </c>
      <c r="G31" s="115">
        <f>COUNTIF(PBS!$H$4:$H$2000,$B31)</f>
        <v>0</v>
      </c>
      <c r="H31" s="130">
        <f>G31/SUM(G$25:G$31)</f>
        <v>0</v>
      </c>
      <c r="I31" s="128"/>
      <c r="J31" s="115">
        <f>COUNTIF(PBS!$H$4:$H$2000,$B31)</f>
        <v>0</v>
      </c>
      <c r="K31" s="105"/>
      <c r="L31" s="101"/>
      <c r="M31" s="103">
        <f>J31/SUM(J$25:J$31)</f>
        <v>0</v>
      </c>
      <c r="N31" s="118">
        <f>COUNTIF(PBS!$H$4:$H$2000,$B31)</f>
        <v>0</v>
      </c>
      <c r="O31" s="119"/>
      <c r="P31" s="120"/>
      <c r="Q31" s="127">
        <f>N31/SUM(N$25:N$31)</f>
        <v>0</v>
      </c>
      <c r="R31" s="128"/>
      <c r="S31" s="131"/>
      <c r="T31" s="118">
        <f>COUNTIF('Mechanical Parts'!$E$4:$E$1980,$B31)</f>
        <v>0</v>
      </c>
      <c r="U31" s="119"/>
      <c r="V31" s="120"/>
      <c r="W31" s="124" t="e">
        <f>T31/SUM(T$25:T$31)</f>
        <v>#DIV/0!</v>
      </c>
      <c r="X31" s="125"/>
      <c r="Y31" s="126"/>
      <c r="Z31" s="35"/>
      <c r="AA31" s="35"/>
      <c r="AB31" s="35"/>
      <c r="AC31" s="35"/>
      <c r="AD31" s="35"/>
      <c r="AE31" s="35"/>
    </row>
    <row r="32" spans="1:31" ht="23">
      <c r="B32" s="106"/>
      <c r="C32" s="157">
        <f>SUM(D26:D31)</f>
        <v>0</v>
      </c>
      <c r="D32" s="159"/>
      <c r="E32" s="157">
        <f>SUM(F26:F31)</f>
        <v>0</v>
      </c>
      <c r="F32" s="159"/>
      <c r="G32" s="157">
        <f>SUM(H26:H31)</f>
        <v>0</v>
      </c>
      <c r="H32" s="158"/>
      <c r="I32" s="159"/>
      <c r="J32" s="157">
        <f>SUM(M26:M31)</f>
        <v>0</v>
      </c>
      <c r="K32" s="158"/>
      <c r="L32" s="158"/>
      <c r="M32" s="159"/>
      <c r="N32" s="157">
        <f>SUM(Q26:S31)</f>
        <v>0</v>
      </c>
      <c r="O32" s="158"/>
      <c r="P32" s="158"/>
      <c r="Q32" s="158"/>
      <c r="R32" s="158"/>
      <c r="S32" s="159"/>
      <c r="T32" s="157" t="e">
        <f>SUM(W26:Y31)</f>
        <v>#DIV/0!</v>
      </c>
      <c r="U32" s="158"/>
      <c r="V32" s="158"/>
      <c r="W32" s="158"/>
      <c r="X32" s="158"/>
      <c r="Y32" s="159"/>
      <c r="Z32" s="107"/>
      <c r="AA32" s="107"/>
      <c r="AB32" s="107"/>
      <c r="AC32" s="107"/>
      <c r="AD32" s="107"/>
      <c r="AE32" s="107"/>
    </row>
    <row r="33" spans="1:3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</row>
    <row r="34" spans="1:31">
      <c r="A34" s="108"/>
      <c r="B34" s="108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</row>
    <row r="35" spans="1:31">
      <c r="A35" s="108"/>
      <c r="B35" s="108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</row>
    <row r="36" spans="1:31">
      <c r="A36" s="108"/>
      <c r="B36" s="108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</row>
    <row r="37" spans="1:31" ht="15">
      <c r="A37" s="109"/>
      <c r="B37" s="108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</row>
    <row r="38" spans="1:31">
      <c r="A38" s="108"/>
      <c r="B38" s="108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</row>
    <row r="39" spans="1:31">
      <c r="A39" s="108"/>
      <c r="B39" s="108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</row>
    <row r="40" spans="1:31">
      <c r="A40" s="108"/>
      <c r="B40" s="108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</row>
    <row r="41" spans="1:31">
      <c r="A41" s="108"/>
      <c r="B41" s="108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</row>
    <row r="42" spans="1:31">
      <c r="A42" s="108"/>
      <c r="B42" s="108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</row>
    <row r="43" spans="1:31">
      <c r="A43" s="108"/>
      <c r="B43" s="108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</row>
    <row r="44" spans="1:31">
      <c r="A44" s="108"/>
      <c r="B44" s="108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</row>
    <row r="45" spans="1:31">
      <c r="A45" s="108"/>
      <c r="B45" s="108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</row>
    <row r="46" spans="1:31">
      <c r="A46" s="108"/>
      <c r="B46" s="108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</row>
    <row r="47" spans="1:31">
      <c r="A47" s="108"/>
      <c r="B47" s="108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31">
      <c r="A48" s="108"/>
      <c r="B48" s="108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</row>
    <row r="49" spans="1:31">
      <c r="A49" s="108"/>
      <c r="B49" s="108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>
      <c r="A50" s="108"/>
      <c r="B50" s="108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</row>
    <row r="51" spans="1:31">
      <c r="A51" s="108"/>
      <c r="B51" s="108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</row>
    <row r="52" spans="1:31">
      <c r="A52" s="108"/>
      <c r="B52" s="108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</row>
    <row r="53" spans="1:31">
      <c r="A53" s="108"/>
      <c r="B53" s="108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</row>
    <row r="54" spans="1:31">
      <c r="A54" s="108"/>
      <c r="B54" s="108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</row>
    <row r="55" spans="1:31">
      <c r="A55" s="108"/>
      <c r="B55" s="108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</row>
    <row r="56" spans="1:31">
      <c r="A56" s="108"/>
      <c r="B56" s="108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</row>
    <row r="57" spans="1:31">
      <c r="A57" s="108"/>
      <c r="B57" s="108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</row>
    <row r="58" spans="1:31">
      <c r="A58" s="108"/>
      <c r="B58" s="108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</row>
    <row r="59" spans="1:31">
      <c r="A59" s="108"/>
      <c r="B59" s="108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>
      <c r="A60" s="108"/>
      <c r="B60" s="108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>
      <c r="A61" s="108"/>
      <c r="B61" s="108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>
      <c r="A62" s="108"/>
      <c r="B62" s="108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>
      <c r="A63" s="108"/>
      <c r="B63" s="108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>
      <c r="A64" s="108"/>
      <c r="B64" s="108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1:31">
      <c r="A65" s="108"/>
      <c r="B65" s="108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1:31">
      <c r="A66" s="108"/>
      <c r="B66" s="108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1:31">
      <c r="A67" s="108"/>
      <c r="B67" s="108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1:31">
      <c r="A68" s="108"/>
      <c r="B68" s="108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1:31">
      <c r="A69" s="108"/>
      <c r="B69" s="108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1:31">
      <c r="A70" s="108"/>
      <c r="B70" s="108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1:31">
      <c r="A71" s="108"/>
      <c r="B71" s="108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1:31">
      <c r="A72" s="108"/>
      <c r="B72" s="108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1:31">
      <c r="A73" s="108"/>
      <c r="B73" s="108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1:31">
      <c r="A74" s="108"/>
      <c r="B74" s="108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1:31">
      <c r="A75" s="108"/>
      <c r="B75" s="108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1:31">
      <c r="A76" s="108"/>
      <c r="B76" s="108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1:31">
      <c r="A77" s="108"/>
      <c r="B77" s="108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1:31">
      <c r="A78" s="108"/>
      <c r="B78" s="108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1:31">
      <c r="A79" s="108"/>
      <c r="B79" s="108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1:31">
      <c r="A80" s="108"/>
      <c r="B80" s="108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:31">
      <c r="A81" s="108"/>
      <c r="B81" s="108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:31">
      <c r="A82" s="108"/>
      <c r="B82" s="108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:31">
      <c r="A83" s="108"/>
      <c r="B83" s="108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:31">
      <c r="A84" s="108"/>
      <c r="B84" s="108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:31">
      <c r="A85" s="108"/>
      <c r="B85" s="108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:31">
      <c r="A86" s="108"/>
      <c r="B86" s="108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:31">
      <c r="A87" s="108"/>
      <c r="B87" s="108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:31">
      <c r="A88" s="108"/>
      <c r="B88" s="108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:31">
      <c r="A89" s="108"/>
      <c r="B89" s="108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:31">
      <c r="A90" s="108"/>
      <c r="B90" s="108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:31">
      <c r="A91" s="108"/>
      <c r="B91" s="108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:31">
      <c r="A92" s="108"/>
      <c r="B92" s="108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:31">
      <c r="A93" s="108"/>
      <c r="B93" s="108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:31">
      <c r="A94" s="108"/>
      <c r="B94" s="108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:31">
      <c r="A95" s="108"/>
      <c r="B95" s="108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:31">
      <c r="A96" s="108"/>
      <c r="B96" s="108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:31">
      <c r="A97" s="108"/>
      <c r="B97" s="108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:31">
      <c r="A98" s="108"/>
      <c r="B98" s="108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:3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:3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:3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:3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:3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:3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:3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:3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  <row r="107" spans="1:3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</row>
    <row r="108" spans="1:3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</row>
    <row r="109" spans="1:3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</row>
    <row r="110" spans="1:3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</row>
    <row r="111" spans="1:3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</row>
    <row r="112" spans="1:3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</row>
    <row r="113" spans="1:3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</row>
    <row r="114" spans="1:3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</row>
    <row r="115" spans="1:3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</row>
    <row r="116" spans="1:3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</row>
    <row r="117" spans="1:3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</row>
    <row r="118" spans="1:3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</row>
    <row r="119" spans="1:3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</row>
    <row r="120" spans="1:3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</row>
    <row r="121" spans="1:3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</row>
    <row r="122" spans="1:3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</row>
    <row r="123" spans="1:3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</row>
    <row r="124" spans="1:3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</row>
    <row r="125" spans="1:3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</row>
    <row r="126" spans="1:3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</row>
    <row r="127" spans="1:3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</row>
    <row r="128" spans="1:3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</row>
    <row r="129" spans="1:3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</row>
    <row r="130" spans="1:3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</row>
    <row r="131" spans="1:3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</row>
    <row r="132" spans="1:3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</row>
    <row r="133" spans="1:3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</row>
    <row r="134" spans="1:3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</row>
    <row r="135" spans="1:3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</row>
    <row r="136" spans="1:3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</row>
    <row r="137" spans="1:3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</row>
    <row r="138" spans="1:3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</row>
    <row r="139" spans="1:3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</row>
    <row r="140" spans="1:3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</row>
    <row r="141" spans="1:3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</row>
    <row r="142" spans="1:3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</row>
    <row r="143" spans="1:3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</row>
    <row r="144" spans="1:3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</row>
    <row r="145" spans="1:3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</row>
    <row r="146" spans="1:3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</row>
    <row r="147" spans="1:3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</row>
    <row r="148" spans="1:3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</row>
    <row r="149" spans="1:3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</row>
    <row r="150" spans="1:3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</row>
    <row r="151" spans="1:3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</row>
    <row r="152" spans="1:3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</row>
    <row r="153" spans="1:3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</row>
    <row r="154" spans="1:3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</row>
    <row r="155" spans="1:3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</row>
    <row r="156" spans="1:3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</row>
    <row r="157" spans="1:3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</row>
    <row r="158" spans="1:3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</row>
    <row r="159" spans="1:3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</row>
    <row r="160" spans="1:3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</row>
    <row r="161" spans="1:3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</row>
    <row r="162" spans="1:3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</row>
    <row r="163" spans="1:3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</row>
    <row r="164" spans="1:3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</row>
    <row r="165" spans="1:3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</row>
    <row r="166" spans="1:3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</row>
    <row r="167" spans="1:3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</row>
    <row r="168" spans="1:3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</row>
    <row r="169" spans="1:3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</row>
    <row r="170" spans="1:3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</row>
    <row r="171" spans="1:3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</row>
    <row r="172" spans="1:3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</row>
    <row r="173" spans="1:3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</row>
    <row r="174" spans="1:3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</row>
    <row r="175" spans="1:3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</row>
    <row r="176" spans="1:3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</row>
    <row r="177" spans="1:3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</row>
    <row r="178" spans="1:3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</row>
    <row r="179" spans="1:3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</row>
    <row r="180" spans="1:3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</row>
    <row r="181" spans="1:3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</row>
    <row r="182" spans="1:3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</row>
    <row r="183" spans="1:3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</row>
    <row r="184" spans="1:3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</row>
    <row r="185" spans="1:3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</row>
    <row r="186" spans="1:3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</row>
    <row r="187" spans="1:3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</row>
    <row r="188" spans="1:3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</row>
    <row r="189" spans="1:3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</row>
    <row r="190" spans="1:3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</row>
    <row r="191" spans="1:3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</row>
    <row r="192" spans="1:3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</row>
    <row r="193" spans="1:3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</row>
    <row r="194" spans="1:3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</row>
    <row r="195" spans="1:3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</row>
    <row r="196" spans="1:3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</row>
    <row r="197" spans="1:3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</row>
    <row r="198" spans="1:3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</row>
    <row r="199" spans="1:3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</row>
    <row r="200" spans="1:3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</row>
    <row r="201" spans="1:3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</row>
    <row r="202" spans="1:3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</row>
    <row r="203" spans="1:3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</row>
    <row r="204" spans="1:3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</row>
    <row r="205" spans="1:3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</row>
    <row r="206" spans="1:3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</row>
    <row r="207" spans="1:3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</row>
    <row r="208" spans="1:3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</row>
    <row r="209" spans="1:3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</row>
    <row r="210" spans="1:3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</row>
    <row r="211" spans="1:3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</row>
    <row r="212" spans="1:3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</row>
    <row r="213" spans="1:3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</row>
    <row r="214" spans="1:3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</row>
    <row r="215" spans="1:3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</row>
    <row r="216" spans="1:3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</row>
    <row r="217" spans="1:3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</row>
    <row r="218" spans="1:3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</row>
    <row r="219" spans="1:3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</row>
    <row r="220" spans="1:3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</row>
    <row r="221" spans="1:3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</row>
    <row r="222" spans="1:3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</row>
    <row r="223" spans="1:3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</row>
    <row r="224" spans="1:3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</row>
    <row r="225" spans="1:3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</row>
    <row r="226" spans="1:3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</row>
    <row r="227" spans="1:3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</row>
    <row r="228" spans="1:3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</row>
    <row r="229" spans="1:3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</row>
    <row r="230" spans="1:3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</row>
    <row r="231" spans="1:3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</row>
    <row r="232" spans="1:3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</row>
    <row r="233" spans="1:3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</row>
    <row r="234" spans="1:3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</row>
    <row r="235" spans="1:3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</row>
    <row r="236" spans="1:3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</row>
    <row r="237" spans="1:3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</row>
    <row r="238" spans="1:3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</row>
    <row r="239" spans="1:3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</row>
    <row r="240" spans="1:3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</row>
    <row r="241" spans="1:3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</row>
    <row r="242" spans="1:3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</row>
    <row r="243" spans="1:3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</row>
    <row r="244" spans="1:3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</row>
    <row r="245" spans="1:3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</row>
    <row r="246" spans="1:3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</row>
    <row r="247" spans="1:3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</row>
    <row r="248" spans="1:3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</row>
    <row r="249" spans="1:3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</row>
    <row r="250" spans="1:3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</row>
    <row r="251" spans="1:3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</row>
    <row r="252" spans="1:3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</row>
    <row r="253" spans="1:3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</row>
    <row r="254" spans="1:3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</row>
    <row r="255" spans="1:3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</row>
    <row r="256" spans="1:3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</row>
    <row r="257" spans="1:3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</row>
    <row r="258" spans="1:3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</row>
    <row r="259" spans="1:3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</row>
    <row r="260" spans="1:3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</row>
    <row r="261" spans="1:3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</row>
    <row r="262" spans="1:3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</row>
    <row r="263" spans="1:3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</row>
    <row r="264" spans="1:3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</row>
    <row r="265" spans="1:3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</row>
    <row r="266" spans="1:3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</row>
    <row r="267" spans="1:3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</row>
    <row r="268" spans="1:3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</row>
    <row r="269" spans="1:3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</row>
    <row r="270" spans="1:3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</row>
    <row r="271" spans="1:3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</row>
    <row r="272" spans="1:3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</row>
    <row r="273" spans="1:3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</row>
    <row r="274" spans="1:3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</row>
    <row r="275" spans="1:3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</row>
    <row r="276" spans="1:3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</row>
    <row r="277" spans="1:3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</row>
    <row r="278" spans="1:3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</row>
    <row r="279" spans="1:3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</row>
    <row r="280" spans="1:3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</row>
    <row r="281" spans="1:3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</row>
    <row r="282" spans="1:3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</row>
    <row r="283" spans="1:3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</row>
    <row r="284" spans="1:3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</row>
    <row r="285" spans="1:3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</row>
    <row r="286" spans="1:3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</row>
    <row r="287" spans="1:3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</row>
    <row r="288" spans="1:3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</row>
    <row r="289" spans="1:3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</row>
    <row r="290" spans="1:3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</row>
    <row r="291" spans="1:3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</row>
    <row r="292" spans="1:3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</row>
    <row r="293" spans="1:3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</row>
    <row r="294" spans="1:3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</row>
    <row r="295" spans="1:3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</row>
    <row r="296" spans="1:3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</row>
    <row r="297" spans="1:3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</row>
    <row r="298" spans="1:3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</row>
    <row r="299" spans="1:3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</row>
    <row r="300" spans="1:3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</row>
    <row r="301" spans="1:3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</row>
    <row r="302" spans="1:3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</row>
    <row r="303" spans="1:3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</row>
    <row r="304" spans="1:3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</row>
    <row r="305" spans="1:3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</row>
    <row r="306" spans="1:3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</row>
    <row r="307" spans="1:3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</row>
    <row r="308" spans="1:3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</row>
    <row r="309" spans="1:3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</row>
    <row r="310" spans="1:3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</row>
    <row r="311" spans="1:3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</row>
    <row r="312" spans="1:3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</row>
    <row r="313" spans="1:3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</row>
    <row r="314" spans="1:3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</row>
    <row r="315" spans="1:3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</row>
    <row r="316" spans="1:3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</row>
    <row r="317" spans="1:3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</row>
    <row r="318" spans="1:3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</row>
    <row r="319" spans="1:3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</row>
    <row r="320" spans="1:3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</row>
    <row r="321" spans="1:3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</row>
    <row r="322" spans="1:3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</row>
    <row r="323" spans="1:3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</row>
    <row r="324" spans="1:3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</row>
    <row r="325" spans="1:3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</row>
    <row r="326" spans="1:3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</row>
    <row r="327" spans="1:3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</row>
    <row r="328" spans="1:3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</row>
    <row r="329" spans="1:3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</row>
    <row r="330" spans="1:3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</row>
    <row r="331" spans="1:3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</row>
    <row r="332" spans="1:3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</row>
    <row r="333" spans="1:3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</row>
    <row r="334" spans="1:3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</row>
    <row r="335" spans="1:3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</row>
    <row r="336" spans="1:3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</row>
    <row r="337" spans="1:3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</row>
    <row r="338" spans="1:3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</row>
    <row r="339" spans="1:3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</row>
    <row r="340" spans="1:3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</row>
    <row r="341" spans="1:3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</row>
    <row r="342" spans="1:3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</row>
    <row r="343" spans="1:3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</row>
    <row r="344" spans="1:3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</row>
    <row r="345" spans="1:3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</row>
    <row r="346" spans="1:3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</row>
    <row r="347" spans="1:3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</row>
    <row r="348" spans="1:3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</row>
    <row r="349" spans="1:3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</row>
    <row r="350" spans="1:3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</row>
    <row r="351" spans="1:3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</row>
    <row r="352" spans="1:3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</row>
    <row r="353" spans="1:3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</row>
    <row r="354" spans="1:3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</row>
    <row r="355" spans="1:3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</row>
    <row r="356" spans="1:3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</row>
    <row r="357" spans="1:3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</row>
    <row r="358" spans="1:3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</row>
    <row r="359" spans="1:3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</row>
    <row r="360" spans="1:3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</row>
    <row r="361" spans="1:3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</row>
    <row r="362" spans="1:3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</row>
    <row r="363" spans="1:3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</row>
    <row r="364" spans="1:3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</row>
    <row r="365" spans="1:3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</row>
    <row r="366" spans="1:3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</row>
    <row r="367" spans="1:3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</row>
    <row r="368" spans="1:3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</row>
    <row r="369" spans="1:3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</row>
    <row r="370" spans="1:3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</row>
    <row r="371" spans="1:3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</row>
    <row r="372" spans="1:3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</row>
    <row r="373" spans="1:3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</row>
    <row r="374" spans="1:3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</row>
    <row r="375" spans="1:3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</row>
    <row r="376" spans="1:3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</row>
    <row r="377" spans="1:3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</row>
    <row r="378" spans="1:3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</row>
    <row r="379" spans="1:3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</row>
    <row r="380" spans="1:3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</row>
    <row r="381" spans="1:3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</row>
    <row r="382" spans="1:3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</row>
    <row r="383" spans="1:3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</row>
    <row r="384" spans="1:3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</row>
    <row r="385" spans="1:3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</row>
    <row r="386" spans="1:3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</row>
    <row r="387" spans="1:3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</row>
    <row r="388" spans="1:3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</row>
    <row r="389" spans="1:3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</row>
    <row r="390" spans="1:3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</row>
    <row r="391" spans="1:3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</row>
    <row r="392" spans="1:3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</row>
    <row r="393" spans="1:3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</row>
    <row r="394" spans="1:3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</row>
    <row r="395" spans="1:3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</row>
    <row r="396" spans="1:3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</row>
    <row r="397" spans="1:3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</row>
    <row r="398" spans="1:3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</row>
    <row r="399" spans="1:3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</row>
    <row r="400" spans="1:3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</row>
    <row r="401" spans="1:3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</row>
    <row r="402" spans="1:3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</row>
    <row r="403" spans="1:3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</row>
    <row r="404" spans="1:3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</row>
    <row r="405" spans="1:3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</row>
    <row r="406" spans="1:3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</row>
    <row r="407" spans="1:3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</row>
    <row r="408" spans="1:3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</row>
    <row r="409" spans="1:3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</row>
    <row r="410" spans="1:3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</row>
    <row r="411" spans="1:3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</row>
    <row r="412" spans="1:3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</row>
    <row r="413" spans="1:3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</row>
    <row r="414" spans="1:3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</row>
    <row r="415" spans="1:3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</row>
    <row r="416" spans="1:3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</row>
    <row r="417" spans="1:3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</row>
    <row r="418" spans="1:3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</row>
    <row r="419" spans="1:3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</row>
    <row r="420" spans="1:3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</row>
    <row r="421" spans="1:3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</row>
    <row r="422" spans="1:3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</row>
    <row r="423" spans="1:3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</row>
    <row r="424" spans="1:3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</row>
    <row r="425" spans="1:3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</row>
    <row r="426" spans="1:3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</row>
    <row r="427" spans="1:3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</row>
    <row r="428" spans="1:3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</row>
    <row r="429" spans="1:3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</row>
    <row r="430" spans="1:3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</row>
    <row r="431" spans="1:3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</row>
    <row r="432" spans="1:3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</row>
    <row r="433" spans="1:3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</row>
    <row r="434" spans="1:3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</row>
    <row r="435" spans="1:3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</row>
    <row r="436" spans="1:3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</row>
    <row r="437" spans="1:3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</row>
    <row r="438" spans="1:3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</row>
    <row r="439" spans="1:3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</row>
    <row r="440" spans="1:3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</row>
    <row r="441" spans="1:3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</row>
    <row r="442" spans="1:3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</row>
    <row r="443" spans="1:3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</row>
    <row r="444" spans="1:3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</row>
    <row r="445" spans="1:3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</row>
    <row r="446" spans="1:3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</row>
    <row r="447" spans="1:3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</row>
    <row r="448" spans="1:3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</row>
    <row r="449" spans="1:3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</row>
    <row r="450" spans="1:3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</row>
    <row r="451" spans="1:3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</row>
    <row r="452" spans="1:3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</row>
    <row r="453" spans="1:3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</row>
    <row r="454" spans="1:3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</row>
    <row r="455" spans="1:3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</row>
    <row r="456" spans="1:3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</row>
    <row r="457" spans="1:3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</row>
    <row r="458" spans="1:3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</row>
    <row r="459" spans="1:3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</row>
    <row r="460" spans="1:3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  <c r="AE460" s="35"/>
    </row>
    <row r="461" spans="1:3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</row>
    <row r="462" spans="1:3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  <c r="AE462" s="35"/>
    </row>
    <row r="463" spans="1:3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</row>
    <row r="464" spans="1:3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</row>
    <row r="465" spans="1:3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</row>
    <row r="466" spans="1:3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</row>
    <row r="467" spans="1:3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  <c r="AE467" s="35"/>
    </row>
    <row r="468" spans="1:3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  <c r="AE468" s="35"/>
    </row>
    <row r="469" spans="1:3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  <c r="AE469" s="35"/>
    </row>
    <row r="470" spans="1:3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</row>
    <row r="471" spans="1:3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</row>
    <row r="472" spans="1:3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</row>
    <row r="473" spans="1:3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</row>
    <row r="474" spans="1:3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</row>
    <row r="475" spans="1:3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</row>
    <row r="476" spans="1:3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</row>
    <row r="477" spans="1:3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</row>
    <row r="478" spans="1:3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</row>
    <row r="479" spans="1:3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  <c r="AE479" s="35"/>
    </row>
    <row r="480" spans="1:3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  <c r="AE480" s="35"/>
    </row>
    <row r="481" spans="1:3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  <c r="AE481" s="35"/>
    </row>
    <row r="482" spans="1:3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  <c r="AE482" s="35"/>
    </row>
    <row r="483" spans="1:3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  <c r="AE483" s="35"/>
    </row>
    <row r="484" spans="1:3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</row>
    <row r="485" spans="1:3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  <c r="AE485" s="35"/>
    </row>
    <row r="486" spans="1:3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</row>
    <row r="487" spans="1:3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</row>
    <row r="488" spans="1:3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</row>
    <row r="489" spans="1:3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  <c r="AE489" s="35"/>
    </row>
    <row r="490" spans="1:3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</row>
    <row r="491" spans="1:3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</row>
    <row r="492" spans="1:3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  <c r="AE492" s="35"/>
    </row>
    <row r="493" spans="1:3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  <c r="AE493" s="35"/>
    </row>
    <row r="494" spans="1:3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  <c r="AE494" s="35"/>
    </row>
    <row r="495" spans="1:3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  <c r="AE495" s="35"/>
    </row>
    <row r="496" spans="1:3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</row>
    <row r="497" spans="1:3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  <c r="AE497" s="35"/>
    </row>
    <row r="498" spans="1:3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  <c r="AE498" s="35"/>
    </row>
    <row r="499" spans="1:3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  <c r="AE499" s="35"/>
    </row>
    <row r="500" spans="1:3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</row>
    <row r="501" spans="1:3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</row>
    <row r="502" spans="1:3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</row>
    <row r="503" spans="1:3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</row>
    <row r="504" spans="1:3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</row>
    <row r="505" spans="1:3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</row>
    <row r="506" spans="1:3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</row>
    <row r="507" spans="1:3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</row>
    <row r="508" spans="1:3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</row>
    <row r="509" spans="1:3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</row>
    <row r="510" spans="1:3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</row>
    <row r="511" spans="1:3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</row>
    <row r="512" spans="1:3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</row>
    <row r="513" spans="1:3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</row>
    <row r="514" spans="1:3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</row>
    <row r="515" spans="1:3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</row>
    <row r="516" spans="1:3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</row>
    <row r="517" spans="1:3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</row>
    <row r="518" spans="1:3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</row>
    <row r="519" spans="1:3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</row>
    <row r="520" spans="1:3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</row>
    <row r="521" spans="1:3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</row>
    <row r="522" spans="1:3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</row>
    <row r="523" spans="1:3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</row>
    <row r="524" spans="1:3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</row>
    <row r="525" spans="1:3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</row>
    <row r="526" spans="1:3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</row>
    <row r="527" spans="1:3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</row>
    <row r="528" spans="1:3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</row>
    <row r="529" spans="1:3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</row>
    <row r="530" spans="1:3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</row>
    <row r="531" spans="1:3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</row>
    <row r="532" spans="1:3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</row>
    <row r="533" spans="1:3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</row>
    <row r="534" spans="1:3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</row>
    <row r="535" spans="1:3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</row>
    <row r="536" spans="1:3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</row>
    <row r="537" spans="1:3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</row>
    <row r="538" spans="1:3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</row>
    <row r="539" spans="1:3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</row>
    <row r="540" spans="1:3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</row>
    <row r="541" spans="1:3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</row>
    <row r="542" spans="1:3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</row>
    <row r="543" spans="1:3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</row>
    <row r="544" spans="1:3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</row>
    <row r="545" spans="1:3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</row>
    <row r="546" spans="1:3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</row>
    <row r="547" spans="1:3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</row>
    <row r="548" spans="1:3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</row>
    <row r="549" spans="1:3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</row>
    <row r="550" spans="1:3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</row>
    <row r="551" spans="1:3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</row>
    <row r="552" spans="1:3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</row>
    <row r="553" spans="1:3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</row>
    <row r="554" spans="1:3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</row>
    <row r="555" spans="1:3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</row>
    <row r="556" spans="1:3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</row>
    <row r="557" spans="1:3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</row>
    <row r="558" spans="1:3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</row>
    <row r="559" spans="1:3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</row>
    <row r="560" spans="1:3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</row>
    <row r="561" spans="1:3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</row>
    <row r="562" spans="1:3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</row>
    <row r="563" spans="1:3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</row>
    <row r="564" spans="1:3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</row>
    <row r="565" spans="1:3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</row>
    <row r="566" spans="1:3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</row>
    <row r="567" spans="1:3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</row>
    <row r="568" spans="1:3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</row>
    <row r="569" spans="1:3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</row>
    <row r="570" spans="1:3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</row>
    <row r="571" spans="1:3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</row>
    <row r="572" spans="1:3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</row>
    <row r="573" spans="1:3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</row>
    <row r="574" spans="1:3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</row>
    <row r="575" spans="1:3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</row>
    <row r="576" spans="1:3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</row>
    <row r="577" spans="1:3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</row>
    <row r="578" spans="1:3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</row>
    <row r="579" spans="1:3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</row>
    <row r="580" spans="1:3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</row>
    <row r="581" spans="1:3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</row>
    <row r="582" spans="1:3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</row>
    <row r="583" spans="1:3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</row>
    <row r="584" spans="1:3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</row>
    <row r="585" spans="1:3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</row>
    <row r="586" spans="1:3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</row>
    <row r="587" spans="1:3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</row>
    <row r="588" spans="1:3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</row>
    <row r="589" spans="1:3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</row>
    <row r="590" spans="1:3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</row>
    <row r="591" spans="1:3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</row>
    <row r="592" spans="1:3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</row>
    <row r="593" spans="1:3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</row>
    <row r="594" spans="1:3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</row>
    <row r="595" spans="1:3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</row>
    <row r="596" spans="1:3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</row>
    <row r="597" spans="1:3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</row>
    <row r="598" spans="1:3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</row>
    <row r="599" spans="1:3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</row>
    <row r="600" spans="1:3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</row>
    <row r="601" spans="1:3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</row>
    <row r="602" spans="1:3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</row>
    <row r="603" spans="1:3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</row>
    <row r="604" spans="1:3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</row>
    <row r="605" spans="1:3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</row>
    <row r="606" spans="1:3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</row>
    <row r="607" spans="1:3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</row>
    <row r="608" spans="1:3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</row>
    <row r="609" spans="1:3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</row>
    <row r="610" spans="1:3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</row>
    <row r="611" spans="1:3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</row>
    <row r="612" spans="1:3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</row>
    <row r="613" spans="1:3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</row>
    <row r="614" spans="1:3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</row>
    <row r="615" spans="1:3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</row>
    <row r="616" spans="1:3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</row>
    <row r="617" spans="1:3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</row>
    <row r="618" spans="1:3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</row>
    <row r="619" spans="1:3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</row>
    <row r="620" spans="1:3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</row>
    <row r="621" spans="1:3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</row>
    <row r="622" spans="1:3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</row>
    <row r="623" spans="1:3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  <c r="AE623" s="35"/>
    </row>
    <row r="624" spans="1:3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</row>
    <row r="625" spans="1:3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</row>
    <row r="626" spans="1:3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  <c r="AE626" s="35"/>
    </row>
    <row r="627" spans="1:3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</row>
    <row r="628" spans="1:3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</row>
    <row r="629" spans="1:3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</row>
    <row r="630" spans="1:3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  <c r="AE630" s="35"/>
    </row>
    <row r="631" spans="1:3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</row>
    <row r="632" spans="1:3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</row>
    <row r="633" spans="1:3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</row>
    <row r="634" spans="1:3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</row>
    <row r="635" spans="1:3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</row>
    <row r="636" spans="1:3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</row>
    <row r="637" spans="1:3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</row>
    <row r="638" spans="1:3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</row>
    <row r="639" spans="1:3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</row>
    <row r="640" spans="1:3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</row>
    <row r="641" spans="1:3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</row>
    <row r="642" spans="1:3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</row>
    <row r="643" spans="1:3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</row>
    <row r="644" spans="1:3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</row>
    <row r="645" spans="1:3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</row>
    <row r="646" spans="1:3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  <c r="AE646" s="35"/>
    </row>
    <row r="647" spans="1:3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  <c r="AE647" s="35"/>
    </row>
    <row r="648" spans="1:3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</row>
    <row r="649" spans="1:3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</row>
    <row r="650" spans="1:3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  <c r="AE650" s="35"/>
    </row>
    <row r="651" spans="1:3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</row>
    <row r="652" spans="1:3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</row>
    <row r="653" spans="1:3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</row>
    <row r="654" spans="1:3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</row>
    <row r="655" spans="1:3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</row>
    <row r="656" spans="1:3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</row>
    <row r="657" spans="1:3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</row>
    <row r="658" spans="1:3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</row>
    <row r="659" spans="1:3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</row>
    <row r="660" spans="1:3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</row>
    <row r="661" spans="1:3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</row>
    <row r="662" spans="1:3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</row>
    <row r="663" spans="1:3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</row>
    <row r="664" spans="1:3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</row>
    <row r="665" spans="1:3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</row>
    <row r="666" spans="1:3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</row>
    <row r="667" spans="1:3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</row>
    <row r="668" spans="1:3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</row>
    <row r="669" spans="1:3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</row>
    <row r="670" spans="1:3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</row>
    <row r="671" spans="1:3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</row>
    <row r="672" spans="1:3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</row>
    <row r="673" spans="1:3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</row>
    <row r="674" spans="1:3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</row>
    <row r="675" spans="1:3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</row>
    <row r="676" spans="1:3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</row>
    <row r="677" spans="1:3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</row>
    <row r="678" spans="1:3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</row>
    <row r="679" spans="1:3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</row>
    <row r="680" spans="1:3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</row>
    <row r="681" spans="1:3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</row>
    <row r="682" spans="1:3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</row>
    <row r="683" spans="1:3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</row>
    <row r="684" spans="1:3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</row>
    <row r="685" spans="1:3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</row>
    <row r="686" spans="1:3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</row>
    <row r="687" spans="1:3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</row>
    <row r="688" spans="1:3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</row>
    <row r="689" spans="1:3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</row>
    <row r="690" spans="1:3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</row>
    <row r="691" spans="1:3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</row>
    <row r="692" spans="1:3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</row>
    <row r="693" spans="1:3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</row>
    <row r="694" spans="1:3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</row>
    <row r="695" spans="1:3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</row>
    <row r="696" spans="1:3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</row>
    <row r="697" spans="1:3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</row>
    <row r="698" spans="1:3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</row>
    <row r="699" spans="1:3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</row>
    <row r="700" spans="1:3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</row>
    <row r="701" spans="1:3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</row>
    <row r="702" spans="1:3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</row>
    <row r="703" spans="1:3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</row>
    <row r="704" spans="1:3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</row>
    <row r="705" spans="1:3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</row>
    <row r="706" spans="1:3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</row>
    <row r="707" spans="1:3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</row>
    <row r="708" spans="1:3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</row>
    <row r="709" spans="1:3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</row>
    <row r="710" spans="1:3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</row>
    <row r="711" spans="1:3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</row>
    <row r="712" spans="1:3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</row>
    <row r="713" spans="1:3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</row>
    <row r="714" spans="1:3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</row>
    <row r="715" spans="1:3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</row>
    <row r="716" spans="1:3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</row>
    <row r="717" spans="1:3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</row>
    <row r="718" spans="1:3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</row>
    <row r="719" spans="1:3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</row>
    <row r="720" spans="1:3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</row>
    <row r="721" spans="1:3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</row>
    <row r="722" spans="1:3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</row>
    <row r="723" spans="1:3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</row>
    <row r="724" spans="1:3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</row>
    <row r="725" spans="1:3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</row>
    <row r="726" spans="1:3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</row>
    <row r="727" spans="1:3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</row>
    <row r="728" spans="1:3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</row>
    <row r="729" spans="1:3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</row>
    <row r="730" spans="1:3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</row>
    <row r="731" spans="1:3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</row>
    <row r="732" spans="1:3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</row>
    <row r="733" spans="1:3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</row>
    <row r="734" spans="1:3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</row>
    <row r="735" spans="1:3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</row>
    <row r="736" spans="1:3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</row>
    <row r="737" spans="1:3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</row>
    <row r="738" spans="1:3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</row>
    <row r="739" spans="1:3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</row>
    <row r="740" spans="1:3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</row>
    <row r="741" spans="1:3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</row>
    <row r="742" spans="1:3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</row>
    <row r="743" spans="1:3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  <c r="AD743" s="35"/>
      <c r="AE743" s="35"/>
    </row>
    <row r="744" spans="1:3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  <c r="AD744" s="35"/>
      <c r="AE744" s="35"/>
    </row>
    <row r="745" spans="1:3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  <c r="AD745" s="35"/>
      <c r="AE745" s="35"/>
    </row>
    <row r="746" spans="1:3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  <c r="AE746" s="35"/>
    </row>
    <row r="747" spans="1:3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</row>
    <row r="748" spans="1:3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  <c r="AD748" s="35"/>
      <c r="AE748" s="35"/>
    </row>
    <row r="749" spans="1:3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  <c r="AD749" s="35"/>
      <c r="AE749" s="35"/>
    </row>
    <row r="750" spans="1:3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  <c r="AD750" s="35"/>
      <c r="AE750" s="35"/>
    </row>
    <row r="751" spans="1:3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  <c r="AD751" s="35"/>
      <c r="AE751" s="35"/>
    </row>
    <row r="752" spans="1:3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  <c r="AD752" s="35"/>
      <c r="AE752" s="35"/>
    </row>
    <row r="753" spans="1:3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  <c r="AD753" s="35"/>
      <c r="AE753" s="35"/>
    </row>
    <row r="754" spans="1:3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  <c r="AD754" s="35"/>
      <c r="AE754" s="35"/>
    </row>
    <row r="755" spans="1:3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  <c r="AD755" s="35"/>
      <c r="AE755" s="35"/>
    </row>
    <row r="756" spans="1:3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  <c r="AD756" s="35"/>
      <c r="AE756" s="35"/>
    </row>
    <row r="757" spans="1:3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  <c r="AD757" s="35"/>
      <c r="AE757" s="35"/>
    </row>
    <row r="758" spans="1:3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  <c r="AD758" s="35"/>
      <c r="AE758" s="35"/>
    </row>
    <row r="759" spans="1:3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  <c r="AD759" s="35"/>
      <c r="AE759" s="35"/>
    </row>
    <row r="760" spans="1:3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  <c r="AD760" s="35"/>
      <c r="AE760" s="35"/>
    </row>
    <row r="761" spans="1:3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  <c r="AD761" s="35"/>
      <c r="AE761" s="35"/>
    </row>
    <row r="762" spans="1:3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  <c r="AD762" s="35"/>
      <c r="AE762" s="35"/>
    </row>
    <row r="763" spans="1:3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  <c r="AD763" s="35"/>
      <c r="AE763" s="35"/>
    </row>
    <row r="764" spans="1:3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  <c r="AD764" s="35"/>
      <c r="AE764" s="35"/>
    </row>
    <row r="765" spans="1:3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  <c r="AD765" s="35"/>
      <c r="AE765" s="35"/>
    </row>
    <row r="766" spans="1:3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  <c r="AD766" s="35"/>
      <c r="AE766" s="35"/>
    </row>
    <row r="767" spans="1:3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  <c r="AD767" s="35"/>
      <c r="AE767" s="35"/>
    </row>
    <row r="768" spans="1:3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  <c r="AD768" s="35"/>
      <c r="AE768" s="35"/>
    </row>
    <row r="769" spans="1:3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  <c r="AD769" s="35"/>
      <c r="AE769" s="35"/>
    </row>
    <row r="770" spans="1:3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  <c r="AD770" s="35"/>
      <c r="AE770" s="35"/>
    </row>
    <row r="771" spans="1:3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  <c r="AD771" s="35"/>
      <c r="AE771" s="35"/>
    </row>
    <row r="772" spans="1:3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  <c r="AD772" s="35"/>
      <c r="AE772" s="35"/>
    </row>
    <row r="773" spans="1:3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  <c r="AD773" s="35"/>
      <c r="AE773" s="35"/>
    </row>
    <row r="774" spans="1:3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  <c r="AD774" s="35"/>
      <c r="AE774" s="35"/>
    </row>
    <row r="775" spans="1:3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  <c r="AD775" s="35"/>
      <c r="AE775" s="35"/>
    </row>
    <row r="776" spans="1:3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  <c r="AD776" s="35"/>
      <c r="AE776" s="35"/>
    </row>
    <row r="777" spans="1:3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  <c r="AD777" s="35"/>
      <c r="AE777" s="35"/>
    </row>
    <row r="778" spans="1:3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  <c r="AD778" s="35"/>
      <c r="AE778" s="35"/>
    </row>
    <row r="779" spans="1:3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  <c r="AD779" s="35"/>
      <c r="AE779" s="35"/>
    </row>
    <row r="780" spans="1:3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  <c r="AD780" s="35"/>
      <c r="AE780" s="35"/>
    </row>
    <row r="781" spans="1:3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  <c r="AD781" s="35"/>
      <c r="AE781" s="35"/>
    </row>
    <row r="782" spans="1:3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  <c r="AE782" s="35"/>
    </row>
    <row r="783" spans="1:3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</row>
    <row r="784" spans="1:3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  <c r="AE784" s="35"/>
    </row>
    <row r="785" spans="1:3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  <c r="AD785" s="35"/>
      <c r="AE785" s="35"/>
    </row>
    <row r="786" spans="1:3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  <c r="AD786" s="35"/>
      <c r="AE786" s="35"/>
    </row>
    <row r="787" spans="1:3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  <c r="AD787" s="35"/>
      <c r="AE787" s="35"/>
    </row>
    <row r="788" spans="1:3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  <c r="AD788" s="35"/>
      <c r="AE788" s="35"/>
    </row>
    <row r="789" spans="1:3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  <c r="AD789" s="35"/>
      <c r="AE789" s="35"/>
    </row>
    <row r="790" spans="1:3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  <c r="AD790" s="35"/>
      <c r="AE790" s="35"/>
    </row>
    <row r="791" spans="1:3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  <c r="AD791" s="35"/>
      <c r="AE791" s="35"/>
    </row>
    <row r="792" spans="1:3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  <c r="AD792" s="35"/>
      <c r="AE792" s="35"/>
    </row>
    <row r="793" spans="1:3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  <c r="AD793" s="35"/>
      <c r="AE793" s="35"/>
    </row>
    <row r="794" spans="1:3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  <c r="AD794" s="35"/>
      <c r="AE794" s="35"/>
    </row>
    <row r="795" spans="1:3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  <c r="AD795" s="35"/>
      <c r="AE795" s="35"/>
    </row>
    <row r="796" spans="1:3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  <c r="AD796" s="35"/>
      <c r="AE796" s="35"/>
    </row>
    <row r="797" spans="1:3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  <c r="AD797" s="35"/>
      <c r="AE797" s="35"/>
    </row>
    <row r="798" spans="1:3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  <c r="AD798" s="35"/>
      <c r="AE798" s="35"/>
    </row>
    <row r="799" spans="1:3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  <c r="AD799" s="35"/>
      <c r="AE799" s="35"/>
    </row>
    <row r="800" spans="1:3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  <c r="AD800" s="35"/>
      <c r="AE800" s="35"/>
    </row>
    <row r="801" spans="1:3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  <c r="AD801" s="35"/>
      <c r="AE801" s="35"/>
    </row>
    <row r="802" spans="1:3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  <c r="AD802" s="35"/>
      <c r="AE802" s="35"/>
    </row>
    <row r="803" spans="1:3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  <c r="AD803" s="35"/>
      <c r="AE803" s="35"/>
    </row>
    <row r="804" spans="1:3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  <c r="AD804" s="35"/>
      <c r="AE804" s="35"/>
    </row>
    <row r="805" spans="1:3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  <c r="AD805" s="35"/>
      <c r="AE805" s="35"/>
    </row>
    <row r="806" spans="1:3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  <c r="AE806" s="35"/>
    </row>
    <row r="807" spans="1:3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  <c r="AE807" s="35"/>
    </row>
    <row r="808" spans="1:3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5"/>
      <c r="AE808" s="35"/>
    </row>
    <row r="809" spans="1:3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  <c r="AE809" s="35"/>
    </row>
    <row r="810" spans="1:3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  <c r="AE810" s="35"/>
    </row>
    <row r="811" spans="1:3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  <c r="AE811" s="35"/>
    </row>
    <row r="812" spans="1:3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5"/>
      <c r="AE812" s="35"/>
    </row>
    <row r="813" spans="1:3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  <c r="AE813" s="35"/>
    </row>
    <row r="814" spans="1:3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5"/>
      <c r="AE814" s="35"/>
    </row>
    <row r="815" spans="1:3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  <c r="AD815" s="35"/>
      <c r="AE815" s="35"/>
    </row>
    <row r="816" spans="1:3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5"/>
      <c r="AE816" s="35"/>
    </row>
    <row r="817" spans="1:3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  <c r="AD817" s="35"/>
      <c r="AE817" s="35"/>
    </row>
    <row r="818" spans="1:3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  <c r="AD818" s="35"/>
      <c r="AE818" s="35"/>
    </row>
    <row r="819" spans="1:3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  <c r="AD819" s="35"/>
      <c r="AE819" s="35"/>
    </row>
    <row r="820" spans="1:3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5"/>
      <c r="AE820" s="35"/>
    </row>
    <row r="821" spans="1:3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  <c r="AE821" s="35"/>
    </row>
  </sheetData>
  <mergeCells count="67">
    <mergeCell ref="T23:Y23"/>
    <mergeCell ref="T24:V24"/>
    <mergeCell ref="W24:Y24"/>
    <mergeCell ref="T32:Y32"/>
    <mergeCell ref="C19:D19"/>
    <mergeCell ref="F19:G19"/>
    <mergeCell ref="I19:J19"/>
    <mergeCell ref="F20:G21"/>
    <mergeCell ref="C32:D32"/>
    <mergeCell ref="E32:F32"/>
    <mergeCell ref="G32:I32"/>
    <mergeCell ref="J32:M32"/>
    <mergeCell ref="N32:S32"/>
    <mergeCell ref="Q26:S26"/>
    <mergeCell ref="H26:I26"/>
    <mergeCell ref="H27:I27"/>
    <mergeCell ref="J1:J2"/>
    <mergeCell ref="B3:G3"/>
    <mergeCell ref="B4:B5"/>
    <mergeCell ref="C4:C5"/>
    <mergeCell ref="D4:G4"/>
    <mergeCell ref="I4:J4"/>
    <mergeCell ref="I5:J5"/>
    <mergeCell ref="I6:J6"/>
    <mergeCell ref="I7:J7"/>
    <mergeCell ref="I8:J8"/>
    <mergeCell ref="I9:J9"/>
    <mergeCell ref="D11:F11"/>
    <mergeCell ref="B23:B24"/>
    <mergeCell ref="C23:D23"/>
    <mergeCell ref="E23:F23"/>
    <mergeCell ref="G23:I23"/>
    <mergeCell ref="N23:S23"/>
    <mergeCell ref="H24:I24"/>
    <mergeCell ref="N24:P24"/>
    <mergeCell ref="Q24:S24"/>
    <mergeCell ref="J23:M23"/>
    <mergeCell ref="H28:I28"/>
    <mergeCell ref="H29:I29"/>
    <mergeCell ref="H30:I30"/>
    <mergeCell ref="H31:I31"/>
    <mergeCell ref="Q27:S27"/>
    <mergeCell ref="Q28:S28"/>
    <mergeCell ref="Q29:S29"/>
    <mergeCell ref="Q30:S30"/>
    <mergeCell ref="Q31:S31"/>
    <mergeCell ref="N30:P30"/>
    <mergeCell ref="N31:P31"/>
    <mergeCell ref="T30:V30"/>
    <mergeCell ref="T31:V31"/>
    <mergeCell ref="W25:Y25"/>
    <mergeCell ref="T25:V25"/>
    <mergeCell ref="T26:V26"/>
    <mergeCell ref="T27:V27"/>
    <mergeCell ref="T28:V28"/>
    <mergeCell ref="T29:V29"/>
    <mergeCell ref="W31:Y31"/>
    <mergeCell ref="W26:Y26"/>
    <mergeCell ref="W27:Y27"/>
    <mergeCell ref="W28:Y28"/>
    <mergeCell ref="W29:Y29"/>
    <mergeCell ref="W30:Y30"/>
    <mergeCell ref="N25:P25"/>
    <mergeCell ref="N26:P26"/>
    <mergeCell ref="N27:P27"/>
    <mergeCell ref="N28:P28"/>
    <mergeCell ref="N29:P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J28"/>
  <sheetViews>
    <sheetView showGridLines="0" workbookViewId="0">
      <pane ySplit="2" topLeftCell="A3" activePane="bottomLeft" state="frozen"/>
      <selection pane="bottomLeft" activeCell="J1" sqref="F1:J1"/>
    </sheetView>
  </sheetViews>
  <sheetFormatPr baseColWidth="10" defaultColWidth="14.5" defaultRowHeight="15.75" customHeight="1"/>
  <cols>
    <col min="1" max="1" width="8.6640625" customWidth="1"/>
    <col min="2" max="2" width="34.33203125" customWidth="1"/>
    <col min="3" max="3" width="5" customWidth="1"/>
    <col min="4" max="4" width="15" bestFit="1" customWidth="1"/>
    <col min="5" max="5" width="18.5" bestFit="1" customWidth="1"/>
    <col min="6" max="6" width="5" customWidth="1"/>
    <col min="7" max="7" width="4" bestFit="1" customWidth="1"/>
    <col min="8" max="8" width="19" bestFit="1" customWidth="1"/>
    <col min="9" max="9" width="8.1640625" bestFit="1" customWidth="1"/>
    <col min="10" max="10" width="71" customWidth="1"/>
  </cols>
  <sheetData>
    <row r="1" spans="1:10" ht="36" customHeight="1">
      <c r="A1" s="1" t="str">
        <f>CONCATENATE("PBS - ",B3)</f>
        <v>PBS - YOUR PROJECT</v>
      </c>
      <c r="B1" s="112"/>
      <c r="C1" s="112"/>
      <c r="D1" s="112"/>
      <c r="E1" s="112"/>
      <c r="F1" s="110"/>
      <c r="G1" s="2"/>
      <c r="H1" s="5"/>
      <c r="I1" s="6"/>
      <c r="J1" s="7" t="s">
        <v>130</v>
      </c>
    </row>
    <row r="2" spans="1:10" ht="105">
      <c r="A2" s="14" t="s">
        <v>1</v>
      </c>
      <c r="B2" s="14" t="s">
        <v>2</v>
      </c>
      <c r="C2" s="12" t="s">
        <v>9</v>
      </c>
      <c r="D2" s="14" t="s">
        <v>10</v>
      </c>
      <c r="E2" s="14" t="s">
        <v>11</v>
      </c>
      <c r="F2" s="14" t="s">
        <v>3</v>
      </c>
      <c r="G2" s="14" t="s">
        <v>4</v>
      </c>
      <c r="H2" s="14" t="s">
        <v>5</v>
      </c>
      <c r="I2" s="14" t="s">
        <v>12</v>
      </c>
      <c r="J2" s="14" t="s">
        <v>6</v>
      </c>
    </row>
    <row r="3" spans="1:10" ht="13">
      <c r="A3" s="15" t="s">
        <v>13</v>
      </c>
      <c r="B3" s="16" t="s">
        <v>14</v>
      </c>
      <c r="C3" s="17" t="str">
        <f t="shared" ref="C3:C28" si="0">IF(AND(OR($H3="D - DESIGNED",$H3="RO - READY TO ORDER",$H3="O - ORDERED",$H3="R - RECEIVED",$H3="A - ASSEMBLED"),$J3="",OR($G3="",$G3="CLEAN")),"YES","")</f>
        <v/>
      </c>
      <c r="D3" s="18" t="s">
        <v>15</v>
      </c>
      <c r="E3" s="19"/>
      <c r="F3" s="20" t="s">
        <v>18</v>
      </c>
      <c r="G3" s="15"/>
      <c r="H3" s="21" t="s">
        <v>42</v>
      </c>
      <c r="I3" s="22"/>
      <c r="J3" s="23" t="s">
        <v>22</v>
      </c>
    </row>
    <row r="4" spans="1:10" ht="13">
      <c r="A4" s="13" t="s">
        <v>24</v>
      </c>
      <c r="B4" s="9" t="s">
        <v>25</v>
      </c>
      <c r="C4" s="17" t="str">
        <f t="shared" si="0"/>
        <v/>
      </c>
      <c r="D4" s="24" t="s">
        <v>15</v>
      </c>
      <c r="E4" s="25"/>
      <c r="F4" s="10" t="s">
        <v>18</v>
      </c>
      <c r="G4" s="11"/>
      <c r="H4" s="26" t="s">
        <v>42</v>
      </c>
      <c r="I4" s="22" t="str">
        <f t="shared" ref="I4:I28" ca="1" si="1">IFERROR(__xludf.DUMMYFUNCTION("IF(RegExMatch($H4,""P - DESIGN IN PROGRESS""),""DESIGNER"",IF(RegExMatch($H4,""D - DESIGNED""),if($H4=""P - PLYWOOD CNC"",""YOU : CNC"",if($H4=""3 - 3D PRINT"",""YOU : 3D PRINT"",""PURCHASER"")),IF(RegExMatch($H4,""RO - READY TO ORDER""),""PURCHASER"",IF("&amp;"RegExMatch($H4,""R - RECEIVED""),""YOU : ASSEMBLE"",IF(RegExMatch($H4,""N - NOT DESIGNED""),""YOU : CONCEPT"",IF(RegExMatch($H4,""O - ORDERED""),""YOU : RECEIVE?"",""-""))))))"),"DESIGNER")</f>
        <v>DESIGNER</v>
      </c>
      <c r="J4" s="27" t="s">
        <v>29</v>
      </c>
    </row>
    <row r="5" spans="1:10" ht="13">
      <c r="A5" s="13" t="s">
        <v>31</v>
      </c>
      <c r="B5" s="9" t="s">
        <v>32</v>
      </c>
      <c r="C5" s="17" t="str">
        <f t="shared" si="0"/>
        <v/>
      </c>
      <c r="D5" s="24" t="s">
        <v>15</v>
      </c>
      <c r="E5" s="25"/>
      <c r="F5" s="10" t="s">
        <v>18</v>
      </c>
      <c r="G5" s="13"/>
      <c r="H5" s="26" t="s">
        <v>42</v>
      </c>
      <c r="I5" s="22" t="str">
        <f t="shared" ca="1" si="1"/>
        <v>DESIGNER</v>
      </c>
      <c r="J5" s="27" t="s">
        <v>35</v>
      </c>
    </row>
    <row r="6" spans="1:10" ht="13">
      <c r="A6" s="8" t="s">
        <v>36</v>
      </c>
      <c r="B6" s="9" t="s">
        <v>37</v>
      </c>
      <c r="C6" s="17" t="str">
        <f t="shared" si="0"/>
        <v/>
      </c>
      <c r="D6" s="24" t="s">
        <v>38</v>
      </c>
      <c r="E6" s="25" t="s">
        <v>40</v>
      </c>
      <c r="F6" s="10"/>
      <c r="G6" s="13"/>
      <c r="H6" s="26" t="s">
        <v>42</v>
      </c>
      <c r="I6" s="22" t="str">
        <f t="shared" ca="1" si="1"/>
        <v>DESIGNER</v>
      </c>
      <c r="J6" s="27" t="s">
        <v>43</v>
      </c>
    </row>
    <row r="7" spans="1:10" ht="13">
      <c r="A7" s="8" t="s">
        <v>44</v>
      </c>
      <c r="B7" s="9" t="s">
        <v>45</v>
      </c>
      <c r="C7" s="17" t="str">
        <f t="shared" si="0"/>
        <v/>
      </c>
      <c r="D7" s="24" t="s">
        <v>38</v>
      </c>
      <c r="E7" s="25" t="s">
        <v>40</v>
      </c>
      <c r="F7" s="10"/>
      <c r="G7" s="11"/>
      <c r="H7" s="26" t="s">
        <v>42</v>
      </c>
      <c r="I7" s="22" t="str">
        <f t="shared" ca="1" si="1"/>
        <v>DESIGNER</v>
      </c>
      <c r="J7" s="27" t="s">
        <v>46</v>
      </c>
    </row>
    <row r="8" spans="1:10" ht="13">
      <c r="A8" s="8" t="s">
        <v>47</v>
      </c>
      <c r="B8" s="9" t="s">
        <v>48</v>
      </c>
      <c r="C8" s="17" t="str">
        <f t="shared" si="0"/>
        <v/>
      </c>
      <c r="D8" s="24" t="s">
        <v>38</v>
      </c>
      <c r="E8" s="28"/>
      <c r="F8" s="10"/>
      <c r="G8" s="11"/>
      <c r="H8" s="26" t="s">
        <v>42</v>
      </c>
      <c r="I8" s="22" t="str">
        <f t="shared" ca="1" si="1"/>
        <v>DESIGNER</v>
      </c>
      <c r="J8" s="27" t="s">
        <v>50</v>
      </c>
    </row>
    <row r="9" spans="1:10" ht="13">
      <c r="A9" s="8" t="s">
        <v>51</v>
      </c>
      <c r="B9" s="9" t="s">
        <v>52</v>
      </c>
      <c r="C9" s="17" t="str">
        <f t="shared" si="0"/>
        <v/>
      </c>
      <c r="D9" s="24" t="s">
        <v>38</v>
      </c>
      <c r="E9" s="28"/>
      <c r="F9" s="10"/>
      <c r="G9" s="11"/>
      <c r="H9" s="26" t="s">
        <v>42</v>
      </c>
      <c r="I9" s="22" t="str">
        <f t="shared" ca="1" si="1"/>
        <v>DESIGNER</v>
      </c>
      <c r="J9" s="27" t="s">
        <v>54</v>
      </c>
    </row>
    <row r="10" spans="1:10" ht="13">
      <c r="A10" s="8" t="s">
        <v>55</v>
      </c>
      <c r="B10" s="9" t="s">
        <v>56</v>
      </c>
      <c r="C10" s="17" t="str">
        <f t="shared" si="0"/>
        <v/>
      </c>
      <c r="D10" s="24" t="s">
        <v>38</v>
      </c>
      <c r="E10" s="28"/>
      <c r="F10" s="10"/>
      <c r="G10" s="11"/>
      <c r="H10" s="26" t="s">
        <v>42</v>
      </c>
      <c r="I10" s="22" t="str">
        <f t="shared" ca="1" si="1"/>
        <v>DESIGNER</v>
      </c>
      <c r="J10" s="27" t="s">
        <v>58</v>
      </c>
    </row>
    <row r="11" spans="1:10" ht="13">
      <c r="A11" s="8" t="s">
        <v>59</v>
      </c>
      <c r="B11" s="9" t="s">
        <v>60</v>
      </c>
      <c r="C11" s="17" t="str">
        <f t="shared" si="0"/>
        <v/>
      </c>
      <c r="D11" s="24" t="s">
        <v>38</v>
      </c>
      <c r="E11" s="28"/>
      <c r="F11" s="10"/>
      <c r="G11" s="11"/>
      <c r="H11" s="26" t="s">
        <v>42</v>
      </c>
      <c r="I11" s="22" t="str">
        <f t="shared" ca="1" si="1"/>
        <v>DESIGNER</v>
      </c>
      <c r="J11" s="27" t="s">
        <v>63</v>
      </c>
    </row>
    <row r="12" spans="1:10" ht="13">
      <c r="A12" s="8" t="s">
        <v>64</v>
      </c>
      <c r="B12" s="9" t="s">
        <v>65</v>
      </c>
      <c r="C12" s="17" t="str">
        <f t="shared" si="0"/>
        <v/>
      </c>
      <c r="D12" s="24" t="s">
        <v>38</v>
      </c>
      <c r="E12" s="28"/>
      <c r="F12" s="10"/>
      <c r="G12" s="13"/>
      <c r="H12" s="26" t="s">
        <v>42</v>
      </c>
      <c r="I12" s="22" t="str">
        <f t="shared" ca="1" si="1"/>
        <v>DESIGNER</v>
      </c>
      <c r="J12" s="27" t="s">
        <v>66</v>
      </c>
    </row>
    <row r="13" spans="1:10" ht="13">
      <c r="A13" s="8" t="s">
        <v>67</v>
      </c>
      <c r="B13" s="9" t="s">
        <v>68</v>
      </c>
      <c r="C13" s="17" t="str">
        <f t="shared" si="0"/>
        <v/>
      </c>
      <c r="D13" s="24" t="s">
        <v>38</v>
      </c>
      <c r="E13" s="28"/>
      <c r="F13" s="10"/>
      <c r="G13" s="13"/>
      <c r="H13" s="26" t="s">
        <v>42</v>
      </c>
      <c r="I13" s="22" t="str">
        <f t="shared" ca="1" si="1"/>
        <v>DESIGNER</v>
      </c>
      <c r="J13" s="27"/>
    </row>
    <row r="14" spans="1:10" ht="13">
      <c r="A14" s="8" t="s">
        <v>143</v>
      </c>
      <c r="B14" s="9" t="s">
        <v>69</v>
      </c>
      <c r="C14" s="17" t="str">
        <f t="shared" si="0"/>
        <v/>
      </c>
      <c r="D14" s="24" t="s">
        <v>70</v>
      </c>
      <c r="E14" s="28"/>
      <c r="F14" s="10"/>
      <c r="G14" s="11"/>
      <c r="H14" s="26" t="s">
        <v>42</v>
      </c>
      <c r="I14" s="22" t="str">
        <f t="shared" ca="1" si="1"/>
        <v>DESIGNER</v>
      </c>
      <c r="J14" s="27" t="s">
        <v>145</v>
      </c>
    </row>
    <row r="15" spans="1:10" ht="13">
      <c r="A15" s="8" t="s">
        <v>144</v>
      </c>
      <c r="B15" s="9" t="s">
        <v>71</v>
      </c>
      <c r="C15" s="17" t="str">
        <f t="shared" si="0"/>
        <v/>
      </c>
      <c r="D15" s="24" t="s">
        <v>70</v>
      </c>
      <c r="E15" s="28"/>
      <c r="F15" s="10"/>
      <c r="G15" s="11"/>
      <c r="H15" s="26" t="s">
        <v>42</v>
      </c>
      <c r="I15" s="22" t="str">
        <f t="shared" ca="1" si="1"/>
        <v>DESIGNER</v>
      </c>
      <c r="J15" s="29"/>
    </row>
    <row r="16" spans="1:10" ht="13">
      <c r="A16" s="13" t="s">
        <v>72</v>
      </c>
      <c r="B16" s="9" t="s">
        <v>73</v>
      </c>
      <c r="C16" s="17" t="str">
        <f t="shared" si="0"/>
        <v/>
      </c>
      <c r="D16" s="24" t="s">
        <v>15</v>
      </c>
      <c r="E16" s="28"/>
      <c r="F16" s="10" t="s">
        <v>18</v>
      </c>
      <c r="G16" s="13"/>
      <c r="H16" s="26" t="s">
        <v>42</v>
      </c>
      <c r="I16" s="22" t="str">
        <f t="shared" ca="1" si="1"/>
        <v>DESIGNER</v>
      </c>
      <c r="J16" s="30"/>
    </row>
    <row r="17" spans="1:10" ht="13">
      <c r="A17" s="8" t="s">
        <v>74</v>
      </c>
      <c r="B17" s="9" t="s">
        <v>75</v>
      </c>
      <c r="C17" s="17" t="str">
        <f t="shared" si="0"/>
        <v/>
      </c>
      <c r="D17" s="24" t="s">
        <v>15</v>
      </c>
      <c r="E17" s="25"/>
      <c r="F17" s="10"/>
      <c r="G17" s="13"/>
      <c r="H17" s="26" t="s">
        <v>42</v>
      </c>
      <c r="I17" s="22" t="str">
        <f t="shared" ca="1" si="1"/>
        <v>DESIGNER</v>
      </c>
      <c r="J17" s="27" t="s">
        <v>76</v>
      </c>
    </row>
    <row r="18" spans="1:10" ht="13">
      <c r="A18" s="8" t="s">
        <v>77</v>
      </c>
      <c r="B18" s="9" t="s">
        <v>78</v>
      </c>
      <c r="C18" s="17" t="str">
        <f t="shared" si="0"/>
        <v/>
      </c>
      <c r="D18" s="24"/>
      <c r="E18" s="25"/>
      <c r="F18" s="10"/>
      <c r="G18" s="13"/>
      <c r="H18" s="26" t="s">
        <v>42</v>
      </c>
      <c r="I18" s="22" t="str">
        <f t="shared" ca="1" si="1"/>
        <v>DESIGNER</v>
      </c>
      <c r="J18" s="30"/>
    </row>
    <row r="19" spans="1:10" ht="13">
      <c r="A19" s="13" t="s">
        <v>79</v>
      </c>
      <c r="B19" s="9" t="s">
        <v>80</v>
      </c>
      <c r="C19" s="17" t="str">
        <f t="shared" si="0"/>
        <v/>
      </c>
      <c r="D19" s="24" t="s">
        <v>15</v>
      </c>
      <c r="E19" s="28"/>
      <c r="F19" s="10" t="s">
        <v>18</v>
      </c>
      <c r="G19" s="11"/>
      <c r="H19" s="26" t="s">
        <v>42</v>
      </c>
      <c r="I19" s="22" t="str">
        <f t="shared" ca="1" si="1"/>
        <v>DESIGNER</v>
      </c>
      <c r="J19" s="27"/>
    </row>
    <row r="20" spans="1:10" ht="13">
      <c r="A20" s="8"/>
      <c r="B20" s="9"/>
      <c r="C20" s="17" t="str">
        <f t="shared" si="0"/>
        <v/>
      </c>
      <c r="D20" s="24"/>
      <c r="E20" s="28"/>
      <c r="F20" s="10"/>
      <c r="G20" s="11"/>
      <c r="H20" s="26" t="s">
        <v>42</v>
      </c>
      <c r="I20" s="22" t="str">
        <f t="shared" ca="1" si="1"/>
        <v>DESIGNER</v>
      </c>
      <c r="J20" s="30"/>
    </row>
    <row r="21" spans="1:10" ht="13">
      <c r="A21" s="8" t="s">
        <v>81</v>
      </c>
      <c r="B21" s="9" t="s">
        <v>82</v>
      </c>
      <c r="C21" s="17" t="str">
        <f t="shared" si="0"/>
        <v/>
      </c>
      <c r="D21" s="24" t="s">
        <v>15</v>
      </c>
      <c r="E21" s="28"/>
      <c r="F21" s="10" t="s">
        <v>18</v>
      </c>
      <c r="G21" s="13"/>
      <c r="H21" s="26" t="s">
        <v>42</v>
      </c>
      <c r="I21" s="22" t="str">
        <f t="shared" ca="1" si="1"/>
        <v>DESIGNER</v>
      </c>
      <c r="J21" s="27"/>
    </row>
    <row r="22" spans="1:10" ht="13">
      <c r="A22" s="8"/>
      <c r="B22" s="9"/>
      <c r="C22" s="17" t="str">
        <f t="shared" si="0"/>
        <v/>
      </c>
      <c r="D22" s="24"/>
      <c r="E22" s="28"/>
      <c r="F22" s="10" t="s">
        <v>18</v>
      </c>
      <c r="G22" s="13"/>
      <c r="H22" s="26" t="s">
        <v>42</v>
      </c>
      <c r="I22" s="22" t="str">
        <f t="shared" ca="1" si="1"/>
        <v>DESIGNER</v>
      </c>
      <c r="J22" s="29"/>
    </row>
    <row r="23" spans="1:10" ht="13">
      <c r="A23" s="8" t="s">
        <v>83</v>
      </c>
      <c r="B23" s="9" t="s">
        <v>84</v>
      </c>
      <c r="C23" s="17" t="str">
        <f t="shared" si="0"/>
        <v/>
      </c>
      <c r="D23" s="24" t="s">
        <v>15</v>
      </c>
      <c r="E23" s="28"/>
      <c r="F23" s="10" t="s">
        <v>18</v>
      </c>
      <c r="G23" s="11"/>
      <c r="H23" s="26" t="s">
        <v>42</v>
      </c>
      <c r="I23" s="22" t="str">
        <f t="shared" ca="1" si="1"/>
        <v>DESIGNER</v>
      </c>
      <c r="J23" s="29"/>
    </row>
    <row r="24" spans="1:10" ht="13">
      <c r="A24" s="13"/>
      <c r="B24" s="9"/>
      <c r="C24" s="17" t="str">
        <f t="shared" si="0"/>
        <v/>
      </c>
      <c r="D24" s="24"/>
      <c r="E24" s="28"/>
      <c r="F24" s="31"/>
      <c r="G24" s="13"/>
      <c r="H24" s="26" t="s">
        <v>42</v>
      </c>
      <c r="I24" s="22" t="str">
        <f t="shared" ca="1" si="1"/>
        <v>DESIGNER</v>
      </c>
      <c r="J24" s="27"/>
    </row>
    <row r="25" spans="1:10" ht="13">
      <c r="A25" s="8" t="s">
        <v>85</v>
      </c>
      <c r="B25" s="9" t="s">
        <v>86</v>
      </c>
      <c r="C25" s="17" t="str">
        <f t="shared" si="0"/>
        <v/>
      </c>
      <c r="D25" s="24" t="s">
        <v>15</v>
      </c>
      <c r="E25" s="28"/>
      <c r="F25" s="10" t="s">
        <v>18</v>
      </c>
      <c r="G25" s="11"/>
      <c r="H25" s="26" t="s">
        <v>42</v>
      </c>
      <c r="I25" s="22" t="str">
        <f t="shared" ca="1" si="1"/>
        <v>DESIGNER</v>
      </c>
      <c r="J25" s="27"/>
    </row>
    <row r="26" spans="1:10" ht="13">
      <c r="A26" s="13"/>
      <c r="B26" s="9"/>
      <c r="C26" s="17" t="str">
        <f t="shared" si="0"/>
        <v/>
      </c>
      <c r="D26" s="24"/>
      <c r="E26" s="28"/>
      <c r="F26" s="10" t="s">
        <v>18</v>
      </c>
      <c r="G26" s="11"/>
      <c r="H26" s="26" t="s">
        <v>42</v>
      </c>
      <c r="I26" s="22" t="str">
        <f t="shared" ca="1" si="1"/>
        <v>DESIGNER</v>
      </c>
      <c r="J26" s="27"/>
    </row>
    <row r="27" spans="1:10" ht="13">
      <c r="A27" s="13" t="s">
        <v>87</v>
      </c>
      <c r="B27" s="9" t="s">
        <v>88</v>
      </c>
      <c r="C27" s="17" t="str">
        <f t="shared" si="0"/>
        <v/>
      </c>
      <c r="D27" s="24" t="s">
        <v>15</v>
      </c>
      <c r="E27" s="28"/>
      <c r="F27" s="10" t="s">
        <v>18</v>
      </c>
      <c r="G27" s="11"/>
      <c r="H27" s="26" t="s">
        <v>42</v>
      </c>
      <c r="I27" s="22" t="str">
        <f t="shared" ca="1" si="1"/>
        <v>DESIGNER</v>
      </c>
      <c r="J27" s="30"/>
    </row>
    <row r="28" spans="1:10" ht="13">
      <c r="A28" s="13"/>
      <c r="B28" s="9"/>
      <c r="C28" s="17" t="str">
        <f t="shared" si="0"/>
        <v/>
      </c>
      <c r="D28" s="24"/>
      <c r="E28" s="28"/>
      <c r="F28" s="10" t="s">
        <v>18</v>
      </c>
      <c r="G28" s="11"/>
      <c r="H28" s="26" t="s">
        <v>42</v>
      </c>
      <c r="I28" s="22" t="str">
        <f t="shared" ca="1" si="1"/>
        <v>DESIGNER</v>
      </c>
      <c r="J28" s="27"/>
    </row>
  </sheetData>
  <customSheetViews>
    <customSheetView guid="{C9B8ACFF-2FE1-450A-BB70-0438E488B3A1}" filter="1" showAutoFilter="1">
      <pageMargins left="0.7" right="0.7" top="0.75" bottom="0.75" header="0.3" footer="0.3"/>
      <autoFilter ref="A2:J28" xr:uid="{00000000-0000-0000-0000-000000000000}"/>
    </customSheetView>
    <customSheetView guid="{F9E1F23A-5B8B-40A1-8451-03A893BC064C}" filter="1" showAutoFilter="1">
      <pageMargins left="0.7" right="0.7" top="0.75" bottom="0.75" header="0.3" footer="0.3"/>
      <autoFilter ref="A2:J28" xr:uid="{00000000-0000-0000-0000-000000000000}"/>
    </customSheetView>
    <customSheetView guid="{10C9D638-09C4-4B94-B18D-B1E118C941ED}" filter="1" showAutoFilter="1">
      <pageMargins left="0.7" right="0.7" top="0.75" bottom="0.75" header="0.3" footer="0.3"/>
      <autoFilter ref="A2:J28" xr:uid="{00000000-0000-0000-0000-000000000000}">
        <filterColumn colId="7">
          <filters>
            <filter val="RO - READY TO ORDER"/>
          </filters>
        </filterColumn>
      </autoFilter>
    </customSheetView>
    <customSheetView guid="{46F70FB9-FF61-4665-91DF-5D03F9617C81}" filter="1" showAutoFilter="1">
      <pageMargins left="0.7" right="0.7" top="0.75" bottom="0.75" header="0.3" footer="0.3"/>
      <autoFilter ref="A2:J28" xr:uid="{00000000-0000-0000-0000-000000000000}">
        <filterColumn colId="8">
          <customFilters>
            <customFilter val="*MARTIN*"/>
          </customFilters>
        </filterColumn>
      </autoFilter>
    </customSheetView>
    <customSheetView guid="{CF677E63-26D2-4E60-B42E-DC091C7E342D}" filter="1" showAutoFilter="1">
      <pageMargins left="0.7" right="0.7" top="0.75" bottom="0.75" header="0.3" footer="0.3"/>
      <autoFilter ref="A2:J28" xr:uid="{00000000-0000-0000-0000-000000000000}"/>
    </customSheetView>
  </customSheetViews>
  <conditionalFormatting sqref="A3:J28">
    <cfRule type="expression" dxfId="45" priority="1">
      <formula>regexmatch($A3,"#000-000")</formula>
    </cfRule>
  </conditionalFormatting>
  <conditionalFormatting sqref="A3:J28">
    <cfRule type="expression" dxfId="44" priority="2">
      <formula>regexmatch($A3,"00-000")</formula>
    </cfRule>
  </conditionalFormatting>
  <conditionalFormatting sqref="A3:J28">
    <cfRule type="expression" dxfId="43" priority="3">
      <formula>regexmatch($A3,"0-000")</formula>
    </cfRule>
  </conditionalFormatting>
  <conditionalFormatting sqref="A3:J28">
    <cfRule type="expression" dxfId="42" priority="4">
      <formula>regexmatch($A3,"-000")</formula>
    </cfRule>
  </conditionalFormatting>
  <conditionalFormatting sqref="A3:J2500">
    <cfRule type="expression" dxfId="41" priority="5">
      <formula>LEFT($H3,1)="X"</formula>
    </cfRule>
  </conditionalFormatting>
  <dataValidations count="4">
    <dataValidation type="list" allowBlank="1" showInputMessage="1" prompt="Click and enter a value from the list of items" sqref="H3:H28" xr:uid="{00000000-0002-0000-0100-000000000000}">
      <formula1>"N - NOT DESIGNED,P - DESIGN IN PROGRESS,D - DESIGNED,RO - READY TO ORDER,O - ORDERED,R - RECEIVED,A - ASSEMBLED,X - DEPRECATED"</formula1>
    </dataValidation>
    <dataValidation type="list" allowBlank="1" showInputMessage="1" showErrorMessage="1" prompt="Click and enter a value from the list of items" sqref="D3:D28" xr:uid="{00000000-0002-0000-0100-000001000000}">
      <formula1>"A - ASSEMBLY,D - DESIGNED PART,H - HARDWARE"</formula1>
    </dataValidation>
    <dataValidation type="list" allowBlank="1" showInputMessage="1" prompt="Click and enter a value from the list of items" sqref="E3:E28" xr:uid="{00000000-0002-0000-0100-000002000000}">
      <formula1>"P - PLYWOOD CNC,D - DXF CUT,3 - 3D PRINT,O - OFF THE SHELF,M - MANUAL MACHINING"</formula1>
    </dataValidation>
    <dataValidation type="list" allowBlank="1" sqref="G3:G28" xr:uid="{00000000-0002-0000-0100-000003000000}">
      <formula1>"YES,NO,CLEAN"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:F56"/>
  <sheetViews>
    <sheetView showGridLines="0" workbookViewId="0">
      <pane ySplit="2" topLeftCell="A3" activePane="bottomLeft" state="frozen"/>
      <selection pane="bottomLeft" activeCell="G15" sqref="G15"/>
    </sheetView>
  </sheetViews>
  <sheetFormatPr baseColWidth="10" defaultColWidth="14.5" defaultRowHeight="15.75" customHeight="1"/>
  <cols>
    <col min="1" max="1" width="10.5" style="116" customWidth="1"/>
    <col min="2" max="2" width="46.83203125" style="116" customWidth="1"/>
    <col min="3" max="3" width="3.83203125" style="116" customWidth="1"/>
    <col min="4" max="4" width="8.5" style="116" customWidth="1"/>
    <col min="5" max="5" width="24.1640625" style="116" bestFit="1" customWidth="1"/>
    <col min="6" max="6" width="93" style="116" bestFit="1" customWidth="1"/>
    <col min="7" max="16384" width="14.5" style="116"/>
  </cols>
  <sheetData>
    <row r="1" spans="1:6" ht="36" customHeight="1">
      <c r="A1" s="1" t="s">
        <v>0</v>
      </c>
      <c r="B1" s="3"/>
      <c r="C1" s="4"/>
      <c r="D1" s="184" t="s">
        <v>160</v>
      </c>
      <c r="E1" s="184"/>
      <c r="F1" s="184"/>
    </row>
    <row r="2" spans="1:6" ht="77">
      <c r="A2" s="113" t="s">
        <v>1</v>
      </c>
      <c r="B2" s="113" t="s">
        <v>2</v>
      </c>
      <c r="C2" s="113" t="s">
        <v>3</v>
      </c>
      <c r="D2" s="113" t="s">
        <v>4</v>
      </c>
      <c r="E2" s="113" t="s">
        <v>5</v>
      </c>
      <c r="F2" s="113" t="s">
        <v>147</v>
      </c>
    </row>
    <row r="3" spans="1:6" ht="16">
      <c r="A3" s="166" t="s">
        <v>150</v>
      </c>
      <c r="B3" s="166" t="s">
        <v>134</v>
      </c>
      <c r="C3" s="167"/>
      <c r="D3" s="168"/>
      <c r="E3" s="169"/>
      <c r="F3" s="170"/>
    </row>
    <row r="4" spans="1:6" s="117" customFormat="1" ht="16">
      <c r="A4" s="171" t="s">
        <v>151</v>
      </c>
      <c r="B4" s="171" t="s">
        <v>156</v>
      </c>
      <c r="C4" s="167"/>
      <c r="D4" s="172"/>
      <c r="E4" s="173"/>
      <c r="F4" s="174"/>
    </row>
    <row r="5" spans="1:6" ht="16">
      <c r="A5" s="171" t="s">
        <v>152</v>
      </c>
      <c r="B5" s="171" t="s">
        <v>135</v>
      </c>
      <c r="C5" s="167">
        <v>0</v>
      </c>
      <c r="D5" s="172" t="s">
        <v>142</v>
      </c>
      <c r="E5" s="173" t="s">
        <v>42</v>
      </c>
      <c r="F5" s="174"/>
    </row>
    <row r="6" spans="1:6" ht="16">
      <c r="A6" s="166" t="s">
        <v>153</v>
      </c>
      <c r="B6" s="166" t="s">
        <v>136</v>
      </c>
      <c r="C6" s="167">
        <v>1</v>
      </c>
      <c r="D6" s="168" t="s">
        <v>142</v>
      </c>
      <c r="E6" s="169" t="s">
        <v>23</v>
      </c>
      <c r="F6" s="175" t="s">
        <v>141</v>
      </c>
    </row>
    <row r="7" spans="1:6" ht="16">
      <c r="A7" s="171" t="s">
        <v>154</v>
      </c>
      <c r="B7" s="166" t="s">
        <v>139</v>
      </c>
      <c r="C7" s="167">
        <v>1</v>
      </c>
      <c r="D7" s="168" t="s">
        <v>142</v>
      </c>
      <c r="E7" s="169" t="s">
        <v>23</v>
      </c>
      <c r="F7" s="176" t="s">
        <v>140</v>
      </c>
    </row>
    <row r="8" spans="1:6" ht="16">
      <c r="A8" s="171" t="s">
        <v>155</v>
      </c>
      <c r="B8" s="166" t="s">
        <v>148</v>
      </c>
      <c r="C8" s="167">
        <v>1</v>
      </c>
      <c r="D8" s="168" t="s">
        <v>142</v>
      </c>
      <c r="E8" s="169" t="s">
        <v>61</v>
      </c>
      <c r="F8" s="177"/>
    </row>
    <row r="9" spans="1:6" ht="13">
      <c r="A9" s="13"/>
      <c r="B9" s="13"/>
      <c r="C9" s="17"/>
      <c r="D9" s="24"/>
      <c r="E9" s="28"/>
      <c r="F9" s="178"/>
    </row>
    <row r="10" spans="1:6" ht="13">
      <c r="A10" s="16"/>
      <c r="B10" s="16"/>
      <c r="C10" s="17"/>
      <c r="D10" s="18"/>
      <c r="E10" s="19"/>
      <c r="F10" s="179"/>
    </row>
    <row r="11" spans="1:6" ht="16.5" customHeight="1">
      <c r="A11" s="13"/>
      <c r="B11" s="13"/>
      <c r="C11" s="17"/>
      <c r="D11" s="24"/>
      <c r="E11" s="28"/>
      <c r="F11" s="178"/>
    </row>
    <row r="12" spans="1:6" ht="13">
      <c r="A12" s="16"/>
      <c r="C12" s="17"/>
      <c r="D12" s="18"/>
      <c r="E12" s="19"/>
      <c r="F12" s="179"/>
    </row>
    <row r="13" spans="1:6" ht="13">
      <c r="A13" s="13"/>
      <c r="B13" s="13"/>
      <c r="C13" s="17"/>
      <c r="D13" s="24"/>
      <c r="E13" s="28"/>
      <c r="F13" s="178"/>
    </row>
    <row r="14" spans="1:6" ht="13">
      <c r="A14" s="16"/>
      <c r="B14" s="16"/>
      <c r="C14" s="17"/>
      <c r="D14" s="18"/>
      <c r="E14" s="19"/>
      <c r="F14" s="179"/>
    </row>
    <row r="15" spans="1:6" ht="13">
      <c r="A15" s="13"/>
      <c r="B15" s="13"/>
      <c r="C15" s="17"/>
      <c r="D15" s="24"/>
      <c r="E15" s="28"/>
      <c r="F15" s="178"/>
    </row>
    <row r="16" spans="1:6" ht="13">
      <c r="A16" s="16"/>
      <c r="B16" s="16"/>
      <c r="C16" s="17"/>
      <c r="D16" s="18"/>
      <c r="E16" s="19"/>
      <c r="F16" s="179"/>
    </row>
    <row r="17" spans="1:6" ht="13">
      <c r="A17" s="13"/>
      <c r="B17" s="13"/>
      <c r="C17" s="17"/>
      <c r="D17" s="24"/>
      <c r="E17" s="28"/>
      <c r="F17" s="178"/>
    </row>
    <row r="18" spans="1:6" ht="13">
      <c r="A18" s="16"/>
      <c r="B18" s="16"/>
      <c r="C18" s="17"/>
      <c r="D18" s="18"/>
      <c r="E18" s="19"/>
      <c r="F18" s="179"/>
    </row>
    <row r="19" spans="1:6" ht="13">
      <c r="A19" s="13"/>
      <c r="B19" s="13"/>
      <c r="C19" s="17"/>
      <c r="D19" s="24"/>
      <c r="E19" s="28"/>
      <c r="F19" s="178"/>
    </row>
    <row r="20" spans="1:6" ht="13">
      <c r="A20" s="16"/>
      <c r="C20" s="17"/>
      <c r="D20" s="18"/>
      <c r="E20" s="19"/>
      <c r="F20" s="179"/>
    </row>
    <row r="21" spans="1:6" ht="13">
      <c r="A21" s="13"/>
      <c r="B21" s="13"/>
      <c r="C21" s="17"/>
      <c r="D21" s="24"/>
      <c r="E21" s="28"/>
      <c r="F21" s="178"/>
    </row>
    <row r="22" spans="1:6" ht="13">
      <c r="A22" s="16"/>
      <c r="B22" s="16"/>
      <c r="C22" s="17"/>
      <c r="D22" s="18"/>
      <c r="E22" s="19"/>
      <c r="F22" s="179"/>
    </row>
    <row r="23" spans="1:6" ht="13">
      <c r="A23" s="13"/>
      <c r="B23" s="13"/>
      <c r="C23" s="17"/>
      <c r="D23" s="24"/>
      <c r="E23" s="28"/>
      <c r="F23" s="178"/>
    </row>
    <row r="24" spans="1:6" ht="13"/>
    <row r="25" spans="1:6" ht="13"/>
    <row r="26" spans="1:6" ht="13"/>
    <row r="27" spans="1:6" ht="13"/>
    <row r="28" spans="1:6" ht="13"/>
    <row r="29" spans="1:6" ht="13"/>
    <row r="30" spans="1:6" ht="13"/>
    <row r="31" spans="1:6" ht="13"/>
    <row r="32" spans="1:6" ht="13"/>
    <row r="33" ht="13"/>
    <row r="34" ht="13"/>
    <row r="35" ht="13"/>
    <row r="36" ht="13"/>
    <row r="37" ht="13"/>
    <row r="38" ht="13"/>
    <row r="39" ht="13"/>
    <row r="40" ht="13"/>
    <row r="41" ht="13"/>
    <row r="42" ht="13"/>
    <row r="43" ht="13"/>
    <row r="44" ht="13"/>
    <row r="45" ht="13"/>
    <row r="46" ht="13"/>
    <row r="47" ht="13"/>
    <row r="48" ht="13"/>
    <row r="49" ht="13"/>
    <row r="50" ht="13"/>
    <row r="51" ht="13"/>
    <row r="52" ht="13"/>
    <row r="53" ht="13"/>
    <row r="54" ht="13"/>
    <row r="55" ht="13"/>
    <row r="56" ht="13"/>
  </sheetData>
  <mergeCells count="1">
    <mergeCell ref="D1:F1"/>
  </mergeCells>
  <conditionalFormatting sqref="C8:F8 A9:F11 C12:F12 A12 A13:F19 A21:F23 C20:F20 A20 A7:E7 A8 A3:F6">
    <cfRule type="expression" dxfId="40" priority="11">
      <formula>regexmatch($A3,"#000-000")</formula>
    </cfRule>
  </conditionalFormatting>
  <conditionalFormatting sqref="C8:F8 A9:F11 C12:F12 A12 A13:F19 A21:F23 C20:F20 A20 A7:E7 A8 A3:F6">
    <cfRule type="expression" dxfId="39" priority="12">
      <formula>regexmatch($A3,"00-000")</formula>
    </cfRule>
  </conditionalFormatting>
  <conditionalFormatting sqref="C8:F8 A9:F11 C12:F12 A12 A13:F19 A21:F23 C20:F20 A20 A7:E7 A8 A3:F6">
    <cfRule type="expression" dxfId="38" priority="13">
      <formula>regexmatch($A3,"0-000")</formula>
    </cfRule>
  </conditionalFormatting>
  <conditionalFormatting sqref="C8:F8 A9:F11 C12:F12 A12 A13:F19 A21:F23 C20:F20 A20 A7:E7 A8 A3:F6">
    <cfRule type="expression" dxfId="37" priority="14">
      <formula>regexmatch($A3,"-000")</formula>
    </cfRule>
  </conditionalFormatting>
  <conditionalFormatting sqref="C8:F8 A9:F11 C12:F12 A12 A13:F19 A21:F23 C20:F20 A20 A7:E7 A8 A5:F6">
    <cfRule type="expression" dxfId="36" priority="15">
      <formula>LEFT($H38,1)="X"</formula>
    </cfRule>
  </conditionalFormatting>
  <conditionalFormatting sqref="B8">
    <cfRule type="expression" dxfId="35" priority="1">
      <formula>regexmatch($A8,"#000-000")</formula>
    </cfRule>
  </conditionalFormatting>
  <conditionalFormatting sqref="B8">
    <cfRule type="expression" dxfId="34" priority="2">
      <formula>regexmatch($A8,"00-000")</formula>
    </cfRule>
  </conditionalFormatting>
  <conditionalFormatting sqref="B8">
    <cfRule type="expression" dxfId="33" priority="3">
      <formula>regexmatch($A8,"0-000")</formula>
    </cfRule>
  </conditionalFormatting>
  <conditionalFormatting sqref="B8">
    <cfRule type="expression" dxfId="32" priority="4">
      <formula>regexmatch($A8,"-000")</formula>
    </cfRule>
  </conditionalFormatting>
  <conditionalFormatting sqref="B8">
    <cfRule type="expression" dxfId="31" priority="5">
      <formula>LEFT($H41,1)="X"</formula>
    </cfRule>
  </conditionalFormatting>
  <conditionalFormatting sqref="A3:F4">
    <cfRule type="expression" dxfId="30" priority="53">
      <formula>LEFT($H37,1)="X"</formula>
    </cfRule>
  </conditionalFormatting>
  <dataValidations count="2">
    <dataValidation type="list" allowBlank="1" showInputMessage="1" prompt="Click and enter a value from the list of items" sqref="E3:E23" xr:uid="{00000000-0002-0000-0200-000000000000}">
      <formula1>"N - NOT DESIGNED,P - DESIGN IN PROGRESS,D - DESIGNED,RO - READY TO ORDER,O - ORDERED,R - RECEIVED,A - ASSEMBLED"</formula1>
    </dataValidation>
    <dataValidation type="list" allowBlank="1" sqref="D3:D23" xr:uid="{00000000-0002-0000-0200-000001000000}">
      <formula1>"YES,NO,CLEAN"</formula1>
    </dataValidation>
  </dataValidations>
  <hyperlinks>
    <hyperlink ref="F7" r:id="rId1" display="https://shop.pimoroni.com/products/raspberry-pi-zero-camera-module?variant=1473069416458" xr:uid="{00000000-0004-0000-0200-000000000000}"/>
    <hyperlink ref="F6" r:id="rId2" display="https://shop.pimoroni.com/products/raspberry-pi-zero-w" xr:uid="{00000000-0004-0000-0200-000001000000}"/>
  </hyperlinks>
  <pageMargins left="0.7" right="0.7" top="0.75" bottom="0.75" header="0.3" footer="0.3"/>
  <pageSetup paperSize="9" orientation="portrait" horizontalDpi="0" verticalDpi="0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1:F143"/>
  <sheetViews>
    <sheetView showGridLines="0" tabSelected="1" workbookViewId="0">
      <pane ySplit="2" topLeftCell="A3" activePane="bottomLeft" state="frozen"/>
      <selection pane="bottomLeft" activeCell="D1" sqref="D1:F1"/>
    </sheetView>
  </sheetViews>
  <sheetFormatPr baseColWidth="10" defaultColWidth="14.5" defaultRowHeight="15.75" customHeight="1"/>
  <cols>
    <col min="1" max="1" width="10.5" customWidth="1"/>
    <col min="2" max="2" width="46.83203125" customWidth="1"/>
    <col min="3" max="3" width="3.83203125" customWidth="1"/>
    <col min="4" max="4" width="8.5" customWidth="1"/>
    <col min="5" max="5" width="24.1640625" bestFit="1" customWidth="1"/>
    <col min="6" max="6" width="93" bestFit="1" customWidth="1"/>
  </cols>
  <sheetData>
    <row r="1" spans="1:6" ht="36" customHeight="1">
      <c r="A1" s="1" t="s">
        <v>0</v>
      </c>
      <c r="B1" s="3"/>
      <c r="C1" s="4"/>
      <c r="D1" s="184" t="s">
        <v>160</v>
      </c>
      <c r="E1" s="184"/>
      <c r="F1" s="184"/>
    </row>
    <row r="2" spans="1:6" ht="77">
      <c r="A2" s="113" t="s">
        <v>1</v>
      </c>
      <c r="B2" s="113" t="s">
        <v>2</v>
      </c>
      <c r="C2" s="113" t="s">
        <v>3</v>
      </c>
      <c r="D2" s="113" t="s">
        <v>4</v>
      </c>
      <c r="E2" s="113" t="s">
        <v>5</v>
      </c>
      <c r="F2" s="113" t="s">
        <v>147</v>
      </c>
    </row>
    <row r="3" spans="1:6" ht="16">
      <c r="A3" s="166" t="s">
        <v>157</v>
      </c>
      <c r="B3" s="166" t="s">
        <v>7</v>
      </c>
      <c r="C3" s="167"/>
      <c r="D3" s="168"/>
      <c r="E3" s="169"/>
      <c r="F3" s="180"/>
    </row>
    <row r="4" spans="1:6" ht="16">
      <c r="A4" s="171" t="s">
        <v>158</v>
      </c>
      <c r="B4" s="166" t="s">
        <v>20</v>
      </c>
      <c r="C4" s="167"/>
      <c r="D4" s="172"/>
      <c r="E4" s="173"/>
      <c r="F4" s="181"/>
    </row>
    <row r="5" spans="1:6" ht="16">
      <c r="A5" s="166" t="s">
        <v>159</v>
      </c>
      <c r="B5" s="166" t="s">
        <v>131</v>
      </c>
      <c r="C5" s="167">
        <f>SUMIF(PBS!B:B,B5,PBS!F:F)</f>
        <v>0</v>
      </c>
      <c r="D5" s="168"/>
      <c r="E5" s="169"/>
      <c r="F5" s="180" t="s">
        <v>131</v>
      </c>
    </row>
    <row r="6" spans="1:6" ht="16">
      <c r="A6" s="171"/>
      <c r="B6" s="171"/>
      <c r="C6" s="167"/>
      <c r="D6" s="172"/>
      <c r="E6" s="173"/>
      <c r="F6" s="181"/>
    </row>
    <row r="7" spans="1:6" ht="16">
      <c r="A7" s="166"/>
      <c r="B7" s="166"/>
      <c r="C7" s="167"/>
      <c r="D7" s="168"/>
      <c r="E7" s="169"/>
      <c r="F7" s="180"/>
    </row>
    <row r="8" spans="1:6" ht="16">
      <c r="A8" s="171" t="s">
        <v>137</v>
      </c>
      <c r="B8" s="166" t="s">
        <v>30</v>
      </c>
      <c r="C8" s="167"/>
      <c r="D8" s="172"/>
      <c r="E8" s="173"/>
      <c r="F8" s="181"/>
    </row>
    <row r="9" spans="1:6" ht="16">
      <c r="A9" s="166" t="s">
        <v>138</v>
      </c>
      <c r="B9" s="166" t="s">
        <v>133</v>
      </c>
      <c r="C9" s="167">
        <f>SUMIF(PBS!B:B,B9,PBS!F:F)</f>
        <v>0</v>
      </c>
      <c r="D9" s="168"/>
      <c r="E9" s="169"/>
      <c r="F9" s="180"/>
    </row>
    <row r="10" spans="1:6" ht="16.5" customHeight="1">
      <c r="A10" s="166"/>
      <c r="B10" s="166"/>
      <c r="C10" s="167"/>
      <c r="D10" s="168"/>
      <c r="E10" s="169"/>
      <c r="F10" s="180"/>
    </row>
    <row r="11" spans="1:6" ht="16">
      <c r="A11" s="171"/>
      <c r="B11" s="171"/>
      <c r="C11" s="167"/>
      <c r="D11" s="172"/>
      <c r="E11" s="173"/>
      <c r="F11" s="181"/>
    </row>
    <row r="12" spans="1:6" ht="16">
      <c r="A12" s="166" t="s">
        <v>17</v>
      </c>
      <c r="B12" s="166" t="s">
        <v>132</v>
      </c>
      <c r="C12" s="167"/>
      <c r="D12" s="168"/>
      <c r="E12" s="169"/>
      <c r="F12" s="180"/>
    </row>
    <row r="13" spans="1:6" ht="16">
      <c r="A13" s="171" t="s">
        <v>149</v>
      </c>
      <c r="B13" s="171"/>
      <c r="C13" s="167">
        <f>SUMIF(PBS!B:B,B13,PBS!F:F)</f>
        <v>0</v>
      </c>
      <c r="D13" s="172"/>
      <c r="E13" s="173"/>
      <c r="F13" s="181"/>
    </row>
    <row r="14" spans="1:6" ht="16">
      <c r="A14" s="166"/>
      <c r="B14" s="166"/>
      <c r="C14" s="167"/>
      <c r="D14" s="168"/>
      <c r="E14" s="169"/>
      <c r="F14" s="180"/>
    </row>
    <row r="15" spans="1:6" ht="16">
      <c r="A15" s="171"/>
      <c r="B15" s="171"/>
      <c r="C15" s="167"/>
      <c r="D15" s="172"/>
      <c r="E15" s="173"/>
      <c r="F15" s="181"/>
    </row>
    <row r="16" spans="1:6" ht="16">
      <c r="A16" s="166" t="s">
        <v>19</v>
      </c>
      <c r="B16" s="166" t="s">
        <v>41</v>
      </c>
      <c r="C16" s="167"/>
      <c r="D16" s="168"/>
      <c r="E16" s="169"/>
      <c r="F16" s="180"/>
    </row>
    <row r="17" spans="1:6" ht="16">
      <c r="A17" s="171" t="s">
        <v>21</v>
      </c>
      <c r="B17" s="171"/>
      <c r="C17" s="167">
        <f>SUMIF(PBS!B:B,B17,PBS!F:F)</f>
        <v>0</v>
      </c>
      <c r="D17" s="172"/>
      <c r="E17" s="173"/>
      <c r="F17" s="181"/>
    </row>
    <row r="18" spans="1:6" ht="16">
      <c r="A18" s="166"/>
      <c r="B18" s="166"/>
      <c r="C18" s="167"/>
      <c r="D18" s="168"/>
      <c r="E18" s="169"/>
      <c r="F18" s="180"/>
    </row>
    <row r="19" spans="1:6" ht="16">
      <c r="A19" s="171"/>
      <c r="B19" s="171"/>
      <c r="C19" s="167"/>
      <c r="D19" s="172"/>
      <c r="E19" s="173"/>
      <c r="F19" s="181"/>
    </row>
    <row r="20" spans="1:6" ht="16">
      <c r="A20" s="166" t="s">
        <v>26</v>
      </c>
      <c r="B20" s="166" t="s">
        <v>27</v>
      </c>
      <c r="C20" s="167"/>
      <c r="D20" s="168"/>
      <c r="E20" s="169"/>
      <c r="F20" s="180"/>
    </row>
    <row r="21" spans="1:6" ht="16">
      <c r="A21" s="171"/>
      <c r="B21" s="171"/>
      <c r="C21" s="167"/>
      <c r="D21" s="172"/>
      <c r="E21" s="173"/>
      <c r="F21" s="181"/>
    </row>
    <row r="22" spans="1:6" ht="16">
      <c r="A22" s="166"/>
      <c r="B22" s="166"/>
      <c r="C22" s="167"/>
      <c r="D22" s="168"/>
      <c r="E22" s="169"/>
      <c r="F22" s="180"/>
    </row>
    <row r="23" spans="1:6" ht="16">
      <c r="A23" s="171"/>
      <c r="B23" s="171"/>
      <c r="C23" s="167"/>
      <c r="D23" s="172"/>
      <c r="E23" s="173"/>
      <c r="F23" s="181"/>
    </row>
    <row r="24" spans="1:6" ht="16">
      <c r="A24" s="166" t="s">
        <v>28</v>
      </c>
      <c r="B24" s="166" t="s">
        <v>49</v>
      </c>
      <c r="C24" s="167"/>
      <c r="D24" s="168"/>
      <c r="E24" s="169"/>
      <c r="F24" s="177"/>
    </row>
    <row r="25" spans="1:6" ht="16">
      <c r="A25" s="171"/>
      <c r="B25" s="171"/>
      <c r="C25" s="167"/>
      <c r="D25" s="172"/>
      <c r="E25" s="173"/>
      <c r="F25" s="182"/>
    </row>
    <row r="26" spans="1:6" ht="16">
      <c r="A26" s="166"/>
      <c r="B26" s="166"/>
      <c r="C26" s="167"/>
      <c r="D26" s="168"/>
      <c r="E26" s="169"/>
      <c r="F26" s="177"/>
    </row>
    <row r="27" spans="1:6" ht="16">
      <c r="A27" s="171"/>
      <c r="B27" s="171"/>
      <c r="C27" s="167"/>
      <c r="D27" s="172"/>
      <c r="E27" s="173"/>
      <c r="F27" s="182"/>
    </row>
    <row r="28" spans="1:6" ht="16">
      <c r="A28" s="166" t="s">
        <v>33</v>
      </c>
      <c r="B28" s="166" t="s">
        <v>53</v>
      </c>
      <c r="C28" s="167"/>
      <c r="D28" s="168"/>
      <c r="E28" s="169"/>
      <c r="F28" s="177"/>
    </row>
    <row r="29" spans="1:6" ht="16">
      <c r="A29" s="171"/>
      <c r="B29" s="171"/>
      <c r="C29" s="167"/>
      <c r="D29" s="172"/>
      <c r="E29" s="173"/>
      <c r="F29" s="182"/>
    </row>
    <row r="30" spans="1:6" ht="16">
      <c r="A30" s="166"/>
      <c r="B30" s="166"/>
      <c r="C30" s="167"/>
      <c r="D30" s="168"/>
      <c r="E30" s="169"/>
      <c r="F30" s="177"/>
    </row>
    <row r="31" spans="1:6" ht="16">
      <c r="A31" s="171"/>
      <c r="B31" s="171"/>
      <c r="C31" s="167"/>
      <c r="D31" s="172"/>
      <c r="E31" s="173"/>
      <c r="F31" s="182"/>
    </row>
    <row r="32" spans="1:6" ht="16">
      <c r="A32" s="166" t="s">
        <v>39</v>
      </c>
      <c r="B32" s="166" t="s">
        <v>62</v>
      </c>
      <c r="C32" s="167"/>
      <c r="D32" s="168"/>
      <c r="E32" s="169"/>
      <c r="F32" s="177"/>
    </row>
    <row r="33" spans="1:6" ht="16">
      <c r="A33" s="171"/>
      <c r="B33" s="171"/>
      <c r="C33" s="167"/>
      <c r="D33" s="172"/>
      <c r="E33" s="173"/>
      <c r="F33" s="182"/>
    </row>
    <row r="34" spans="1:6" ht="16">
      <c r="A34" s="166"/>
      <c r="B34" s="166"/>
      <c r="C34" s="167"/>
      <c r="D34" s="168"/>
      <c r="E34" s="169"/>
      <c r="F34" s="177"/>
    </row>
    <row r="35" spans="1:6" ht="16">
      <c r="A35" s="171"/>
      <c r="B35" s="171"/>
      <c r="C35" s="167"/>
      <c r="D35" s="172"/>
      <c r="E35" s="173"/>
      <c r="F35" s="182"/>
    </row>
    <row r="36" spans="1:6" ht="15.75" customHeight="1">
      <c r="F36" s="183"/>
    </row>
    <row r="37" spans="1:6" ht="15.75" customHeight="1">
      <c r="F37" s="183"/>
    </row>
    <row r="38" spans="1:6" ht="15.75" customHeight="1">
      <c r="F38" s="183"/>
    </row>
    <row r="39" spans="1:6" ht="15.75" customHeight="1">
      <c r="F39" s="183"/>
    </row>
    <row r="40" spans="1:6" ht="15.75" customHeight="1">
      <c r="F40" s="183"/>
    </row>
    <row r="41" spans="1:6" ht="15.75" customHeight="1">
      <c r="F41" s="183"/>
    </row>
    <row r="42" spans="1:6" ht="15.75" customHeight="1">
      <c r="F42" s="183"/>
    </row>
    <row r="43" spans="1:6" ht="15.75" customHeight="1">
      <c r="F43" s="183"/>
    </row>
    <row r="44" spans="1:6" ht="15.75" customHeight="1">
      <c r="F44" s="183"/>
    </row>
    <row r="45" spans="1:6" ht="15.75" customHeight="1">
      <c r="F45" s="183"/>
    </row>
    <row r="46" spans="1:6" ht="15.75" customHeight="1">
      <c r="F46" s="183"/>
    </row>
    <row r="47" spans="1:6" ht="15.75" customHeight="1">
      <c r="F47" s="183"/>
    </row>
    <row r="48" spans="1:6" ht="15.75" customHeight="1">
      <c r="F48" s="183"/>
    </row>
    <row r="49" spans="6:6" ht="15.75" customHeight="1">
      <c r="F49" s="183"/>
    </row>
    <row r="50" spans="6:6" ht="15.75" customHeight="1">
      <c r="F50" s="183"/>
    </row>
    <row r="51" spans="6:6" ht="15.75" customHeight="1">
      <c r="F51" s="183"/>
    </row>
    <row r="52" spans="6:6" ht="15.75" customHeight="1">
      <c r="F52" s="183"/>
    </row>
    <row r="53" spans="6:6" ht="15.75" customHeight="1">
      <c r="F53" s="183"/>
    </row>
    <row r="54" spans="6:6" ht="15.75" customHeight="1">
      <c r="F54" s="183"/>
    </row>
    <row r="55" spans="6:6" ht="15.75" customHeight="1">
      <c r="F55" s="183"/>
    </row>
    <row r="56" spans="6:6" ht="15.75" customHeight="1">
      <c r="F56" s="183"/>
    </row>
    <row r="57" spans="6:6" ht="15.75" customHeight="1">
      <c r="F57" s="183"/>
    </row>
    <row r="58" spans="6:6" ht="15.75" customHeight="1">
      <c r="F58" s="183"/>
    </row>
    <row r="59" spans="6:6" ht="15.75" customHeight="1">
      <c r="F59" s="183"/>
    </row>
    <row r="60" spans="6:6" ht="15.75" customHeight="1">
      <c r="F60" s="183"/>
    </row>
    <row r="61" spans="6:6" ht="15.75" customHeight="1">
      <c r="F61" s="183"/>
    </row>
    <row r="62" spans="6:6" ht="15.75" customHeight="1">
      <c r="F62" s="183"/>
    </row>
    <row r="63" spans="6:6" ht="15.75" customHeight="1">
      <c r="F63" s="183"/>
    </row>
    <row r="64" spans="6:6" ht="15.75" customHeight="1">
      <c r="F64" s="183"/>
    </row>
    <row r="65" spans="6:6" ht="15.75" customHeight="1">
      <c r="F65" s="183"/>
    </row>
    <row r="66" spans="6:6" ht="15.75" customHeight="1">
      <c r="F66" s="183"/>
    </row>
    <row r="67" spans="6:6" ht="15.75" customHeight="1">
      <c r="F67" s="183"/>
    </row>
    <row r="68" spans="6:6" ht="15.75" customHeight="1">
      <c r="F68" s="183"/>
    </row>
    <row r="69" spans="6:6" ht="15.75" customHeight="1">
      <c r="F69" s="183"/>
    </row>
    <row r="70" spans="6:6" ht="15.75" customHeight="1">
      <c r="F70" s="183"/>
    </row>
    <row r="71" spans="6:6" ht="15.75" customHeight="1">
      <c r="F71" s="183"/>
    </row>
    <row r="72" spans="6:6" ht="15.75" customHeight="1">
      <c r="F72" s="183"/>
    </row>
    <row r="73" spans="6:6" ht="15.75" customHeight="1">
      <c r="F73" s="183"/>
    </row>
    <row r="74" spans="6:6" ht="15.75" customHeight="1">
      <c r="F74" s="183"/>
    </row>
    <row r="75" spans="6:6" ht="15.75" customHeight="1">
      <c r="F75" s="183"/>
    </row>
    <row r="76" spans="6:6" ht="15.75" customHeight="1">
      <c r="F76" s="183"/>
    </row>
    <row r="77" spans="6:6" ht="15.75" customHeight="1">
      <c r="F77" s="183"/>
    </row>
    <row r="78" spans="6:6" ht="15.75" customHeight="1">
      <c r="F78" s="183"/>
    </row>
    <row r="79" spans="6:6" ht="15.75" customHeight="1">
      <c r="F79" s="183"/>
    </row>
    <row r="80" spans="6:6" ht="15.75" customHeight="1">
      <c r="F80" s="183"/>
    </row>
    <row r="81" spans="6:6" ht="15.75" customHeight="1">
      <c r="F81" s="183"/>
    </row>
    <row r="82" spans="6:6" ht="15.75" customHeight="1">
      <c r="F82" s="183"/>
    </row>
    <row r="83" spans="6:6" ht="15.75" customHeight="1">
      <c r="F83" s="183"/>
    </row>
    <row r="84" spans="6:6" ht="15.75" customHeight="1">
      <c r="F84" s="183"/>
    </row>
    <row r="85" spans="6:6" ht="15.75" customHeight="1">
      <c r="F85" s="183"/>
    </row>
    <row r="86" spans="6:6" ht="15.75" customHeight="1">
      <c r="F86" s="183"/>
    </row>
    <row r="87" spans="6:6" ht="15.75" customHeight="1">
      <c r="F87" s="183"/>
    </row>
    <row r="88" spans="6:6" ht="15.75" customHeight="1">
      <c r="F88" s="183"/>
    </row>
    <row r="89" spans="6:6" ht="15.75" customHeight="1">
      <c r="F89" s="183"/>
    </row>
    <row r="90" spans="6:6" ht="15.75" customHeight="1">
      <c r="F90" s="183"/>
    </row>
    <row r="91" spans="6:6" ht="15.75" customHeight="1">
      <c r="F91" s="183"/>
    </row>
    <row r="92" spans="6:6" ht="15.75" customHeight="1">
      <c r="F92" s="183"/>
    </row>
    <row r="93" spans="6:6" ht="15.75" customHeight="1">
      <c r="F93" s="183"/>
    </row>
    <row r="94" spans="6:6" ht="15.75" customHeight="1">
      <c r="F94" s="183"/>
    </row>
    <row r="95" spans="6:6" ht="15.75" customHeight="1">
      <c r="F95" s="183"/>
    </row>
    <row r="96" spans="6:6" ht="15.75" customHeight="1">
      <c r="F96" s="183"/>
    </row>
    <row r="97" spans="6:6" ht="15.75" customHeight="1">
      <c r="F97" s="183"/>
    </row>
    <row r="98" spans="6:6" ht="15.75" customHeight="1">
      <c r="F98" s="183"/>
    </row>
    <row r="99" spans="6:6" ht="15.75" customHeight="1">
      <c r="F99" s="183"/>
    </row>
    <row r="100" spans="6:6" ht="15.75" customHeight="1">
      <c r="F100" s="183"/>
    </row>
    <row r="101" spans="6:6" ht="15.75" customHeight="1">
      <c r="F101" s="183"/>
    </row>
    <row r="102" spans="6:6" ht="15.75" customHeight="1">
      <c r="F102" s="183"/>
    </row>
    <row r="103" spans="6:6" ht="15.75" customHeight="1">
      <c r="F103" s="183"/>
    </row>
    <row r="104" spans="6:6" ht="15.75" customHeight="1">
      <c r="F104" s="183"/>
    </row>
    <row r="105" spans="6:6" ht="15.75" customHeight="1">
      <c r="F105" s="183"/>
    </row>
    <row r="106" spans="6:6" ht="15.75" customHeight="1">
      <c r="F106" s="183"/>
    </row>
    <row r="107" spans="6:6" ht="15.75" customHeight="1">
      <c r="F107" s="183"/>
    </row>
    <row r="108" spans="6:6" ht="15.75" customHeight="1">
      <c r="F108" s="183"/>
    </row>
    <row r="109" spans="6:6" ht="15.75" customHeight="1">
      <c r="F109" s="183"/>
    </row>
    <row r="110" spans="6:6" ht="15.75" customHeight="1">
      <c r="F110" s="183"/>
    </row>
    <row r="111" spans="6:6" ht="15.75" customHeight="1">
      <c r="F111" s="183"/>
    </row>
    <row r="112" spans="6:6" ht="15.75" customHeight="1">
      <c r="F112" s="183"/>
    </row>
    <row r="113" spans="6:6" ht="15.75" customHeight="1">
      <c r="F113" s="183"/>
    </row>
    <row r="114" spans="6:6" ht="15.75" customHeight="1">
      <c r="F114" s="183"/>
    </row>
    <row r="115" spans="6:6" ht="15.75" customHeight="1">
      <c r="F115" s="183"/>
    </row>
    <row r="116" spans="6:6" ht="15.75" customHeight="1">
      <c r="F116" s="183"/>
    </row>
    <row r="117" spans="6:6" ht="15.75" customHeight="1">
      <c r="F117" s="183"/>
    </row>
    <row r="118" spans="6:6" ht="15.75" customHeight="1">
      <c r="F118" s="183"/>
    </row>
    <row r="119" spans="6:6" ht="15.75" customHeight="1">
      <c r="F119" s="183"/>
    </row>
    <row r="120" spans="6:6" ht="15.75" customHeight="1">
      <c r="F120" s="183"/>
    </row>
    <row r="121" spans="6:6" ht="15.75" customHeight="1">
      <c r="F121" s="183"/>
    </row>
    <row r="122" spans="6:6" ht="15.75" customHeight="1">
      <c r="F122" s="183"/>
    </row>
    <row r="123" spans="6:6" ht="15.75" customHeight="1">
      <c r="F123" s="183"/>
    </row>
    <row r="124" spans="6:6" ht="15.75" customHeight="1">
      <c r="F124" s="183"/>
    </row>
    <row r="125" spans="6:6" ht="15.75" customHeight="1">
      <c r="F125" s="183"/>
    </row>
    <row r="126" spans="6:6" ht="15.75" customHeight="1">
      <c r="F126" s="183"/>
    </row>
    <row r="127" spans="6:6" ht="15.75" customHeight="1">
      <c r="F127" s="183"/>
    </row>
    <row r="128" spans="6:6" ht="15.75" customHeight="1">
      <c r="F128" s="183"/>
    </row>
    <row r="129" spans="6:6" ht="15.75" customHeight="1">
      <c r="F129" s="183"/>
    </row>
    <row r="130" spans="6:6" ht="15.75" customHeight="1">
      <c r="F130" s="183"/>
    </row>
    <row r="131" spans="6:6" ht="15.75" customHeight="1">
      <c r="F131" s="183"/>
    </row>
    <row r="132" spans="6:6" ht="15.75" customHeight="1">
      <c r="F132" s="183"/>
    </row>
    <row r="133" spans="6:6" ht="15.75" customHeight="1">
      <c r="F133" s="183"/>
    </row>
    <row r="134" spans="6:6" ht="15.75" customHeight="1">
      <c r="F134" s="183"/>
    </row>
    <row r="135" spans="6:6" ht="15.75" customHeight="1">
      <c r="F135" s="183"/>
    </row>
    <row r="136" spans="6:6" ht="15.75" customHeight="1">
      <c r="F136" s="183"/>
    </row>
    <row r="137" spans="6:6" ht="15.75" customHeight="1">
      <c r="F137" s="183"/>
    </row>
    <row r="138" spans="6:6" ht="15.75" customHeight="1">
      <c r="F138" s="183"/>
    </row>
    <row r="139" spans="6:6" ht="15.75" customHeight="1">
      <c r="F139" s="183"/>
    </row>
    <row r="140" spans="6:6" ht="15.75" customHeight="1">
      <c r="F140" s="183"/>
    </row>
    <row r="141" spans="6:6" ht="15.75" customHeight="1">
      <c r="F141" s="183"/>
    </row>
    <row r="142" spans="6:6" ht="15.75" customHeight="1">
      <c r="F142" s="183"/>
    </row>
    <row r="143" spans="6:6" ht="15.75" customHeight="1">
      <c r="F143" s="183"/>
    </row>
  </sheetData>
  <customSheetViews>
    <customSheetView guid="{1D386F3C-1E53-4EEE-8AD9-8CEEB178BE54}" filter="1" showAutoFilter="1">
      <pageMargins left="0.7" right="0.7" top="0.75" bottom="0.75" header="0.3" footer="0.3"/>
      <autoFilter ref="A2:F55" xr:uid="{00000000-0000-0000-0000-000000000000}"/>
    </customSheetView>
    <customSheetView guid="{F9E1F23A-5B8B-40A1-8451-03A893BC064C}" filter="1" showAutoFilter="1">
      <pageMargins left="0.7" right="0.7" top="0.75" bottom="0.75" header="0.3" footer="0.3"/>
      <autoFilter ref="A2:F55" xr:uid="{00000000-0000-0000-0000-000000000000}">
        <filterColumn colId="5">
          <filters>
            <filter val="This is a standard example of a part used in the design."/>
            <filter val="This part is greyed since it's not used in any assemblies (Qty=0)"/>
            <filter val="This part should be Ordered to replenish our storage : &quot;RO&quot;"/>
            <filter val="This part should not be used yet since it's a Design in Progress"/>
          </filters>
        </filterColumn>
      </autoFilter>
    </customSheetView>
    <customSheetView guid="{10C9D638-09C4-4B94-B18D-B1E118C941ED}" filter="1" showAutoFilter="1">
      <pageMargins left="0.7" right="0.7" top="0.75" bottom="0.75" header="0.3" footer="0.3"/>
      <autoFilter ref="A2:F55" xr:uid="{00000000-0000-0000-0000-000000000000}">
        <filterColumn colId="4">
          <filters>
            <filter val="RO - READY TO ORDER"/>
            <filter val="P - DESIGN IN PROGRESS"/>
          </filters>
        </filterColumn>
      </autoFilter>
    </customSheetView>
    <customSheetView guid="{C9B8ACFF-2FE1-450A-BB70-0438E488B3A1}" filter="1" showAutoFilter="1">
      <pageMargins left="0.7" right="0.7" top="0.75" bottom="0.75" header="0.3" footer="0.3"/>
      <autoFilter ref="A2:F55" xr:uid="{00000000-0000-0000-0000-000000000000}"/>
    </customSheetView>
    <customSheetView guid="{46F70FB9-FF61-4665-91DF-5D03F9617C81}" filter="1" showAutoFilter="1">
      <pageMargins left="0.7" right="0.7" top="0.75" bottom="0.75" header="0.3" footer="0.3"/>
      <autoFilter ref="A2:F55" xr:uid="{00000000-0000-0000-0000-000000000000}"/>
    </customSheetView>
    <customSheetView guid="{CF677E63-26D2-4E60-B42E-DC091C7E342D}" filter="1" showAutoFilter="1">
      <pageMargins left="0.7" right="0.7" top="0.75" bottom="0.75" header="0.3" footer="0.3"/>
      <autoFilter ref="A2:F55" xr:uid="{00000000-0000-0000-0000-000000000000}"/>
    </customSheetView>
  </customSheetViews>
  <mergeCells count="1">
    <mergeCell ref="D1:F1"/>
  </mergeCells>
  <conditionalFormatting sqref="A10:F11 C16:F16 A16 A17:F23 C24:F24 A24 A13:F15 A12 C12:F12 A25:F27 C28:F28 A28 A29:F31 C32:F32 A32 A33:F35">
    <cfRule type="expression" dxfId="29" priority="6">
      <formula>regexmatch($A10,"#000-000")</formula>
    </cfRule>
  </conditionalFormatting>
  <conditionalFormatting sqref="A10:F11 C16:F16 A16 A17:F23 C24:F24 A24 A13:F15 A12 C12:F12 A25:F27 C28:F28 A28 A29:F31 C32:F32 A32 A33:F35">
    <cfRule type="expression" dxfId="28" priority="7">
      <formula>regexmatch($A10,"00-000")</formula>
    </cfRule>
  </conditionalFormatting>
  <conditionalFormatting sqref="A10:F11 C16:F16 A16 A17:F23 C24:F24 A24 A13:F15 A12 C12:F12 A25:F27 C28:F28 A28 A29:F31 C32:F32 A32 A33:F35">
    <cfRule type="expression" dxfId="27" priority="8">
      <formula>regexmatch($A10,"0-000")</formula>
    </cfRule>
  </conditionalFormatting>
  <conditionalFormatting sqref="A10:F11 C16:F16 A16 A17:F23 C24:F24 A24 A13:F15 A12 C12:F12 A25:F27 C28:F28 A28 A29:F31 C32:F32 A32 A33:F35">
    <cfRule type="expression" dxfId="26" priority="9">
      <formula>regexmatch($A10,"-000")</formula>
    </cfRule>
  </conditionalFormatting>
  <conditionalFormatting sqref="A10:F11 C16:F16 A16 A17:F23 C24:F24 A24 A13:F15 A12 C12:F12 A25:F27 C28:F28 A28 A29:F31 C32:F32 A32 A33:F35">
    <cfRule type="expression" dxfId="25" priority="10">
      <formula>LEFT($H10,1)="X"</formula>
    </cfRule>
  </conditionalFormatting>
  <conditionalFormatting sqref="A3:F3 A5:F7 A4 C4:F4 A9:F9 A8 C8:F8">
    <cfRule type="expression" dxfId="24" priority="1">
      <formula>regexmatch($A3,"#000-000")</formula>
    </cfRule>
  </conditionalFormatting>
  <conditionalFormatting sqref="A3:F3 A5:F7 A4 C4:F4 A9:F9 A8 C8:F8">
    <cfRule type="expression" dxfId="23" priority="2">
      <formula>regexmatch($A3,"00-000")</formula>
    </cfRule>
  </conditionalFormatting>
  <conditionalFormatting sqref="A3:F3 A5:F7 A4 C4:F4 A9:F9 A8 C8:F8">
    <cfRule type="expression" dxfId="22" priority="3">
      <formula>regexmatch($A3,"0-000")</formula>
    </cfRule>
  </conditionalFormatting>
  <conditionalFormatting sqref="A3:F3 A5:F7 A4 C4:F4 A9:F9 A8 C8:F8">
    <cfRule type="expression" dxfId="21" priority="4">
      <formula>regexmatch($A3,"-000")</formula>
    </cfRule>
  </conditionalFormatting>
  <conditionalFormatting sqref="A3:F3 A5:F7 A4 C4:F4 A9:F9 A8 C8:F8">
    <cfRule type="expression" dxfId="20" priority="5">
      <formula>LEFT($H3,1)="X"</formula>
    </cfRule>
  </conditionalFormatting>
  <conditionalFormatting sqref="B4">
    <cfRule type="expression" dxfId="19" priority="12">
      <formula>regexmatch($A16,"#000-000")</formula>
    </cfRule>
  </conditionalFormatting>
  <conditionalFormatting sqref="B4">
    <cfRule type="expression" dxfId="18" priority="15">
      <formula>regexmatch($A16,"00-000")</formula>
    </cfRule>
  </conditionalFormatting>
  <conditionalFormatting sqref="B4">
    <cfRule type="expression" dxfId="17" priority="18">
      <formula>regexmatch($A16,"0-000")</formula>
    </cfRule>
  </conditionalFormatting>
  <conditionalFormatting sqref="B4">
    <cfRule type="expression" dxfId="16" priority="21">
      <formula>regexmatch($A16,"-000")</formula>
    </cfRule>
  </conditionalFormatting>
  <conditionalFormatting sqref="B4">
    <cfRule type="expression" dxfId="15" priority="24">
      <formula>LEFT($H16,1)="X"</formula>
    </cfRule>
  </conditionalFormatting>
  <conditionalFormatting sqref="B8 B12 B16">
    <cfRule type="expression" dxfId="14" priority="26">
      <formula>regexmatch($A24,"#000-000")</formula>
    </cfRule>
  </conditionalFormatting>
  <conditionalFormatting sqref="B8 B12 B16">
    <cfRule type="expression" dxfId="13" priority="29">
      <formula>regexmatch($A24,"00-000")</formula>
    </cfRule>
  </conditionalFormatting>
  <conditionalFormatting sqref="B8 B12 B16">
    <cfRule type="expression" dxfId="12" priority="32">
      <formula>regexmatch($A24,"0-000")</formula>
    </cfRule>
  </conditionalFormatting>
  <conditionalFormatting sqref="B8 B12 B16">
    <cfRule type="expression" dxfId="11" priority="35">
      <formula>regexmatch($A24,"-000")</formula>
    </cfRule>
  </conditionalFormatting>
  <conditionalFormatting sqref="B8 B12 B16">
    <cfRule type="expression" dxfId="10" priority="38">
      <formula>LEFT($H24,1)="X"</formula>
    </cfRule>
  </conditionalFormatting>
  <conditionalFormatting sqref="B24 B28">
    <cfRule type="expression" dxfId="9" priority="59">
      <formula>regexmatch(#REF!,"#000-000")</formula>
    </cfRule>
  </conditionalFormatting>
  <conditionalFormatting sqref="B24 B28">
    <cfRule type="expression" dxfId="8" priority="61">
      <formula>regexmatch(#REF!,"00-000")</formula>
    </cfRule>
  </conditionalFormatting>
  <conditionalFormatting sqref="B24 B28">
    <cfRule type="expression" dxfId="7" priority="63">
      <formula>regexmatch(#REF!,"0-000")</formula>
    </cfRule>
  </conditionalFormatting>
  <conditionalFormatting sqref="B24 B28">
    <cfRule type="expression" dxfId="6" priority="65">
      <formula>regexmatch(#REF!,"-000")</formula>
    </cfRule>
  </conditionalFormatting>
  <conditionalFormatting sqref="B24 B28">
    <cfRule type="expression" dxfId="5" priority="67">
      <formula>LEFT(#REF!,1)="X"</formula>
    </cfRule>
  </conditionalFormatting>
  <conditionalFormatting sqref="B32">
    <cfRule type="expression" dxfId="4" priority="69">
      <formula>regexmatch(#REF!,"#000-000")</formula>
    </cfRule>
  </conditionalFormatting>
  <conditionalFormatting sqref="B32">
    <cfRule type="expression" dxfId="3" priority="70">
      <formula>regexmatch(#REF!,"00-000")</formula>
    </cfRule>
  </conditionalFormatting>
  <conditionalFormatting sqref="B32">
    <cfRule type="expression" dxfId="2" priority="71">
      <formula>regexmatch(#REF!,"0-000")</formula>
    </cfRule>
  </conditionalFormatting>
  <conditionalFormatting sqref="B32">
    <cfRule type="expression" dxfId="1" priority="72">
      <formula>regexmatch(#REF!,"-000")</formula>
    </cfRule>
  </conditionalFormatting>
  <conditionalFormatting sqref="B32">
    <cfRule type="expression" dxfId="0" priority="73">
      <formula>LEFT(#REF!,1)="X"</formula>
    </cfRule>
  </conditionalFormatting>
  <dataValidations disablePrompts="1" count="2">
    <dataValidation type="list" allowBlank="1" sqref="D3:D35" xr:uid="{00000000-0002-0000-0300-000000000000}">
      <formula1>"YES,NO,CLEAN"</formula1>
    </dataValidation>
    <dataValidation type="list" allowBlank="1" showInputMessage="1" prompt="Click and enter a value from the list of items" sqref="E3:E35" xr:uid="{00000000-0002-0000-0300-000001000000}">
      <formula1>"N - NOT DESIGNED,P - DESIGN IN PROGRESS,D - DESIGNED,RO - READY TO ORDER,O - ORDERED,R - RECEIVED,A - ASSEMBLED"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Analytics</vt:lpstr>
      <vt:lpstr>PBS</vt:lpstr>
      <vt:lpstr>Electronic Parts</vt:lpstr>
      <vt:lpstr>Mechanical Parts</vt:lpstr>
      <vt:lpstr>'Electronic Parts'!AllSheet</vt:lpstr>
      <vt:lpstr>'Mechanical Parts'!AllSheet</vt:lpstr>
      <vt:lpstr>AllSheet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2019-04-08T20:40:49Z</dcterms:modified>
</cp:coreProperties>
</file>