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ingp\Desktop\BerkleyBootcampWork\Crowdfunding Analysis\"/>
    </mc:Choice>
  </mc:AlternateContent>
  <xr:revisionPtr revIDLastSave="0" documentId="13_ncr:1_{EAFB4B66-7914-4468-8F47-669B831591CC}" xr6:coauthVersionLast="45" xr6:coauthVersionMax="45" xr10:uidLastSave="{00000000-0000-0000-0000-000000000000}"/>
  <bookViews>
    <workbookView xWindow="3425" yWindow="130" windowWidth="14400" windowHeight="7380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5" r:id="rId4"/>
    <sheet name="Edinburgh Research" sheetId="8" r:id="rId5"/>
    <sheet name="Descriptive Statistics" sheetId="11" r:id="rId6"/>
    <sheet name="TheaterOutcomesBasedonLaunchDat" sheetId="14" r:id="rId7"/>
    <sheet name="Outcomes Based on Goals" sheetId="16" r:id="rId8"/>
  </sheets>
  <definedNames>
    <definedName name="_xlnm._FilterDatabase" localSheetId="4" hidden="1">'Edinburgh Research'!$A$1:$B$6</definedName>
    <definedName name="_xlnm._FilterDatabase" localSheetId="0" hidden="1">Kickstarter!$A$1:$U$4115</definedName>
    <definedName name="Name">'Edinburgh Research'!$A:$A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8" i="16" l="1"/>
  <c r="C8" i="16"/>
  <c r="B8" i="16"/>
  <c r="H3" i="16"/>
  <c r="H4" i="16"/>
  <c r="H5" i="16"/>
  <c r="H6" i="16"/>
  <c r="H7" i="16"/>
  <c r="H9" i="16"/>
  <c r="H10" i="16"/>
  <c r="H11" i="16"/>
  <c r="H12" i="16"/>
  <c r="H13" i="16"/>
  <c r="H2" i="16"/>
  <c r="G2" i="16"/>
  <c r="G3" i="16"/>
  <c r="G4" i="16"/>
  <c r="G5" i="16"/>
  <c r="G6" i="16"/>
  <c r="G7" i="16"/>
  <c r="G9" i="16"/>
  <c r="G10" i="16"/>
  <c r="G11" i="16"/>
  <c r="G12" i="16"/>
  <c r="G13" i="16"/>
  <c r="F2" i="16"/>
  <c r="F3" i="16"/>
  <c r="F4" i="16"/>
  <c r="F5" i="16"/>
  <c r="F6" i="16"/>
  <c r="F7" i="16"/>
  <c r="F9" i="16"/>
  <c r="F10" i="16"/>
  <c r="F11" i="16"/>
  <c r="F12" i="16"/>
  <c r="F13" i="16"/>
  <c r="E3" i="16"/>
  <c r="E4" i="16"/>
  <c r="E5" i="16"/>
  <c r="E6" i="16"/>
  <c r="E7" i="16"/>
  <c r="E9" i="16"/>
  <c r="E10" i="16"/>
  <c r="E11" i="16"/>
  <c r="E12" i="16"/>
  <c r="E13" i="16"/>
  <c r="E2" i="16"/>
  <c r="D2" i="16"/>
  <c r="C2" i="16"/>
  <c r="B2" i="16"/>
  <c r="D3" i="16"/>
  <c r="C3" i="16"/>
  <c r="D4" i="16"/>
  <c r="C4" i="16"/>
  <c r="D5" i="16"/>
  <c r="C5" i="16"/>
  <c r="D6" i="16"/>
  <c r="C6" i="16"/>
  <c r="D7" i="16"/>
  <c r="C7" i="16"/>
  <c r="D9" i="16"/>
  <c r="C9" i="16"/>
  <c r="D10" i="16"/>
  <c r="C10" i="16"/>
  <c r="D11" i="16"/>
  <c r="C11" i="16"/>
  <c r="D12" i="16"/>
  <c r="C12" i="16"/>
  <c r="D13" i="16"/>
  <c r="C13" i="16"/>
  <c r="B13" i="16"/>
  <c r="B12" i="16"/>
  <c r="B11" i="16"/>
  <c r="B10" i="16"/>
  <c r="B9" i="16"/>
  <c r="B7" i="16"/>
  <c r="B6" i="16"/>
  <c r="B5" i="16"/>
  <c r="B4" i="16"/>
  <c r="B3" i="16"/>
  <c r="C6" i="11"/>
  <c r="C7" i="11" s="1"/>
  <c r="C5" i="11"/>
  <c r="B6" i="11"/>
  <c r="B5" i="11"/>
  <c r="B7" i="11" s="1"/>
  <c r="C4" i="11"/>
  <c r="B4" i="11"/>
  <c r="C13" i="11"/>
  <c r="C12" i="11"/>
  <c r="B13" i="11"/>
  <c r="B12" i="11"/>
  <c r="C11" i="11"/>
  <c r="B11" i="11"/>
  <c r="C10" i="11"/>
  <c r="B10" i="11"/>
  <c r="C9" i="11"/>
  <c r="B9" i="11"/>
  <c r="C3" i="11"/>
  <c r="C2" i="11"/>
  <c r="B3" i="11"/>
  <c r="B2" i="11"/>
  <c r="F3" i="8"/>
  <c r="F4" i="8"/>
  <c r="F5" i="8"/>
  <c r="F6" i="8"/>
  <c r="F2" i="8"/>
  <c r="C3" i="8"/>
  <c r="C4" i="8"/>
  <c r="C5" i="8"/>
  <c r="C6" i="8"/>
  <c r="D3" i="8"/>
  <c r="D4" i="8"/>
  <c r="D5" i="8"/>
  <c r="D6" i="8"/>
  <c r="D2" i="8"/>
  <c r="C2" i="8"/>
  <c r="B3" i="8"/>
  <c r="B4" i="8"/>
  <c r="B5" i="8"/>
  <c r="B6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C14" i="11" l="1"/>
  <c r="B14" i="11"/>
  <c r="E8" i="16"/>
  <c r="F8" i="16" s="1"/>
  <c r="H8" i="16" l="1"/>
  <c r="G8" i="16"/>
</calcChain>
</file>

<file path=xl/sharedStrings.xml><?xml version="1.0" encoding="utf-8"?>
<sst xmlns="http://schemas.openxmlformats.org/spreadsheetml/2006/main" count="33058" uniqueCount="8418">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</sst>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NumberFormat="1" applyFont="1" applyAlignment="1">
      <alignment horizontal="center"/>
    </xf>
    <xf numFmtId="165" fontId="0" fillId="0" borderId="0" xfId="0" applyNumberFormat="1"/>
    <xf numFmtId="0" fontId="1" fillId="0" borderId="0" xfId="0" applyFont="1"/>
    <xf numFmtId="2" fontId="0" fillId="0" borderId="0" xfId="0" applyNumberFormat="1"/>
  </cellXfs>
  <cellStyles count="1">
    <cellStyle name="Normal" xfId="0" builtinId="0"/>
  </cellStyles>
  <dxfs count="4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43635361180364074"/>
          <c:y val="0.1044400699912511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33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70-4929-B958-5655D367F17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3300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70-4929-B958-5655D367F17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70-4929-B958-5655D367F17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70-4929-B958-5655D367F1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100"/>
        <c:axId val="414487120"/>
        <c:axId val="2089148928"/>
      </c:barChart>
      <c:catAx>
        <c:axId val="4144871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9148928"/>
        <c:crosses val="autoZero"/>
        <c:auto val="1"/>
        <c:lblAlgn val="ctr"/>
        <c:lblOffset val="100"/>
        <c:noMultiLvlLbl val="0"/>
      </c:catAx>
      <c:valAx>
        <c:axId val="2089148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487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33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330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B0-46F4-8B7D-64007102832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B0-46F4-8B7D-64007102832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B0-46F4-8B7D-6400710283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9227440"/>
        <c:axId val="1761296352"/>
      </c:barChart>
      <c:catAx>
        <c:axId val="2089227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296352"/>
        <c:crosses val="autoZero"/>
        <c:auto val="1"/>
        <c:lblAlgn val="ctr"/>
        <c:lblOffset val="100"/>
        <c:noMultiLvlLbl val="0"/>
      </c:catAx>
      <c:valAx>
        <c:axId val="1761296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9227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33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57-4ADB-8871-6251E40BFF7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33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57-4ADB-8871-6251E40BFF7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57-4ADB-8871-6251E40BFF7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57-4ADB-8871-6251E40BFF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9059488"/>
        <c:axId val="369064496"/>
      </c:lineChart>
      <c:catAx>
        <c:axId val="36905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064496"/>
        <c:crosses val="autoZero"/>
        <c:auto val="1"/>
        <c:lblAlgn val="ctr"/>
        <c:lblOffset val="100"/>
        <c:noMultiLvlLbl val="0"/>
      </c:catAx>
      <c:valAx>
        <c:axId val="36906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059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[Kickstarter_Challenge.xlsx]TheaterOutcomesBasedonLaunchDat!PivotTable6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TheaterOutcomesBasedonLaunchDat!$B$4:$B$5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TheaterOutcomesBasedonLaunchDat!$A$6:$A$18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TheaterOutcomesBasedonLaunchDat!$B$6:$B$18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D3-4151-840F-C0771889968D}"/>
            </c:ext>
          </c:extLst>
        </c:ser>
        <c:ser>
          <c:idx val="1"/>
          <c:order val="1"/>
          <c:tx>
            <c:strRef>
              <c:f>TheaterOutcomesBasedonLaunchDat!$C$4:$C$5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TheaterOutcomesBasedonLaunchDat!$A$6:$A$18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TheaterOutcomesBasedonLaunchDat!$C$6:$C$18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D3-4151-840F-C0771889968D}"/>
            </c:ext>
          </c:extLst>
        </c:ser>
        <c:ser>
          <c:idx val="2"/>
          <c:order val="2"/>
          <c:tx>
            <c:strRef>
              <c:f>TheaterOutcomesBasedonLaunchDat!$D$4:$D$5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TheaterOutcomesBasedonLaunchDat!$A$6:$A$18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TheaterOutcomesBasedonLaunchDat!$D$6:$D$18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D3-4151-840F-C077188996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3485552"/>
        <c:axId val="2104521776"/>
      </c:lineChart>
      <c:catAx>
        <c:axId val="453485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4521776"/>
        <c:crosses val="autoZero"/>
        <c:auto val="1"/>
        <c:lblAlgn val="ctr"/>
        <c:lblOffset val="100"/>
        <c:noMultiLvlLbl val="0"/>
      </c:catAx>
      <c:valAx>
        <c:axId val="210452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485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'Outcomes Based on Goals'!$D$1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Goals'!$D$2:$D$13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49-42C6-B23E-346EA40805A8}"/>
            </c:ext>
          </c:extLst>
        </c:ser>
        <c:ser>
          <c:idx val="4"/>
          <c:order val="1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</c:formatCode>
                <c:ptCount val="12"/>
                <c:pt idx="0">
                  <c:v>75.81</c:v>
                </c:pt>
                <c:pt idx="1">
                  <c:v>72.66</c:v>
                </c:pt>
                <c:pt idx="2">
                  <c:v>55.03</c:v>
                </c:pt>
                <c:pt idx="3">
                  <c:v>54.17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</c:v>
                </c:pt>
                <c:pt idx="8">
                  <c:v>66.67</c:v>
                </c:pt>
                <c:pt idx="9">
                  <c:v>66.67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D49-42C6-B23E-346EA40805A8}"/>
            </c:ext>
          </c:extLst>
        </c:ser>
        <c:ser>
          <c:idx val="5"/>
          <c:order val="2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24.19</c:v>
                </c:pt>
                <c:pt idx="1">
                  <c:v>27.34</c:v>
                </c:pt>
                <c:pt idx="2">
                  <c:v>44.97</c:v>
                </c:pt>
                <c:pt idx="3">
                  <c:v>45.83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72.73</c:v>
                </c:pt>
                <c:pt idx="8">
                  <c:v>33.33</c:v>
                </c:pt>
                <c:pt idx="9">
                  <c:v>33.33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D49-42C6-B23E-346EA40805A8}"/>
            </c:ext>
          </c:extLst>
        </c:ser>
        <c:ser>
          <c:idx val="6"/>
          <c:order val="3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D49-42C6-B23E-346EA40805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2034368"/>
        <c:axId val="2093264816"/>
      </c:lineChart>
      <c:catAx>
        <c:axId val="672034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64816"/>
        <c:crosses val="autoZero"/>
        <c:auto val="1"/>
        <c:lblAlgn val="ctr"/>
        <c:lblOffset val="100"/>
        <c:noMultiLvlLbl val="0"/>
      </c:catAx>
      <c:valAx>
        <c:axId val="2093264816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034368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595311</xdr:colOff>
      <xdr:row>14</xdr:row>
      <xdr:rowOff>38100</xdr:rowOff>
    </xdr:from>
    <xdr:to>
      <xdr:col>14</xdr:col>
      <xdr:colOff>133349</xdr:colOff>
      <xdr:row>28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CBADA3-3F5A-46B8-BE58-16D07D4450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312737</xdr:colOff>
      <xdr:row>8</xdr:row>
      <xdr:rowOff>66675</xdr:rowOff>
    </xdr:from>
    <xdr:to>
      <xdr:col>16</xdr:col>
      <xdr:colOff>447675</xdr:colOff>
      <xdr:row>31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8AA913-DDC9-4835-8F12-5DCBFE0BDC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322262</xdr:colOff>
      <xdr:row>2</xdr:row>
      <xdr:rowOff>142875</xdr:rowOff>
    </xdr:from>
    <xdr:to>
      <xdr:col>14</xdr:col>
      <xdr:colOff>17462</xdr:colOff>
      <xdr:row>17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E1F1B1-C29A-4491-AE21-235F98117E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4</xdr:row>
      <xdr:rowOff>117475</xdr:rowOff>
    </xdr:from>
    <xdr:to>
      <xdr:col>13</xdr:col>
      <xdr:colOff>533400</xdr:colOff>
      <xdr:row>19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5B3CD0-6313-4B99-AD79-D558F8DF47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550862</xdr:colOff>
      <xdr:row>14</xdr:row>
      <xdr:rowOff>168275</xdr:rowOff>
    </xdr:from>
    <xdr:to>
      <xdr:col>7</xdr:col>
      <xdr:colOff>858837</xdr:colOff>
      <xdr:row>29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F98951A-887E-4D3A-8082-9830A742EE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hilip Ring" refreshedDate="44031.645223495369" createdVersion="6" refreshedVersion="6" minRefreshableVersion="3" recordCount="4114" xr:uid="{EE386632-06C2-4F17-A9B1-7B594EF3455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hilip Ring" refreshedDate="44031.66360925926" createdVersion="6" refreshedVersion="6" minRefreshableVersion="3" recordCount="4114" xr:uid="{12749662-A0E7-4B31-A3EB-7B44607D5D2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hilip Ring" refreshedDate="44031.816303935186" createdVersion="6" refreshedVersion="6" minRefreshableVersion="3" recordCount="4114" xr:uid="{5B4690FC-953B-487A-A762-80DB6CF7F75F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5535EC-205B-4FF3-9F86-1EA592EFDB0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DDB271-B390-4681-A5D4-D101E33C5DD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5DEA38-BBBA-48B8-A0DB-F18714E228F0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4727FB-042B-4826-A979-322C4B5D92B2}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pane xSplit="2" ySplit="1" topLeftCell="D2" activePane="bottomRight" state="frozen"/>
      <selection pane="topRight" activeCell="C1" sqref="C1"/>
      <selection pane="bottomLeft" activeCell="A2" sqref="A2"/>
      <selection pane="bottomRight" activeCell="F2" sqref="F2"/>
    </sheetView>
  </sheetViews>
  <sheetFormatPr defaultColWidth="8.81640625" defaultRowHeight="14.75" x14ac:dyDescent="0.75"/>
  <cols>
    <col min="2" max="2" width="38.5" style="3" customWidth="1"/>
    <col min="3" max="3" width="40.31640625" style="3" customWidth="1"/>
    <col min="4" max="4" width="15.6796875" style="6" bestFit="1" customWidth="1"/>
    <col min="5" max="5" width="16.5" style="8" customWidth="1"/>
    <col min="6" max="6" width="21.31640625" customWidth="1"/>
    <col min="7" max="7" width="17.81640625" customWidth="1"/>
    <col min="8" max="8" width="19.81640625" customWidth="1"/>
    <col min="9" max="9" width="19.31640625" customWidth="1"/>
    <col min="10" max="10" width="17.81640625" customWidth="1"/>
    <col min="11" max="11" width="15.5" customWidth="1"/>
    <col min="12" max="12" width="24.5" customWidth="1"/>
    <col min="13" max="13" width="36.5" customWidth="1"/>
    <col min="14" max="14" width="41.1796875" customWidth="1"/>
    <col min="15" max="15" width="21.81640625" bestFit="1" customWidth="1"/>
    <col min="16" max="16" width="15.90625" style="13" bestFit="1" customWidth="1"/>
    <col min="17" max="17" width="41.1796875" customWidth="1"/>
    <col min="18" max="18" width="15.26953125" bestFit="1" customWidth="1"/>
    <col min="19" max="19" width="21.81640625" style="15" bestFit="1" customWidth="1"/>
    <col min="20" max="20" width="20.40625" style="15" bestFit="1" customWidth="1"/>
  </cols>
  <sheetData>
    <row r="1" spans="1:21" x14ac:dyDescent="0.7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7" t="s">
        <v>8307</v>
      </c>
      <c r="Q1" s="10" t="s">
        <v>8358</v>
      </c>
      <c r="R1" s="1" t="s">
        <v>8359</v>
      </c>
      <c r="S1" s="14" t="s">
        <v>8365</v>
      </c>
      <c r="T1" s="14" t="s">
        <v>8366</v>
      </c>
      <c r="U1" s="19" t="s">
        <v>8379</v>
      </c>
    </row>
    <row r="2" spans="1:21" ht="44.25" x14ac:dyDescent="0.7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9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29.5" x14ac:dyDescent="0.7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9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4.25" x14ac:dyDescent="0.7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9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9.5" x14ac:dyDescent="0.7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9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9" x14ac:dyDescent="0.7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9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4.25" x14ac:dyDescent="0.7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9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4.25" x14ac:dyDescent="0.7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9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59" x14ac:dyDescent="0.7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9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29.5" x14ac:dyDescent="0.7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9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4.25" x14ac:dyDescent="0.7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9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4.25" x14ac:dyDescent="0.7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9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59" x14ac:dyDescent="0.7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9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59" x14ac:dyDescent="0.7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9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4.25" x14ac:dyDescent="0.7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9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9.5" x14ac:dyDescent="0.7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9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4.25" x14ac:dyDescent="0.7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9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4.25" x14ac:dyDescent="0.7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9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4.25" x14ac:dyDescent="0.7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9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4.25" x14ac:dyDescent="0.7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9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4.25" x14ac:dyDescent="0.7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9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4.25" x14ac:dyDescent="0.7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9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4.25" x14ac:dyDescent="0.7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9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9.5" x14ac:dyDescent="0.7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9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4.25" x14ac:dyDescent="0.7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9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9.5" x14ac:dyDescent="0.7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9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4.25" x14ac:dyDescent="0.7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9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4.25" x14ac:dyDescent="0.7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9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4.25" x14ac:dyDescent="0.7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9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9.5" x14ac:dyDescent="0.7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9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4.25" x14ac:dyDescent="0.7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9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4.25" x14ac:dyDescent="0.7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9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4.25" x14ac:dyDescent="0.7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9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59" x14ac:dyDescent="0.7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9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4.25" x14ac:dyDescent="0.7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9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4.25" x14ac:dyDescent="0.7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9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4.25" x14ac:dyDescent="0.7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9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9.5" x14ac:dyDescent="0.7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9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4.25" x14ac:dyDescent="0.7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9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4.25" x14ac:dyDescent="0.7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9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59" x14ac:dyDescent="0.7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9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59" x14ac:dyDescent="0.7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9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4.25" x14ac:dyDescent="0.7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9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4.25" x14ac:dyDescent="0.7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9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4.25" x14ac:dyDescent="0.7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9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4.25" x14ac:dyDescent="0.7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9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4.25" x14ac:dyDescent="0.7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9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4.25" x14ac:dyDescent="0.7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9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59" x14ac:dyDescent="0.7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9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4.25" x14ac:dyDescent="0.7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9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x14ac:dyDescent="0.7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9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4.25" x14ac:dyDescent="0.7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9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4.25" x14ac:dyDescent="0.7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9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4.25" x14ac:dyDescent="0.7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9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9.5" x14ac:dyDescent="0.7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9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59" x14ac:dyDescent="0.7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9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4.25" x14ac:dyDescent="0.7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9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9.5" x14ac:dyDescent="0.7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9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4.25" x14ac:dyDescent="0.7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9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4.25" x14ac:dyDescent="0.7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9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4.25" x14ac:dyDescent="0.7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9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4.25" x14ac:dyDescent="0.7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9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4.25" x14ac:dyDescent="0.7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9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4.25" x14ac:dyDescent="0.7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9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4.25" x14ac:dyDescent="0.7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9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4.25" x14ac:dyDescent="0.7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9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4.25" x14ac:dyDescent="0.7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9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9.5" x14ac:dyDescent="0.7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9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4.25" x14ac:dyDescent="0.7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9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9" x14ac:dyDescent="0.7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9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4.25" x14ac:dyDescent="0.7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9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4.25" x14ac:dyDescent="0.7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9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4.25" x14ac:dyDescent="0.7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9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4.25" x14ac:dyDescent="0.7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9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4.25" x14ac:dyDescent="0.7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9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4.25" x14ac:dyDescent="0.7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9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4.25" x14ac:dyDescent="0.7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9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4.25" x14ac:dyDescent="0.7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9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4.25" x14ac:dyDescent="0.7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9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8.5" x14ac:dyDescent="0.7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9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4.25" x14ac:dyDescent="0.7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9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4.25" x14ac:dyDescent="0.7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9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4.25" x14ac:dyDescent="0.7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9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4.25" x14ac:dyDescent="0.7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9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4.25" x14ac:dyDescent="0.7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9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4.25" x14ac:dyDescent="0.7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9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4.25" x14ac:dyDescent="0.7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9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59" x14ac:dyDescent="0.7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9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4.25" x14ac:dyDescent="0.7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9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4.25" x14ac:dyDescent="0.7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9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4.25" x14ac:dyDescent="0.7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9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9.5" x14ac:dyDescent="0.7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9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4.25" x14ac:dyDescent="0.7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9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4.25" x14ac:dyDescent="0.7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9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59" x14ac:dyDescent="0.7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9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4.25" x14ac:dyDescent="0.7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9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4.25" x14ac:dyDescent="0.7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9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59" x14ac:dyDescent="0.7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9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4.25" x14ac:dyDescent="0.7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9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4.25" x14ac:dyDescent="0.7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9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9.5" x14ac:dyDescent="0.7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9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4.25" x14ac:dyDescent="0.7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9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4.25" x14ac:dyDescent="0.7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9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4.25" x14ac:dyDescent="0.7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9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4.25" x14ac:dyDescent="0.7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9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9.5" x14ac:dyDescent="0.7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9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4.25" x14ac:dyDescent="0.7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9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7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9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4.25" x14ac:dyDescent="0.7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9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4.25" x14ac:dyDescent="0.7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9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4.25" x14ac:dyDescent="0.7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9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4.25" x14ac:dyDescent="0.7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9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4.25" x14ac:dyDescent="0.7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9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4.25" x14ac:dyDescent="0.7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9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9.5" x14ac:dyDescent="0.7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9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4.25" x14ac:dyDescent="0.7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9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x14ac:dyDescent="0.7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9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4.25" x14ac:dyDescent="0.7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9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59" x14ac:dyDescent="0.7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9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9.5" x14ac:dyDescent="0.7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9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4.25" x14ac:dyDescent="0.7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9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59" x14ac:dyDescent="0.7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9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59" x14ac:dyDescent="0.7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9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9.5" x14ac:dyDescent="0.7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9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59" x14ac:dyDescent="0.7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9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4.25" x14ac:dyDescent="0.7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9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4.25" x14ac:dyDescent="0.7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9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4.25" x14ac:dyDescent="0.7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9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4.25" x14ac:dyDescent="0.7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9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9.5" x14ac:dyDescent="0.7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9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59" x14ac:dyDescent="0.7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9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4.25" x14ac:dyDescent="0.7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9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7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9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59" x14ac:dyDescent="0.7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9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9.5" x14ac:dyDescent="0.7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9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9.5" x14ac:dyDescent="0.7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9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4.25" x14ac:dyDescent="0.7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9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59" x14ac:dyDescent="0.7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9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4.25" x14ac:dyDescent="0.7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9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4.25" x14ac:dyDescent="0.7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9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4.25" x14ac:dyDescent="0.7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9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4.25" x14ac:dyDescent="0.7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9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4.25" x14ac:dyDescent="0.7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9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4.25" x14ac:dyDescent="0.7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9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4.25" x14ac:dyDescent="0.7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9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4.25" x14ac:dyDescent="0.7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9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4.25" x14ac:dyDescent="0.7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9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4.25" x14ac:dyDescent="0.7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9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9.5" x14ac:dyDescent="0.7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9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4.25" x14ac:dyDescent="0.7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9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4.25" x14ac:dyDescent="0.7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9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4.25" x14ac:dyDescent="0.7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9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4.25" x14ac:dyDescent="0.7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9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9.5" x14ac:dyDescent="0.7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9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4.25" x14ac:dyDescent="0.7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9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4.25" x14ac:dyDescent="0.7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9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9" x14ac:dyDescent="0.7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9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59" x14ac:dyDescent="0.7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9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4.25" x14ac:dyDescent="0.7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9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4.25" x14ac:dyDescent="0.7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9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4.25" x14ac:dyDescent="0.7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9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4.25" x14ac:dyDescent="0.7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9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4.25" x14ac:dyDescent="0.7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9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4.25" x14ac:dyDescent="0.7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9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9" x14ac:dyDescent="0.7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9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4.25" x14ac:dyDescent="0.7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9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9.5" x14ac:dyDescent="0.7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9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4.25" x14ac:dyDescent="0.7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9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4.25" x14ac:dyDescent="0.7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9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4.25" x14ac:dyDescent="0.7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9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4.25" x14ac:dyDescent="0.7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9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59" x14ac:dyDescent="0.7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9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4.25" x14ac:dyDescent="0.7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9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4.25" x14ac:dyDescent="0.7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9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4.25" x14ac:dyDescent="0.7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9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4.25" x14ac:dyDescent="0.7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9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4.25" x14ac:dyDescent="0.7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9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4.25" x14ac:dyDescent="0.7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9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9.5" x14ac:dyDescent="0.7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9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9.5" x14ac:dyDescent="0.7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9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9.5" x14ac:dyDescent="0.7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9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4.25" x14ac:dyDescent="0.7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9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4.25" x14ac:dyDescent="0.7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9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4.25" x14ac:dyDescent="0.7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9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7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9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4.25" x14ac:dyDescent="0.7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9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7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9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4.25" x14ac:dyDescent="0.7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9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4.25" x14ac:dyDescent="0.7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9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59" x14ac:dyDescent="0.7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9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4.25" x14ac:dyDescent="0.7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9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7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9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4.25" x14ac:dyDescent="0.7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9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59" x14ac:dyDescent="0.7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9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59" x14ac:dyDescent="0.7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9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4.25" x14ac:dyDescent="0.7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9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4.25" x14ac:dyDescent="0.7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9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4.25" x14ac:dyDescent="0.7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9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4.25" x14ac:dyDescent="0.7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9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4.25" x14ac:dyDescent="0.7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9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4.25" x14ac:dyDescent="0.7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9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9.5" x14ac:dyDescent="0.7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9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4.25" x14ac:dyDescent="0.7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9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7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9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4.25" x14ac:dyDescent="0.7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9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4.25" x14ac:dyDescent="0.7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9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4.25" x14ac:dyDescent="0.7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9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4.25" x14ac:dyDescent="0.7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9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4.25" x14ac:dyDescent="0.7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9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59" x14ac:dyDescent="0.7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9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4.25" x14ac:dyDescent="0.7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9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4.25" x14ac:dyDescent="0.7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9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4.25" x14ac:dyDescent="0.7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9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9.5" x14ac:dyDescent="0.7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9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4.25" x14ac:dyDescent="0.7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9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59" x14ac:dyDescent="0.7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9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4.25" x14ac:dyDescent="0.7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9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4.25" x14ac:dyDescent="0.7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9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7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9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4.25" x14ac:dyDescent="0.7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9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9.5" x14ac:dyDescent="0.7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9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4.25" x14ac:dyDescent="0.7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9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x14ac:dyDescent="0.7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9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4.25" x14ac:dyDescent="0.7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9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59" x14ac:dyDescent="0.7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9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59" x14ac:dyDescent="0.7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9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4.25" x14ac:dyDescent="0.7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9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4.25" x14ac:dyDescent="0.7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9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4.25" x14ac:dyDescent="0.7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9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9.5" x14ac:dyDescent="0.7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9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4.25" x14ac:dyDescent="0.7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9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4.25" x14ac:dyDescent="0.7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9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4.25" x14ac:dyDescent="0.7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9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4.25" x14ac:dyDescent="0.7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9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4.25" x14ac:dyDescent="0.7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9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4.25" x14ac:dyDescent="0.7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9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4.25" x14ac:dyDescent="0.7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9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4.25" x14ac:dyDescent="0.7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9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29.5" x14ac:dyDescent="0.7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9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4.25" x14ac:dyDescent="0.7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9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4.25" x14ac:dyDescent="0.7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9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59" x14ac:dyDescent="0.7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9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4.25" x14ac:dyDescent="0.7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9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4.25" x14ac:dyDescent="0.7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9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4.25" x14ac:dyDescent="0.7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9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9" x14ac:dyDescent="0.7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9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4.25" x14ac:dyDescent="0.7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9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4.25" x14ac:dyDescent="0.7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9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9" x14ac:dyDescent="0.7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9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4.25" x14ac:dyDescent="0.7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9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9" x14ac:dyDescent="0.7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9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4.25" x14ac:dyDescent="0.7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9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4.25" x14ac:dyDescent="0.7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9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4.25" x14ac:dyDescent="0.7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9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59" x14ac:dyDescent="0.7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9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4.25" x14ac:dyDescent="0.7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9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9.5" x14ac:dyDescent="0.7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9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59" x14ac:dyDescent="0.7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9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4.25" x14ac:dyDescent="0.7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9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59" x14ac:dyDescent="0.7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9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59" x14ac:dyDescent="0.7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9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4.25" x14ac:dyDescent="0.7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9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9.5" x14ac:dyDescent="0.7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9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9.5" x14ac:dyDescent="0.7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9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9" x14ac:dyDescent="0.7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9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9" x14ac:dyDescent="0.7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9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9" x14ac:dyDescent="0.7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9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9" x14ac:dyDescent="0.7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9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4.25" x14ac:dyDescent="0.7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9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4.25" x14ac:dyDescent="0.7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9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4.25" x14ac:dyDescent="0.7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9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4.25" x14ac:dyDescent="0.7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9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4.25" x14ac:dyDescent="0.7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9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4.25" x14ac:dyDescent="0.7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9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59" x14ac:dyDescent="0.7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9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4.25" x14ac:dyDescent="0.7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9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4.25" x14ac:dyDescent="0.7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9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4.25" x14ac:dyDescent="0.7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9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59" x14ac:dyDescent="0.7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9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9.5" x14ac:dyDescent="0.7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9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4.25" x14ac:dyDescent="0.7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9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4.25" x14ac:dyDescent="0.7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9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4.25" x14ac:dyDescent="0.7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9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4.25" x14ac:dyDescent="0.7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9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9.5" x14ac:dyDescent="0.7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9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4.25" x14ac:dyDescent="0.7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9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4.25" x14ac:dyDescent="0.7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9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4.25" x14ac:dyDescent="0.7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9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9.5" x14ac:dyDescent="0.7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9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9" x14ac:dyDescent="0.7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9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4.25" x14ac:dyDescent="0.7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9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9.5" x14ac:dyDescent="0.7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9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4.25" x14ac:dyDescent="0.7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9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59" x14ac:dyDescent="0.7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9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4.25" x14ac:dyDescent="0.7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9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73.75" x14ac:dyDescent="0.7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9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4.25" x14ac:dyDescent="0.7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9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4.25" x14ac:dyDescent="0.7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9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4.25" x14ac:dyDescent="0.7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9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9.5" x14ac:dyDescent="0.7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9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59" x14ac:dyDescent="0.7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9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4.25" x14ac:dyDescent="0.7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9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4.25" x14ac:dyDescent="0.7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9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9" x14ac:dyDescent="0.7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9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4.25" x14ac:dyDescent="0.7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9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9.5" x14ac:dyDescent="0.7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9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4.25" x14ac:dyDescent="0.7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9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9.5" x14ac:dyDescent="0.7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9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7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9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4.25" x14ac:dyDescent="0.7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9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4.25" x14ac:dyDescent="0.7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9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4.25" x14ac:dyDescent="0.7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9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4.25" x14ac:dyDescent="0.7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9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59" x14ac:dyDescent="0.7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9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9" x14ac:dyDescent="0.7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9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4.25" x14ac:dyDescent="0.7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9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4.25" x14ac:dyDescent="0.7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9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9.5" x14ac:dyDescent="0.7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9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4.25" x14ac:dyDescent="0.7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9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4.25" x14ac:dyDescent="0.7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9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9" x14ac:dyDescent="0.7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9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4.25" x14ac:dyDescent="0.7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9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4.25" x14ac:dyDescent="0.7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9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4.25" x14ac:dyDescent="0.7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9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4.25" x14ac:dyDescent="0.7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9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4.25" x14ac:dyDescent="0.7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9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4.25" x14ac:dyDescent="0.7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9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4.25" x14ac:dyDescent="0.7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9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4.25" x14ac:dyDescent="0.7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9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4.25" x14ac:dyDescent="0.7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9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4.25" x14ac:dyDescent="0.7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9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4.25" x14ac:dyDescent="0.7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9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4.25" x14ac:dyDescent="0.7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9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4.25" x14ac:dyDescent="0.7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9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4.25" x14ac:dyDescent="0.7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9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59" x14ac:dyDescent="0.7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9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4.25" x14ac:dyDescent="0.7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9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4.25" x14ac:dyDescent="0.7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9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4.25" x14ac:dyDescent="0.7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9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4.25" x14ac:dyDescent="0.7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9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4.25" x14ac:dyDescent="0.7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9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4.25" x14ac:dyDescent="0.7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9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4.25" x14ac:dyDescent="0.7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9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9.5" x14ac:dyDescent="0.7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9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4.25" x14ac:dyDescent="0.7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9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4.25" x14ac:dyDescent="0.7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9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4.25" x14ac:dyDescent="0.7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9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4.25" x14ac:dyDescent="0.7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9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4.25" x14ac:dyDescent="0.7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9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4.25" x14ac:dyDescent="0.7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9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4.25" x14ac:dyDescent="0.7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9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4.25" x14ac:dyDescent="0.7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9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4.25" x14ac:dyDescent="0.7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9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4.25" x14ac:dyDescent="0.7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9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59" x14ac:dyDescent="0.7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9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4.25" x14ac:dyDescent="0.7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9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4.25" x14ac:dyDescent="0.7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9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4.25" x14ac:dyDescent="0.7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9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59" x14ac:dyDescent="0.7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9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4.25" x14ac:dyDescent="0.7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9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4.25" x14ac:dyDescent="0.7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9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4.25" x14ac:dyDescent="0.7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9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4.25" x14ac:dyDescent="0.7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9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59" x14ac:dyDescent="0.7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9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59" x14ac:dyDescent="0.7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9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4.25" x14ac:dyDescent="0.7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9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4.25" x14ac:dyDescent="0.7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9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4.25" x14ac:dyDescent="0.7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9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4.25" x14ac:dyDescent="0.7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9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4.25" x14ac:dyDescent="0.7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9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4.25" x14ac:dyDescent="0.7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9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4.25" x14ac:dyDescent="0.7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9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4.25" x14ac:dyDescent="0.7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9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9.5" x14ac:dyDescent="0.7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9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4.25" x14ac:dyDescent="0.7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9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4.25" x14ac:dyDescent="0.7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9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4.25" x14ac:dyDescent="0.7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9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4.25" x14ac:dyDescent="0.7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9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4.25" x14ac:dyDescent="0.7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9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9" x14ac:dyDescent="0.7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9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4.25" x14ac:dyDescent="0.7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9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59" x14ac:dyDescent="0.7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9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4.25" x14ac:dyDescent="0.7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9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59" x14ac:dyDescent="0.7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9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4.25" x14ac:dyDescent="0.7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9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4.25" x14ac:dyDescent="0.7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9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4.25" x14ac:dyDescent="0.7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9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4.25" x14ac:dyDescent="0.7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9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59" x14ac:dyDescent="0.7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9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4.25" x14ac:dyDescent="0.7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9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59" x14ac:dyDescent="0.7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9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4.25" x14ac:dyDescent="0.7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9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4.25" x14ac:dyDescent="0.7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9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4.25" x14ac:dyDescent="0.7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9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4.25" x14ac:dyDescent="0.7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9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4.25" x14ac:dyDescent="0.7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9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4.25" x14ac:dyDescent="0.7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9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4.25" x14ac:dyDescent="0.7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9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9" x14ac:dyDescent="0.7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9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4.25" x14ac:dyDescent="0.7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9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4.25" x14ac:dyDescent="0.7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9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4.25" x14ac:dyDescent="0.7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9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4.25" x14ac:dyDescent="0.7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9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4.25" x14ac:dyDescent="0.7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9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4.25" x14ac:dyDescent="0.7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9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4.25" x14ac:dyDescent="0.7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9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29.5" x14ac:dyDescent="0.7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9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4.25" x14ac:dyDescent="0.7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9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4.25" x14ac:dyDescent="0.7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9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4.25" x14ac:dyDescent="0.7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9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4.25" x14ac:dyDescent="0.7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9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4.25" x14ac:dyDescent="0.7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9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4.25" x14ac:dyDescent="0.7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9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4.25" x14ac:dyDescent="0.7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9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4.25" x14ac:dyDescent="0.7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9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4.25" x14ac:dyDescent="0.7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9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9" x14ac:dyDescent="0.7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9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4.25" x14ac:dyDescent="0.7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9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4.25" x14ac:dyDescent="0.7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9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4.25" x14ac:dyDescent="0.7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9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4.25" x14ac:dyDescent="0.7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9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4.25" x14ac:dyDescent="0.7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9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59" x14ac:dyDescent="0.7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9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4.25" x14ac:dyDescent="0.7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9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4.25" x14ac:dyDescent="0.7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9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4.25" x14ac:dyDescent="0.7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9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4.25" x14ac:dyDescent="0.7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9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4.25" x14ac:dyDescent="0.7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9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59" x14ac:dyDescent="0.7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9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9.5" x14ac:dyDescent="0.7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9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9" x14ac:dyDescent="0.7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9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4.25" x14ac:dyDescent="0.7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9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4.25" x14ac:dyDescent="0.7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9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59" x14ac:dyDescent="0.7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9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9" x14ac:dyDescent="0.7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9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59" x14ac:dyDescent="0.7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9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59" x14ac:dyDescent="0.7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9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4.25" x14ac:dyDescent="0.7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9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4.25" x14ac:dyDescent="0.7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9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4.25" x14ac:dyDescent="0.7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9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4.25" x14ac:dyDescent="0.7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9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4.25" x14ac:dyDescent="0.7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9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4.25" x14ac:dyDescent="0.7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9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7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9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4.25" x14ac:dyDescent="0.7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9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4.25" x14ac:dyDescent="0.7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9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4.25" x14ac:dyDescent="0.7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9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4.25" x14ac:dyDescent="0.7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9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4.25" x14ac:dyDescent="0.7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9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4.25" x14ac:dyDescent="0.7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9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4.25" x14ac:dyDescent="0.7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9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4.25" x14ac:dyDescent="0.7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9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4.25" x14ac:dyDescent="0.7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9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9.5" x14ac:dyDescent="0.7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9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4.25" x14ac:dyDescent="0.7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9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4.25" x14ac:dyDescent="0.7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9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4.25" x14ac:dyDescent="0.7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9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59" x14ac:dyDescent="0.7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9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4.25" x14ac:dyDescent="0.7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9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4.25" x14ac:dyDescent="0.7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9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4.25" x14ac:dyDescent="0.7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9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9.5" x14ac:dyDescent="0.7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9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4.25" x14ac:dyDescent="0.7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9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59" x14ac:dyDescent="0.7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9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4.25" x14ac:dyDescent="0.7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9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9.5" x14ac:dyDescent="0.7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9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x14ac:dyDescent="0.7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9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4.25" x14ac:dyDescent="0.7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9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4.25" x14ac:dyDescent="0.7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9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4.25" x14ac:dyDescent="0.7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9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9.5" x14ac:dyDescent="0.7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9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4.25" x14ac:dyDescent="0.7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9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9" x14ac:dyDescent="0.7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9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4.25" x14ac:dyDescent="0.7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9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4.25" x14ac:dyDescent="0.7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9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4.25" x14ac:dyDescent="0.7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9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59" x14ac:dyDescent="0.7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9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9.5" x14ac:dyDescent="0.7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9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59" x14ac:dyDescent="0.7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9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4.25" x14ac:dyDescent="0.7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9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4.25" x14ac:dyDescent="0.7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9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4.25" x14ac:dyDescent="0.7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9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4.25" x14ac:dyDescent="0.7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9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4.25" x14ac:dyDescent="0.7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9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59" x14ac:dyDescent="0.7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9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9" x14ac:dyDescent="0.7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9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4.25" x14ac:dyDescent="0.7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9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4.25" x14ac:dyDescent="0.7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9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4.25" x14ac:dyDescent="0.7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9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4.25" x14ac:dyDescent="0.7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9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4.25" x14ac:dyDescent="0.7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9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7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9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4.25" x14ac:dyDescent="0.7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9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4.25" x14ac:dyDescent="0.7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9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4.25" x14ac:dyDescent="0.7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9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4.25" x14ac:dyDescent="0.7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9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4.25" x14ac:dyDescent="0.7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9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9.5" x14ac:dyDescent="0.7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9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7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9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4.25" x14ac:dyDescent="0.7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9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9" x14ac:dyDescent="0.7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9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9" x14ac:dyDescent="0.7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9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4.25" x14ac:dyDescent="0.7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9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59" x14ac:dyDescent="0.7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9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4.25" x14ac:dyDescent="0.7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9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4.25" x14ac:dyDescent="0.7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9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4.25" x14ac:dyDescent="0.7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9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4.25" x14ac:dyDescent="0.7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9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4.25" x14ac:dyDescent="0.7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9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9" x14ac:dyDescent="0.7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9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4.25" x14ac:dyDescent="0.7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9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4.25" x14ac:dyDescent="0.7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9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4.25" x14ac:dyDescent="0.7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9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4.25" x14ac:dyDescent="0.7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9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29.5" x14ac:dyDescent="0.7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9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4.25" x14ac:dyDescent="0.7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9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4.25" x14ac:dyDescent="0.7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9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9.5" x14ac:dyDescent="0.7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9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4.25" x14ac:dyDescent="0.7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9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59" x14ac:dyDescent="0.7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9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4.25" x14ac:dyDescent="0.7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9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4.25" x14ac:dyDescent="0.7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13">
        <f t="shared" si="41"/>
        <v>150.15</v>
      </c>
      <c r="Q522" s="9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4.25" x14ac:dyDescent="0.7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13">
        <f t="shared" si="41"/>
        <v>93.43</v>
      </c>
      <c r="Q523" s="9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4.25" x14ac:dyDescent="0.7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13">
        <f t="shared" si="41"/>
        <v>110.97</v>
      </c>
      <c r="Q524" s="9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4.25" x14ac:dyDescent="0.7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13">
        <f t="shared" si="41"/>
        <v>71.790000000000006</v>
      </c>
      <c r="Q525" s="9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4.25" x14ac:dyDescent="0.7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13">
        <f t="shared" si="41"/>
        <v>29.26</v>
      </c>
      <c r="Q526" s="9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59" x14ac:dyDescent="0.7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13">
        <f t="shared" si="41"/>
        <v>1000</v>
      </c>
      <c r="Q527" s="9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4.25" x14ac:dyDescent="0.7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13">
        <f t="shared" si="41"/>
        <v>74.349999999999994</v>
      </c>
      <c r="Q528" s="9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59" x14ac:dyDescent="0.7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13">
        <f t="shared" si="41"/>
        <v>63.83</v>
      </c>
      <c r="Q529" s="9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29.5" x14ac:dyDescent="0.7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13">
        <f t="shared" si="41"/>
        <v>44.33</v>
      </c>
      <c r="Q530" s="9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4.25" x14ac:dyDescent="0.7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13">
        <f t="shared" si="41"/>
        <v>86.94</v>
      </c>
      <c r="Q531" s="9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4.25" x14ac:dyDescent="0.7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13">
        <f t="shared" si="41"/>
        <v>126.55</v>
      </c>
      <c r="Q532" s="9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4.25" x14ac:dyDescent="0.7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13">
        <f t="shared" si="41"/>
        <v>129.03</v>
      </c>
      <c r="Q533" s="9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4.25" x14ac:dyDescent="0.7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13">
        <f t="shared" si="41"/>
        <v>71.239999999999995</v>
      </c>
      <c r="Q534" s="9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4.25" x14ac:dyDescent="0.7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13">
        <f t="shared" si="41"/>
        <v>117.88</v>
      </c>
      <c r="Q535" s="9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4.25" x14ac:dyDescent="0.7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13">
        <f t="shared" si="41"/>
        <v>327.08</v>
      </c>
      <c r="Q536" s="9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4.25" x14ac:dyDescent="0.7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13">
        <f t="shared" si="41"/>
        <v>34.75</v>
      </c>
      <c r="Q537" s="9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59" x14ac:dyDescent="0.7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13">
        <f t="shared" si="41"/>
        <v>100.06</v>
      </c>
      <c r="Q538" s="9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4.25" x14ac:dyDescent="0.7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13">
        <f t="shared" si="41"/>
        <v>40.85</v>
      </c>
      <c r="Q539" s="9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4.25" x14ac:dyDescent="0.7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13">
        <f t="shared" si="41"/>
        <v>252.02</v>
      </c>
      <c r="Q540" s="9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4.25" x14ac:dyDescent="0.7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13">
        <f t="shared" si="41"/>
        <v>25.16</v>
      </c>
      <c r="Q541" s="9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59" x14ac:dyDescent="0.7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9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4.25" x14ac:dyDescent="0.7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9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4.25" x14ac:dyDescent="0.7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9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4.25" x14ac:dyDescent="0.7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9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4.25" x14ac:dyDescent="0.7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9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4.25" x14ac:dyDescent="0.7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9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4.25" x14ac:dyDescent="0.7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9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59" x14ac:dyDescent="0.7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9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4.25" x14ac:dyDescent="0.7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9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59" x14ac:dyDescent="0.7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9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4.25" x14ac:dyDescent="0.7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9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4.25" x14ac:dyDescent="0.7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9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4.25" x14ac:dyDescent="0.7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9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4.25" x14ac:dyDescent="0.7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9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4.25" x14ac:dyDescent="0.7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9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4.25" x14ac:dyDescent="0.7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9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9.5" x14ac:dyDescent="0.7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9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4.25" x14ac:dyDescent="0.7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9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4.25" x14ac:dyDescent="0.7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9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59" x14ac:dyDescent="0.7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9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4.25" x14ac:dyDescent="0.7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9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4.25" x14ac:dyDescent="0.7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9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4.25" x14ac:dyDescent="0.7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9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4.25" x14ac:dyDescent="0.7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9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9" x14ac:dyDescent="0.7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9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4.25" x14ac:dyDescent="0.7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9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4.25" x14ac:dyDescent="0.7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9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4.25" x14ac:dyDescent="0.7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9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59" x14ac:dyDescent="0.7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9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4.25" x14ac:dyDescent="0.7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9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29.5" x14ac:dyDescent="0.7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9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4.25" x14ac:dyDescent="0.7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9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4.25" x14ac:dyDescent="0.7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9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59" x14ac:dyDescent="0.7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9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4.25" x14ac:dyDescent="0.7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9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9" x14ac:dyDescent="0.7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9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4.25" x14ac:dyDescent="0.7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9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4.25" x14ac:dyDescent="0.7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9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9.5" x14ac:dyDescent="0.7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9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9.5" x14ac:dyDescent="0.7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9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4.25" x14ac:dyDescent="0.7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9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4.25" x14ac:dyDescent="0.7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9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59" x14ac:dyDescent="0.7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9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4.25" x14ac:dyDescent="0.7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9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4.25" x14ac:dyDescent="0.7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9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4.25" x14ac:dyDescent="0.7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9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4.25" x14ac:dyDescent="0.7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9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3.75" x14ac:dyDescent="0.7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9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4.25" x14ac:dyDescent="0.7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9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7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9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59" x14ac:dyDescent="0.7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9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4.25" x14ac:dyDescent="0.7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9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4.25" x14ac:dyDescent="0.7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9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59" x14ac:dyDescent="0.7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9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9.5" x14ac:dyDescent="0.7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9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4.25" x14ac:dyDescent="0.7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9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4.25" x14ac:dyDescent="0.7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9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4.25" x14ac:dyDescent="0.7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9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29.5" x14ac:dyDescent="0.7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9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4.25" x14ac:dyDescent="0.7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9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9.5" x14ac:dyDescent="0.7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9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4.25" x14ac:dyDescent="0.7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9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4.25" x14ac:dyDescent="0.7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9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4.25" x14ac:dyDescent="0.7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9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4.25" x14ac:dyDescent="0.7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9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29.5" x14ac:dyDescent="0.7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9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59" x14ac:dyDescent="0.7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9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4.25" x14ac:dyDescent="0.7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9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4.25" x14ac:dyDescent="0.7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9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4.25" x14ac:dyDescent="0.7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9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4.25" x14ac:dyDescent="0.7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9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4.25" x14ac:dyDescent="0.7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9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29.5" x14ac:dyDescent="0.7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9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4.25" x14ac:dyDescent="0.7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9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4.25" x14ac:dyDescent="0.7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9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4.25" x14ac:dyDescent="0.7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9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4.25" x14ac:dyDescent="0.7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9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59" x14ac:dyDescent="0.7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9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4.25" x14ac:dyDescent="0.7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9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29.5" x14ac:dyDescent="0.7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9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4.25" x14ac:dyDescent="0.7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9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4.25" x14ac:dyDescent="0.7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9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4.25" x14ac:dyDescent="0.7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9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59" x14ac:dyDescent="0.7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9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4.25" x14ac:dyDescent="0.7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9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4.25" x14ac:dyDescent="0.7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9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4.25" x14ac:dyDescent="0.7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9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4.25" x14ac:dyDescent="0.7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9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4.25" x14ac:dyDescent="0.7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9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4.25" x14ac:dyDescent="0.7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9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59" x14ac:dyDescent="0.7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9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9.5" x14ac:dyDescent="0.7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9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4.25" x14ac:dyDescent="0.7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9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4.25" x14ac:dyDescent="0.7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9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29.5" x14ac:dyDescent="0.7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9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9.5" x14ac:dyDescent="0.7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9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4.25" x14ac:dyDescent="0.7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9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4.25" x14ac:dyDescent="0.7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9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7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9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29.5" x14ac:dyDescent="0.7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9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4.25" x14ac:dyDescent="0.7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9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4.25" x14ac:dyDescent="0.7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9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4.25" x14ac:dyDescent="0.7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9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4.25" x14ac:dyDescent="0.7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9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4.25" x14ac:dyDescent="0.7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9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9.5" x14ac:dyDescent="0.7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9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4.25" x14ac:dyDescent="0.7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9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4.25" x14ac:dyDescent="0.7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9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9.5" x14ac:dyDescent="0.7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9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4.25" x14ac:dyDescent="0.7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9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4.25" x14ac:dyDescent="0.7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9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4.25" x14ac:dyDescent="0.7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9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59" x14ac:dyDescent="0.7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9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59" x14ac:dyDescent="0.7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9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4.25" x14ac:dyDescent="0.7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9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4.25" x14ac:dyDescent="0.7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9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4.25" x14ac:dyDescent="0.7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9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4.25" x14ac:dyDescent="0.7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9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4.25" x14ac:dyDescent="0.7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9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7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9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4.25" x14ac:dyDescent="0.7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9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4.25" x14ac:dyDescent="0.7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9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4.25" x14ac:dyDescent="0.7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9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4.25" x14ac:dyDescent="0.7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9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4.25" x14ac:dyDescent="0.7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9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4.25" x14ac:dyDescent="0.7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9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4.25" x14ac:dyDescent="0.7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9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59" x14ac:dyDescent="0.7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9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4.25" x14ac:dyDescent="0.7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9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59" x14ac:dyDescent="0.7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9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59" x14ac:dyDescent="0.7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9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59" x14ac:dyDescent="0.7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9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4.25" x14ac:dyDescent="0.7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9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59" x14ac:dyDescent="0.7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9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9.5" x14ac:dyDescent="0.7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9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4.25" x14ac:dyDescent="0.7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9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59" x14ac:dyDescent="0.7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9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59" x14ac:dyDescent="0.7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9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4.25" x14ac:dyDescent="0.7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9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4.25" x14ac:dyDescent="0.7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9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59" x14ac:dyDescent="0.7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9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4.25" x14ac:dyDescent="0.7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9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4.25" x14ac:dyDescent="0.7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9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4.25" x14ac:dyDescent="0.7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9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9.5" x14ac:dyDescent="0.7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9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4.25" x14ac:dyDescent="0.7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9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59" x14ac:dyDescent="0.7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9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4.25" x14ac:dyDescent="0.7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9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4.25" x14ac:dyDescent="0.7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9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4.25" x14ac:dyDescent="0.7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9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29.5" x14ac:dyDescent="0.7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9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4.25" x14ac:dyDescent="0.7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9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4.25" x14ac:dyDescent="0.7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9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4.25" x14ac:dyDescent="0.7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9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4.25" x14ac:dyDescent="0.7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9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59" x14ac:dyDescent="0.7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9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29.5" x14ac:dyDescent="0.7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9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4.25" x14ac:dyDescent="0.7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9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4.25" x14ac:dyDescent="0.7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9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4.25" x14ac:dyDescent="0.7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9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4.25" x14ac:dyDescent="0.7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9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4.25" x14ac:dyDescent="0.7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9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4.25" x14ac:dyDescent="0.7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9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4.25" x14ac:dyDescent="0.7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9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4.25" x14ac:dyDescent="0.7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9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29.5" x14ac:dyDescent="0.7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9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4.25" x14ac:dyDescent="0.7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9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4.25" x14ac:dyDescent="0.7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9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4.25" x14ac:dyDescent="0.7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9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9.5" x14ac:dyDescent="0.7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9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9.5" x14ac:dyDescent="0.7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9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59" x14ac:dyDescent="0.7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9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59" x14ac:dyDescent="0.7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9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4.25" x14ac:dyDescent="0.7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9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4.25" x14ac:dyDescent="0.7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9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59" x14ac:dyDescent="0.7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9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4.25" x14ac:dyDescent="0.7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9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x14ac:dyDescent="0.7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9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4.25" x14ac:dyDescent="0.7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9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4.25" x14ac:dyDescent="0.7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9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4.25" x14ac:dyDescent="0.7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9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59" x14ac:dyDescent="0.7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9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4.25" x14ac:dyDescent="0.7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9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29.5" x14ac:dyDescent="0.7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9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4.25" x14ac:dyDescent="0.7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9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4.25" x14ac:dyDescent="0.7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9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4.25" x14ac:dyDescent="0.7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9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59" x14ac:dyDescent="0.7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9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4.25" x14ac:dyDescent="0.7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9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4.25" x14ac:dyDescent="0.7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9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29.5" x14ac:dyDescent="0.7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9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4.25" x14ac:dyDescent="0.7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9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4.25" x14ac:dyDescent="0.7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9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59" x14ac:dyDescent="0.7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9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4.25" x14ac:dyDescent="0.7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9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4.25" x14ac:dyDescent="0.7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9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4.25" x14ac:dyDescent="0.7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9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4.25" x14ac:dyDescent="0.7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9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9.5" x14ac:dyDescent="0.7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9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4.25" x14ac:dyDescent="0.7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9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59" x14ac:dyDescent="0.7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9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9.5" x14ac:dyDescent="0.7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9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59" x14ac:dyDescent="0.7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9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4.25" x14ac:dyDescent="0.7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9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4.25" x14ac:dyDescent="0.7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9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4.25" x14ac:dyDescent="0.7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9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29.5" x14ac:dyDescent="0.7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9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4.25" x14ac:dyDescent="0.7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9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4.25" x14ac:dyDescent="0.7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9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4.25" x14ac:dyDescent="0.7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9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4.25" x14ac:dyDescent="0.7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9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4.25" x14ac:dyDescent="0.7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9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59" x14ac:dyDescent="0.7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9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4.25" x14ac:dyDescent="0.7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9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4.25" x14ac:dyDescent="0.7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9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4.25" x14ac:dyDescent="0.7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9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4.25" x14ac:dyDescent="0.7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9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4.25" x14ac:dyDescent="0.7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9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29.5" x14ac:dyDescent="0.7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9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4.25" x14ac:dyDescent="0.7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9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4.25" x14ac:dyDescent="0.7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9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4.25" x14ac:dyDescent="0.7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9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4.25" x14ac:dyDescent="0.7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9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4.25" x14ac:dyDescent="0.7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9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4.25" x14ac:dyDescent="0.7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9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4.25" x14ac:dyDescent="0.7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9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4.25" x14ac:dyDescent="0.7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9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59" x14ac:dyDescent="0.7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9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4.25" x14ac:dyDescent="0.7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9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59" x14ac:dyDescent="0.7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9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4.25" x14ac:dyDescent="0.7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9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4.25" x14ac:dyDescent="0.7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9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59" x14ac:dyDescent="0.7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9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4.25" x14ac:dyDescent="0.7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9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4.25" x14ac:dyDescent="0.7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9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4.25" x14ac:dyDescent="0.7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9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4.25" x14ac:dyDescent="0.7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9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59" x14ac:dyDescent="0.7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9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4.25" x14ac:dyDescent="0.7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9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59" x14ac:dyDescent="0.7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9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4.25" x14ac:dyDescent="0.7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9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4.25" x14ac:dyDescent="0.7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9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4.25" x14ac:dyDescent="0.7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9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4.25" x14ac:dyDescent="0.7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9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4.25" x14ac:dyDescent="0.7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9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4.25" x14ac:dyDescent="0.7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9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4.25" x14ac:dyDescent="0.7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9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4.25" x14ac:dyDescent="0.7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9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4.25" x14ac:dyDescent="0.7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9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4.25" x14ac:dyDescent="0.7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9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4.25" x14ac:dyDescent="0.7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9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4.25" x14ac:dyDescent="0.7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9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9.5" x14ac:dyDescent="0.7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9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4.25" x14ac:dyDescent="0.7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9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4.25" x14ac:dyDescent="0.7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9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4.25" x14ac:dyDescent="0.7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9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59" x14ac:dyDescent="0.7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9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4.25" x14ac:dyDescent="0.7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9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4.25" x14ac:dyDescent="0.7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9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4.25" x14ac:dyDescent="0.7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9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4.25" x14ac:dyDescent="0.7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9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4.25" x14ac:dyDescent="0.7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9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59" x14ac:dyDescent="0.7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9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4.25" x14ac:dyDescent="0.7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9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4.25" x14ac:dyDescent="0.7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9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4.25" x14ac:dyDescent="0.7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9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x14ac:dyDescent="0.7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9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9.5" x14ac:dyDescent="0.7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9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4.25" x14ac:dyDescent="0.7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9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4.25" x14ac:dyDescent="0.7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9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4.25" x14ac:dyDescent="0.7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9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29.5" x14ac:dyDescent="0.7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9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4.25" x14ac:dyDescent="0.7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9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29.5" x14ac:dyDescent="0.7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9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4.25" x14ac:dyDescent="0.7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9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29.5" x14ac:dyDescent="0.7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9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9.5" x14ac:dyDescent="0.7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9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4.25" x14ac:dyDescent="0.7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9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4.25" x14ac:dyDescent="0.7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9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29.5" x14ac:dyDescent="0.7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9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4.25" x14ac:dyDescent="0.7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9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4.25" x14ac:dyDescent="0.7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9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4.25" x14ac:dyDescent="0.7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9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4.25" x14ac:dyDescent="0.7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9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59" x14ac:dyDescent="0.7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9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29.5" x14ac:dyDescent="0.7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9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4.25" x14ac:dyDescent="0.7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9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59" x14ac:dyDescent="0.7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9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59" x14ac:dyDescent="0.7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9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59" x14ac:dyDescent="0.7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9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4.25" x14ac:dyDescent="0.7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9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29.5" x14ac:dyDescent="0.7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9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4.25" x14ac:dyDescent="0.7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9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7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9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9" x14ac:dyDescent="0.7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9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4.25" x14ac:dyDescent="0.7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9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7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9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4.25" x14ac:dyDescent="0.7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9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4.25" x14ac:dyDescent="0.7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9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4.25" x14ac:dyDescent="0.7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9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4.25" x14ac:dyDescent="0.7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9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59" x14ac:dyDescent="0.7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9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4.25" x14ac:dyDescent="0.7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9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4.25" x14ac:dyDescent="0.7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9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59" x14ac:dyDescent="0.7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9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4.25" x14ac:dyDescent="0.7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9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4.25" x14ac:dyDescent="0.7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9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29.5" x14ac:dyDescent="0.7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9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4.25" x14ac:dyDescent="0.7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9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59" x14ac:dyDescent="0.7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9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4.25" x14ac:dyDescent="0.7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9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4.25" x14ac:dyDescent="0.7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9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29.5" x14ac:dyDescent="0.7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9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4.25" x14ac:dyDescent="0.7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9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4.25" x14ac:dyDescent="0.7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9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29.5" x14ac:dyDescent="0.7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9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59" x14ac:dyDescent="0.7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9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4.25" x14ac:dyDescent="0.7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9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4.25" x14ac:dyDescent="0.7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9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4.25" x14ac:dyDescent="0.7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9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4.25" x14ac:dyDescent="0.7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9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4.25" x14ac:dyDescent="0.7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9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4.25" x14ac:dyDescent="0.7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9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4.25" x14ac:dyDescent="0.7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9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4.25" x14ac:dyDescent="0.7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9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4.25" x14ac:dyDescent="0.7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9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4.25" x14ac:dyDescent="0.7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9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59" x14ac:dyDescent="0.7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9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59" x14ac:dyDescent="0.7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9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59" x14ac:dyDescent="0.7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9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4.25" x14ac:dyDescent="0.7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9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4.25" x14ac:dyDescent="0.7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9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4.25" x14ac:dyDescent="0.7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9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29.5" x14ac:dyDescent="0.7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9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59" x14ac:dyDescent="0.7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9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59" x14ac:dyDescent="0.7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9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29.5" x14ac:dyDescent="0.7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9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4.25" x14ac:dyDescent="0.7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9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4.25" x14ac:dyDescent="0.7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9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4.25" x14ac:dyDescent="0.7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9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4.25" x14ac:dyDescent="0.7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9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4.25" x14ac:dyDescent="0.7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9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4.25" x14ac:dyDescent="0.7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9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59" x14ac:dyDescent="0.7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9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4.25" x14ac:dyDescent="0.7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9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4.25" x14ac:dyDescent="0.7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9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59" x14ac:dyDescent="0.7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9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4.25" x14ac:dyDescent="0.7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9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59" x14ac:dyDescent="0.7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9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4.25" x14ac:dyDescent="0.7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9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59" x14ac:dyDescent="0.7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9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4.25" x14ac:dyDescent="0.7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9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4.25" x14ac:dyDescent="0.7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9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4.25" x14ac:dyDescent="0.7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9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4.25" x14ac:dyDescent="0.7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9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59" x14ac:dyDescent="0.7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9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4.25" x14ac:dyDescent="0.7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9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4.25" x14ac:dyDescent="0.7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9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4.25" x14ac:dyDescent="0.7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9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4.25" x14ac:dyDescent="0.7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9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9.5" x14ac:dyDescent="0.7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9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59" x14ac:dyDescent="0.7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9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59" x14ac:dyDescent="0.7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9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4.25" x14ac:dyDescent="0.7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9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4.25" x14ac:dyDescent="0.7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9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4.25" x14ac:dyDescent="0.7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9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29.5" x14ac:dyDescent="0.7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9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4.25" x14ac:dyDescent="0.7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9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4.25" x14ac:dyDescent="0.7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9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59" x14ac:dyDescent="0.7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9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4.25" x14ac:dyDescent="0.7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9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4.25" x14ac:dyDescent="0.7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9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4.25" x14ac:dyDescent="0.7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9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4.25" x14ac:dyDescent="0.7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9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4.25" x14ac:dyDescent="0.7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9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4.25" x14ac:dyDescent="0.7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9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4.25" x14ac:dyDescent="0.7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9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4.25" x14ac:dyDescent="0.7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9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59" x14ac:dyDescent="0.7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9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7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9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4.25" x14ac:dyDescent="0.7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9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4.25" x14ac:dyDescent="0.7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9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4.25" x14ac:dyDescent="0.7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9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4.25" x14ac:dyDescent="0.7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9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4.25" x14ac:dyDescent="0.7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9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4.25" x14ac:dyDescent="0.7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9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59" x14ac:dyDescent="0.7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9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29.5" x14ac:dyDescent="0.7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9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4.25" x14ac:dyDescent="0.7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9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4.25" x14ac:dyDescent="0.7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9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59" x14ac:dyDescent="0.7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9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4.25" x14ac:dyDescent="0.7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9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29.5" x14ac:dyDescent="0.7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9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4.25" x14ac:dyDescent="0.7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9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4.25" x14ac:dyDescent="0.7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9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4.25" x14ac:dyDescent="0.7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9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4.25" x14ac:dyDescent="0.7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9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4.25" x14ac:dyDescent="0.7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9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4.25" x14ac:dyDescent="0.7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9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4.25" x14ac:dyDescent="0.7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9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4.25" x14ac:dyDescent="0.7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9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59" x14ac:dyDescent="0.7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9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59" x14ac:dyDescent="0.7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9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29.5" x14ac:dyDescent="0.7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9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4.25" x14ac:dyDescent="0.7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9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4.25" x14ac:dyDescent="0.7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9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4.25" x14ac:dyDescent="0.7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9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59" x14ac:dyDescent="0.7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9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59" x14ac:dyDescent="0.7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9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4.25" x14ac:dyDescent="0.7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9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4.25" x14ac:dyDescent="0.7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9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7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9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29.5" x14ac:dyDescent="0.7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9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4.25" x14ac:dyDescent="0.7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9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4.25" x14ac:dyDescent="0.7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9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4.25" x14ac:dyDescent="0.7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9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59" x14ac:dyDescent="0.7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9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29.5" x14ac:dyDescent="0.7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9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59" x14ac:dyDescent="0.7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9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4.25" x14ac:dyDescent="0.7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9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4.25" x14ac:dyDescent="0.7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9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4.25" x14ac:dyDescent="0.7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9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4.25" x14ac:dyDescent="0.7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9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9.5" x14ac:dyDescent="0.7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9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4.25" x14ac:dyDescent="0.7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9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4.25" x14ac:dyDescent="0.7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9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4.25" x14ac:dyDescent="0.7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9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4.25" x14ac:dyDescent="0.7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9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4.25" x14ac:dyDescent="0.7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9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9.5" x14ac:dyDescent="0.7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9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59" x14ac:dyDescent="0.7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9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4.25" x14ac:dyDescent="0.7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9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4.25" x14ac:dyDescent="0.7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9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4.25" x14ac:dyDescent="0.7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9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4.25" x14ac:dyDescent="0.7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9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4.25" x14ac:dyDescent="0.7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9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4.25" x14ac:dyDescent="0.7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9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4.25" x14ac:dyDescent="0.7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9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4.25" x14ac:dyDescent="0.7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9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4.25" x14ac:dyDescent="0.7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9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59" x14ac:dyDescent="0.7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9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59" x14ac:dyDescent="0.7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9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29.5" x14ac:dyDescent="0.7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9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59" x14ac:dyDescent="0.7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9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73.75" x14ac:dyDescent="0.7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9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4.25" x14ac:dyDescent="0.7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9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59" x14ac:dyDescent="0.7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9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4.25" x14ac:dyDescent="0.7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9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59" x14ac:dyDescent="0.7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9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29.5" x14ac:dyDescent="0.7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9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4.25" x14ac:dyDescent="0.7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9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3.75" x14ac:dyDescent="0.7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9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4.25" x14ac:dyDescent="0.7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9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4.25" x14ac:dyDescent="0.7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9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9" x14ac:dyDescent="0.7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9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4.25" x14ac:dyDescent="0.7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9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4.25" x14ac:dyDescent="0.7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9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29.5" x14ac:dyDescent="0.7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9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4.25" x14ac:dyDescent="0.7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9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4.25" x14ac:dyDescent="0.7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9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4.25" x14ac:dyDescent="0.7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9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59" x14ac:dyDescent="0.7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9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4.25" x14ac:dyDescent="0.7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9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4.25" x14ac:dyDescent="0.7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9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29.5" x14ac:dyDescent="0.7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9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4.25" x14ac:dyDescent="0.7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9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4.25" x14ac:dyDescent="0.7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9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4.25" x14ac:dyDescent="0.7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9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4.25" x14ac:dyDescent="0.7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9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59" x14ac:dyDescent="0.7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9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4.25" x14ac:dyDescent="0.7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9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4.25" x14ac:dyDescent="0.7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9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59" x14ac:dyDescent="0.7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9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4.25" x14ac:dyDescent="0.7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9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29.5" x14ac:dyDescent="0.7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9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29.5" x14ac:dyDescent="0.7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9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4.25" x14ac:dyDescent="0.7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9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59" x14ac:dyDescent="0.7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9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4.25" x14ac:dyDescent="0.7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9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4.25" x14ac:dyDescent="0.7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9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4.25" x14ac:dyDescent="0.7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9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4.25" x14ac:dyDescent="0.7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9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29.5" x14ac:dyDescent="0.7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9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4.25" x14ac:dyDescent="0.7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9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4.25" x14ac:dyDescent="0.7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9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29.5" x14ac:dyDescent="0.7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9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9" x14ac:dyDescent="0.7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9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4.25" x14ac:dyDescent="0.7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9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4.25" x14ac:dyDescent="0.7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9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29.5" x14ac:dyDescent="0.7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9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9.5" x14ac:dyDescent="0.7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9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59" x14ac:dyDescent="0.7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9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7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9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4.25" x14ac:dyDescent="0.7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9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4.25" x14ac:dyDescent="0.7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9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4.25" x14ac:dyDescent="0.7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9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4.25" x14ac:dyDescent="0.7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9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4.25" x14ac:dyDescent="0.7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9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4.25" x14ac:dyDescent="0.7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9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4.25" x14ac:dyDescent="0.7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9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4.25" x14ac:dyDescent="0.7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9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4.25" x14ac:dyDescent="0.7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9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4.25" x14ac:dyDescent="0.7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9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4.25" x14ac:dyDescent="0.7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9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4.25" x14ac:dyDescent="0.7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9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4.25" x14ac:dyDescent="0.7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9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4.25" x14ac:dyDescent="0.7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9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4.25" x14ac:dyDescent="0.7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9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4.25" x14ac:dyDescent="0.7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9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7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9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29.5" x14ac:dyDescent="0.7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9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4.25" x14ac:dyDescent="0.7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9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59" x14ac:dyDescent="0.7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9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4.25" x14ac:dyDescent="0.7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9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59" x14ac:dyDescent="0.7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9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4.25" x14ac:dyDescent="0.7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9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59" x14ac:dyDescent="0.7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9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4.25" x14ac:dyDescent="0.7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9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4.25" x14ac:dyDescent="0.7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9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7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9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4.25" x14ac:dyDescent="0.7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9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29.5" x14ac:dyDescent="0.7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9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x14ac:dyDescent="0.7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9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4.25" x14ac:dyDescent="0.7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9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4.25" x14ac:dyDescent="0.7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9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4.25" x14ac:dyDescent="0.7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9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4.25" x14ac:dyDescent="0.7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9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4.25" x14ac:dyDescent="0.7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9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59" x14ac:dyDescent="0.7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9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4.25" x14ac:dyDescent="0.7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9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4.25" x14ac:dyDescent="0.7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9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4.25" x14ac:dyDescent="0.7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9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4.25" x14ac:dyDescent="0.7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9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29.5" x14ac:dyDescent="0.7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9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59" x14ac:dyDescent="0.7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9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29.5" x14ac:dyDescent="0.7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9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4.25" x14ac:dyDescent="0.7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9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4.25" x14ac:dyDescent="0.7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9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59" x14ac:dyDescent="0.7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9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4.25" x14ac:dyDescent="0.7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9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4.25" x14ac:dyDescent="0.7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9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4.25" x14ac:dyDescent="0.7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9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4.25" x14ac:dyDescent="0.7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9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59" x14ac:dyDescent="0.7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9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7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9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4.25" x14ac:dyDescent="0.7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9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7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9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4.25" x14ac:dyDescent="0.7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9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29.5" x14ac:dyDescent="0.7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9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29.5" x14ac:dyDescent="0.7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9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4.25" x14ac:dyDescent="0.7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9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4.25" x14ac:dyDescent="0.7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9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59" x14ac:dyDescent="0.7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9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4.25" x14ac:dyDescent="0.7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9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4.25" x14ac:dyDescent="0.7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9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4.25" x14ac:dyDescent="0.7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9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4.25" x14ac:dyDescent="0.7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9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4.25" x14ac:dyDescent="0.7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9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29.5" x14ac:dyDescent="0.7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9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59" x14ac:dyDescent="0.7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9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4.25" x14ac:dyDescent="0.7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9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29.5" x14ac:dyDescent="0.7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9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4.25" x14ac:dyDescent="0.7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9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4.25" x14ac:dyDescent="0.7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9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4.25" x14ac:dyDescent="0.7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9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59" x14ac:dyDescent="0.7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9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4.25" x14ac:dyDescent="0.7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9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59" x14ac:dyDescent="0.7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9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59" x14ac:dyDescent="0.7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9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4.25" x14ac:dyDescent="0.7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9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4.25" x14ac:dyDescent="0.7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9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4.25" x14ac:dyDescent="0.7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9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4.25" x14ac:dyDescent="0.7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9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4.25" x14ac:dyDescent="0.7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9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4.25" x14ac:dyDescent="0.7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9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4.25" x14ac:dyDescent="0.7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9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4.25" x14ac:dyDescent="0.7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9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4.25" x14ac:dyDescent="0.7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9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4.25" x14ac:dyDescent="0.7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9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59" x14ac:dyDescent="0.7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9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4.25" x14ac:dyDescent="0.7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9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4.25" x14ac:dyDescent="0.7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9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59" x14ac:dyDescent="0.7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9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4.25" x14ac:dyDescent="0.7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9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4.25" x14ac:dyDescent="0.7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9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59" x14ac:dyDescent="0.7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9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4.25" x14ac:dyDescent="0.7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9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59" x14ac:dyDescent="0.7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9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7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9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4.25" x14ac:dyDescent="0.7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9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4.25" x14ac:dyDescent="0.7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9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4.25" x14ac:dyDescent="0.7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9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4.25" x14ac:dyDescent="0.7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9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4.25" x14ac:dyDescent="0.7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9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4.25" x14ac:dyDescent="0.7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9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59" x14ac:dyDescent="0.7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9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4.25" x14ac:dyDescent="0.7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9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4.25" x14ac:dyDescent="0.7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9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4.25" x14ac:dyDescent="0.7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9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4.25" x14ac:dyDescent="0.7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9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4.25" x14ac:dyDescent="0.7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9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7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9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4.25" x14ac:dyDescent="0.7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9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4.25" x14ac:dyDescent="0.7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9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4.25" x14ac:dyDescent="0.7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9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4.25" x14ac:dyDescent="0.7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9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4.25" x14ac:dyDescent="0.7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9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4.25" x14ac:dyDescent="0.7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9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29.5" x14ac:dyDescent="0.7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9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29.5" x14ac:dyDescent="0.7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9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29.5" x14ac:dyDescent="0.7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9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59" x14ac:dyDescent="0.7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9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7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9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29.5" x14ac:dyDescent="0.7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9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4.25" x14ac:dyDescent="0.7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9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4.25" x14ac:dyDescent="0.7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9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4.25" x14ac:dyDescent="0.7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9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4.25" x14ac:dyDescent="0.7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9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4.25" x14ac:dyDescent="0.7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9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4.25" x14ac:dyDescent="0.7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9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4.25" x14ac:dyDescent="0.7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9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4.25" x14ac:dyDescent="0.7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9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59" x14ac:dyDescent="0.7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9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4.25" x14ac:dyDescent="0.7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9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9" x14ac:dyDescent="0.7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9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4.25" x14ac:dyDescent="0.7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9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4.25" x14ac:dyDescent="0.7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9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4.25" x14ac:dyDescent="0.7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9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4.25" x14ac:dyDescent="0.7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9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4.25" x14ac:dyDescent="0.7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9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4.25" x14ac:dyDescent="0.7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9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4.25" x14ac:dyDescent="0.7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9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29.5" x14ac:dyDescent="0.7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9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4.25" x14ac:dyDescent="0.7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9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4.25" x14ac:dyDescent="0.7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9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4.25" x14ac:dyDescent="0.7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9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59" x14ac:dyDescent="0.7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9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4.25" x14ac:dyDescent="0.7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9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4.25" x14ac:dyDescent="0.7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9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4.25" x14ac:dyDescent="0.7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9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4.25" x14ac:dyDescent="0.7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9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29.5" x14ac:dyDescent="0.7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9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59" x14ac:dyDescent="0.7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9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4.25" x14ac:dyDescent="0.7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9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4.25" x14ac:dyDescent="0.7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9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59" x14ac:dyDescent="0.7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9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4.25" x14ac:dyDescent="0.7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9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4.25" x14ac:dyDescent="0.7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9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4.25" x14ac:dyDescent="0.7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9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4.25" x14ac:dyDescent="0.7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9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29.5" x14ac:dyDescent="0.7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9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4.25" x14ac:dyDescent="0.7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9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29.5" x14ac:dyDescent="0.7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9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59" x14ac:dyDescent="0.7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9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4.25" x14ac:dyDescent="0.7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9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59" x14ac:dyDescent="0.7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9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29.5" x14ac:dyDescent="0.7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9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59" x14ac:dyDescent="0.7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9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4.25" x14ac:dyDescent="0.7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9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4.25" x14ac:dyDescent="0.7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9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4.25" x14ac:dyDescent="0.7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9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4.25" x14ac:dyDescent="0.7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9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4.25" x14ac:dyDescent="0.7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9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4.25" x14ac:dyDescent="0.7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9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4.25" x14ac:dyDescent="0.7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9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4.25" x14ac:dyDescent="0.7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9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4.25" x14ac:dyDescent="0.7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9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29.5" x14ac:dyDescent="0.7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9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59" x14ac:dyDescent="0.7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9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4.25" x14ac:dyDescent="0.7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9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29.5" x14ac:dyDescent="0.7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9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4.25" x14ac:dyDescent="0.7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9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59" x14ac:dyDescent="0.7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9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59" x14ac:dyDescent="0.7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9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59" x14ac:dyDescent="0.7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9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4.25" x14ac:dyDescent="0.7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9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29.5" x14ac:dyDescent="0.7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9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4.25" x14ac:dyDescent="0.7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9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59" x14ac:dyDescent="0.7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9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29.5" x14ac:dyDescent="0.7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9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4.25" x14ac:dyDescent="0.7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9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4.25" x14ac:dyDescent="0.7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9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9.5" x14ac:dyDescent="0.7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9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4.25" x14ac:dyDescent="0.7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9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29.5" x14ac:dyDescent="0.7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9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4.25" x14ac:dyDescent="0.7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9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4.25" x14ac:dyDescent="0.7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9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4.25" x14ac:dyDescent="0.7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9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4.25" x14ac:dyDescent="0.7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9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59" x14ac:dyDescent="0.7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9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4.25" x14ac:dyDescent="0.7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9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4.25" x14ac:dyDescent="0.7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9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4.25" x14ac:dyDescent="0.7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9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4.25" x14ac:dyDescent="0.7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9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4.25" x14ac:dyDescent="0.7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9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4.25" x14ac:dyDescent="0.7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9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x14ac:dyDescent="0.7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9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59" x14ac:dyDescent="0.7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9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59" x14ac:dyDescent="0.7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9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29.5" x14ac:dyDescent="0.7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9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4.25" x14ac:dyDescent="0.7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9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59" x14ac:dyDescent="0.7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9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4.25" x14ac:dyDescent="0.7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9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4.25" x14ac:dyDescent="0.7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9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4.25" x14ac:dyDescent="0.7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9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4.25" x14ac:dyDescent="0.7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9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4.25" x14ac:dyDescent="0.7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9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29.5" x14ac:dyDescent="0.7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9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4.25" x14ac:dyDescent="0.7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9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4.25" x14ac:dyDescent="0.7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9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59" x14ac:dyDescent="0.7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9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29.5" x14ac:dyDescent="0.7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9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4.25" x14ac:dyDescent="0.7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9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59" x14ac:dyDescent="0.7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9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4.25" x14ac:dyDescent="0.7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9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4.25" x14ac:dyDescent="0.7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9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4.25" x14ac:dyDescent="0.7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9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4.25" x14ac:dyDescent="0.7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9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4.25" x14ac:dyDescent="0.7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9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4.25" x14ac:dyDescent="0.7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9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4.25" x14ac:dyDescent="0.7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9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4.25" x14ac:dyDescent="0.7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9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4.25" x14ac:dyDescent="0.7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9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29.5" x14ac:dyDescent="0.7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9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4.25" x14ac:dyDescent="0.7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9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59" x14ac:dyDescent="0.7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9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29.5" x14ac:dyDescent="0.7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9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4.25" x14ac:dyDescent="0.7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9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29.5" x14ac:dyDescent="0.7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9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4.25" x14ac:dyDescent="0.7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9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29.5" x14ac:dyDescent="0.7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9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4.25" x14ac:dyDescent="0.7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9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59" x14ac:dyDescent="0.7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9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4.25" x14ac:dyDescent="0.7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9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4.25" x14ac:dyDescent="0.7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9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4.25" x14ac:dyDescent="0.7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9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29.5" x14ac:dyDescent="0.7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9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4.25" x14ac:dyDescent="0.7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9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4.25" x14ac:dyDescent="0.7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9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4.25" x14ac:dyDescent="0.7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9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4.25" x14ac:dyDescent="0.7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9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4.25" x14ac:dyDescent="0.7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9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59" x14ac:dyDescent="0.7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9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4.25" x14ac:dyDescent="0.7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9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4.25" x14ac:dyDescent="0.7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13">
        <f t="shared" si="101"/>
        <v>65.16</v>
      </c>
      <c r="Q1286" s="9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4.25" x14ac:dyDescent="0.7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13">
        <f t="shared" si="101"/>
        <v>32.270000000000003</v>
      </c>
      <c r="Q1287" s="9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4.25" x14ac:dyDescent="0.7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13">
        <f t="shared" si="101"/>
        <v>81.25</v>
      </c>
      <c r="Q1288" s="9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73.75" x14ac:dyDescent="0.7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13">
        <f t="shared" si="101"/>
        <v>24.2</v>
      </c>
      <c r="Q1289" s="9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59" x14ac:dyDescent="0.7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 s="13">
        <f t="shared" si="101"/>
        <v>65.87</v>
      </c>
      <c r="Q1290" s="9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4.25" x14ac:dyDescent="0.7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 s="13">
        <f t="shared" si="101"/>
        <v>36.08</v>
      </c>
      <c r="Q1291" s="9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29.5" x14ac:dyDescent="0.7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 s="13">
        <f t="shared" si="101"/>
        <v>44.19</v>
      </c>
      <c r="Q1292" s="9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4.25" x14ac:dyDescent="0.7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 s="13">
        <f t="shared" si="101"/>
        <v>104.07</v>
      </c>
      <c r="Q1293" s="9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59" x14ac:dyDescent="0.7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 s="13">
        <f t="shared" si="101"/>
        <v>35.96</v>
      </c>
      <c r="Q1294" s="9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59" x14ac:dyDescent="0.7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 s="13">
        <f t="shared" si="101"/>
        <v>127.79</v>
      </c>
      <c r="Q1295" s="9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4.25" x14ac:dyDescent="0.7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 s="13">
        <f t="shared" si="101"/>
        <v>27.73</v>
      </c>
      <c r="Q1296" s="9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4.25" x14ac:dyDescent="0.7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 s="13">
        <f t="shared" si="101"/>
        <v>39.83</v>
      </c>
      <c r="Q1297" s="9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59" x14ac:dyDescent="0.7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 s="13">
        <f t="shared" si="101"/>
        <v>52.17</v>
      </c>
      <c r="Q1298" s="9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4.25" x14ac:dyDescent="0.7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 s="13">
        <f t="shared" si="101"/>
        <v>92.04</v>
      </c>
      <c r="Q1299" s="9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4.25" x14ac:dyDescent="0.7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 s="13">
        <f t="shared" si="101"/>
        <v>63.42</v>
      </c>
      <c r="Q1300" s="9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4.25" x14ac:dyDescent="0.7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 s="13">
        <f t="shared" si="101"/>
        <v>135.63</v>
      </c>
      <c r="Q1301" s="9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4.25" x14ac:dyDescent="0.7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 s="13">
        <f t="shared" si="101"/>
        <v>168.75</v>
      </c>
      <c r="Q1302" s="9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4.25" x14ac:dyDescent="0.7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 s="13">
        <f t="shared" si="101"/>
        <v>70.86</v>
      </c>
      <c r="Q1303" s="9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4.25" x14ac:dyDescent="0.7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 s="13">
        <f t="shared" si="101"/>
        <v>50</v>
      </c>
      <c r="Q1304" s="9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29.5" x14ac:dyDescent="0.7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 s="13">
        <f t="shared" si="101"/>
        <v>42.21</v>
      </c>
      <c r="Q1305" s="9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4.25" x14ac:dyDescent="0.7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9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4.25" x14ac:dyDescent="0.7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9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59" x14ac:dyDescent="0.7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9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29.5" x14ac:dyDescent="0.7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9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29.5" x14ac:dyDescent="0.7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9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4.25" x14ac:dyDescent="0.7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9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4.25" x14ac:dyDescent="0.7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9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59" x14ac:dyDescent="0.7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9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4.25" x14ac:dyDescent="0.7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9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4.25" x14ac:dyDescent="0.7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9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4.25" x14ac:dyDescent="0.7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9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29.5" x14ac:dyDescent="0.7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9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4.25" x14ac:dyDescent="0.7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9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59" x14ac:dyDescent="0.7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9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4.25" x14ac:dyDescent="0.7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9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4.25" x14ac:dyDescent="0.7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9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4.25" x14ac:dyDescent="0.7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9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59" x14ac:dyDescent="0.7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9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4.25" x14ac:dyDescent="0.7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9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4.25" x14ac:dyDescent="0.7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9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4.25" x14ac:dyDescent="0.7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9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4.25" x14ac:dyDescent="0.7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9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4.25" x14ac:dyDescent="0.7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9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4.25" x14ac:dyDescent="0.7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9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59" x14ac:dyDescent="0.7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9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4.25" x14ac:dyDescent="0.7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9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4.25" x14ac:dyDescent="0.7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9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4.25" x14ac:dyDescent="0.7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9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4.25" x14ac:dyDescent="0.7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9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4.25" x14ac:dyDescent="0.7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9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4.25" x14ac:dyDescent="0.7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9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59" x14ac:dyDescent="0.7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9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4.25" x14ac:dyDescent="0.7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9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4.25" x14ac:dyDescent="0.7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9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59" x14ac:dyDescent="0.7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9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29.5" x14ac:dyDescent="0.7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9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4.25" x14ac:dyDescent="0.7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9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59" x14ac:dyDescent="0.7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9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4.25" x14ac:dyDescent="0.7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9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4.25" x14ac:dyDescent="0.7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9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4.25" x14ac:dyDescent="0.7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9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4.25" x14ac:dyDescent="0.7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9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4.25" x14ac:dyDescent="0.7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9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4.25" x14ac:dyDescent="0.7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9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4.25" x14ac:dyDescent="0.7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9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4.25" x14ac:dyDescent="0.7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9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4.25" x14ac:dyDescent="0.7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9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29.5" x14ac:dyDescent="0.7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9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4.25" x14ac:dyDescent="0.7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9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4.25" x14ac:dyDescent="0.7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9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4.25" x14ac:dyDescent="0.7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9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59" x14ac:dyDescent="0.7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9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4.25" x14ac:dyDescent="0.7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9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4.25" x14ac:dyDescent="0.7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9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4.25" x14ac:dyDescent="0.7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9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4.25" x14ac:dyDescent="0.7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9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29.5" x14ac:dyDescent="0.7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9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4.25" x14ac:dyDescent="0.7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9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29.5" x14ac:dyDescent="0.7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9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4.25" x14ac:dyDescent="0.7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9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59" x14ac:dyDescent="0.7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9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4.25" x14ac:dyDescent="0.7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9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7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9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4.25" x14ac:dyDescent="0.7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9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4.25" x14ac:dyDescent="0.7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9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4.25" x14ac:dyDescent="0.7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9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29.5" x14ac:dyDescent="0.7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9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4.25" x14ac:dyDescent="0.7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9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x14ac:dyDescent="0.7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9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29.5" x14ac:dyDescent="0.7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9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4.25" x14ac:dyDescent="0.7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9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59" x14ac:dyDescent="0.7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9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29.5" x14ac:dyDescent="0.7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9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4.25" x14ac:dyDescent="0.7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9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7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9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29.5" x14ac:dyDescent="0.7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9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4.25" x14ac:dyDescent="0.7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9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59" x14ac:dyDescent="0.7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9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4.25" x14ac:dyDescent="0.7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9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4.25" x14ac:dyDescent="0.7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9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4.25" x14ac:dyDescent="0.7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9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4.25" x14ac:dyDescent="0.7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9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29.5" x14ac:dyDescent="0.7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9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4.25" x14ac:dyDescent="0.7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9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4.25" x14ac:dyDescent="0.7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9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29.5" x14ac:dyDescent="0.7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9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4.25" x14ac:dyDescent="0.7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9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4.25" x14ac:dyDescent="0.7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9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4.25" x14ac:dyDescent="0.7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9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x14ac:dyDescent="0.7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9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4.25" x14ac:dyDescent="0.7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9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x14ac:dyDescent="0.7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9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59" x14ac:dyDescent="0.7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9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4.25" x14ac:dyDescent="0.7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9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4.25" x14ac:dyDescent="0.7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9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4.25" x14ac:dyDescent="0.7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9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4.25" x14ac:dyDescent="0.7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9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59" x14ac:dyDescent="0.7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9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4.25" x14ac:dyDescent="0.7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9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4.25" x14ac:dyDescent="0.7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9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4.25" x14ac:dyDescent="0.7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9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29.5" x14ac:dyDescent="0.7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9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x14ac:dyDescent="0.7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9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4.25" x14ac:dyDescent="0.7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9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4.25" x14ac:dyDescent="0.7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9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4.25" x14ac:dyDescent="0.7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9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4.25" x14ac:dyDescent="0.7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9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59" x14ac:dyDescent="0.7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9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9.5" x14ac:dyDescent="0.7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9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59" x14ac:dyDescent="0.7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9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4.25" x14ac:dyDescent="0.7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9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4.25" x14ac:dyDescent="0.7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9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4.25" x14ac:dyDescent="0.7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9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4.25" x14ac:dyDescent="0.7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9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59" x14ac:dyDescent="0.7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9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59" x14ac:dyDescent="0.7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9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29.5" x14ac:dyDescent="0.7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9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59" x14ac:dyDescent="0.7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9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4.25" x14ac:dyDescent="0.7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9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4.25" x14ac:dyDescent="0.7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9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4.25" x14ac:dyDescent="0.7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9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4.25" x14ac:dyDescent="0.7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9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4.25" x14ac:dyDescent="0.7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9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59" x14ac:dyDescent="0.7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9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4.25" x14ac:dyDescent="0.7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9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4.25" x14ac:dyDescent="0.7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9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4.25" x14ac:dyDescent="0.7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9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4.25" x14ac:dyDescent="0.7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9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4.25" x14ac:dyDescent="0.7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9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4.25" x14ac:dyDescent="0.7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9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4.25" x14ac:dyDescent="0.7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9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4.25" x14ac:dyDescent="0.7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9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59" x14ac:dyDescent="0.7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9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59" x14ac:dyDescent="0.7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9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4.25" x14ac:dyDescent="0.7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9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4.25" x14ac:dyDescent="0.7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9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4.25" x14ac:dyDescent="0.7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9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4.25" x14ac:dyDescent="0.7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9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4.25" x14ac:dyDescent="0.7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9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4.25" x14ac:dyDescent="0.7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9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4.25" x14ac:dyDescent="0.7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9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4.25" x14ac:dyDescent="0.7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9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4.25" x14ac:dyDescent="0.7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9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29.5" x14ac:dyDescent="0.7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9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59" x14ac:dyDescent="0.7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9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4.25" x14ac:dyDescent="0.7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9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59" x14ac:dyDescent="0.7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9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4.25" x14ac:dyDescent="0.7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9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29.5" x14ac:dyDescent="0.7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9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4.25" x14ac:dyDescent="0.7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9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4.25" x14ac:dyDescent="0.7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9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59" x14ac:dyDescent="0.7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9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x14ac:dyDescent="0.7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9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29.5" x14ac:dyDescent="0.7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9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59" x14ac:dyDescent="0.7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9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4.25" x14ac:dyDescent="0.7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9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4.25" x14ac:dyDescent="0.7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9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29.5" x14ac:dyDescent="0.7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9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29.5" x14ac:dyDescent="0.7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9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4.25" x14ac:dyDescent="0.7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9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7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9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4.25" x14ac:dyDescent="0.7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9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4.25" x14ac:dyDescent="0.7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9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29.5" x14ac:dyDescent="0.7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9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4.25" x14ac:dyDescent="0.7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9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4.25" x14ac:dyDescent="0.7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9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59" x14ac:dyDescent="0.7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9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4.25" x14ac:dyDescent="0.7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9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59" x14ac:dyDescent="0.7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9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7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9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4.25" x14ac:dyDescent="0.7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9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4.25" x14ac:dyDescent="0.7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9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29.5" x14ac:dyDescent="0.7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9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4.25" x14ac:dyDescent="0.7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9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4.25" x14ac:dyDescent="0.7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9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4.25" x14ac:dyDescent="0.7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9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4.25" x14ac:dyDescent="0.7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9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4.25" x14ac:dyDescent="0.7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9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4.25" x14ac:dyDescent="0.7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9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4.25" x14ac:dyDescent="0.7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9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7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9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4.25" x14ac:dyDescent="0.7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9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59" x14ac:dyDescent="0.7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9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4.25" x14ac:dyDescent="0.7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9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4.25" x14ac:dyDescent="0.7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9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4.25" x14ac:dyDescent="0.7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9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4.25" x14ac:dyDescent="0.7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9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4.25" x14ac:dyDescent="0.7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9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59" x14ac:dyDescent="0.7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9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9.5" x14ac:dyDescent="0.7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9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59" x14ac:dyDescent="0.7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9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29.5" x14ac:dyDescent="0.7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9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4.25" x14ac:dyDescent="0.7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9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4.25" x14ac:dyDescent="0.7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9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4.25" x14ac:dyDescent="0.7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9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59" x14ac:dyDescent="0.7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9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4.25" x14ac:dyDescent="0.7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9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29.5" x14ac:dyDescent="0.7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9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4.25" x14ac:dyDescent="0.7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9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4.25" x14ac:dyDescent="0.7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9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4.25" x14ac:dyDescent="0.7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9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59" x14ac:dyDescent="0.7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9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4.25" x14ac:dyDescent="0.7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9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59" x14ac:dyDescent="0.7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9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4.25" x14ac:dyDescent="0.7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9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4.25" x14ac:dyDescent="0.7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9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4.25" x14ac:dyDescent="0.7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9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59" x14ac:dyDescent="0.7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9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4.25" x14ac:dyDescent="0.7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9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4.25" x14ac:dyDescent="0.7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9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4.25" x14ac:dyDescent="0.7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9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4.25" x14ac:dyDescent="0.7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9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4.25" x14ac:dyDescent="0.7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9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4.25" x14ac:dyDescent="0.7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9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29.5" x14ac:dyDescent="0.7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9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4.25" x14ac:dyDescent="0.7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9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29.5" x14ac:dyDescent="0.7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9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4.25" x14ac:dyDescent="0.7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9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59" x14ac:dyDescent="0.7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9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4.25" x14ac:dyDescent="0.7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9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4.25" x14ac:dyDescent="0.7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9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4.25" x14ac:dyDescent="0.7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9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4.25" x14ac:dyDescent="0.7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9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4.25" x14ac:dyDescent="0.7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9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29.5" x14ac:dyDescent="0.7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9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4.25" x14ac:dyDescent="0.7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9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59" x14ac:dyDescent="0.7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9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59" x14ac:dyDescent="0.7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9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4.25" x14ac:dyDescent="0.7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9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4.25" x14ac:dyDescent="0.7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9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4.25" x14ac:dyDescent="0.7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9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4.25" x14ac:dyDescent="0.7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9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59" x14ac:dyDescent="0.7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9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4.25" x14ac:dyDescent="0.7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9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4.25" x14ac:dyDescent="0.7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9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4.25" x14ac:dyDescent="0.7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9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4.25" x14ac:dyDescent="0.7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9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4.25" x14ac:dyDescent="0.7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9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59" x14ac:dyDescent="0.7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9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4.25" x14ac:dyDescent="0.7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9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4.25" x14ac:dyDescent="0.7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9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4.25" x14ac:dyDescent="0.7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9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4.25" x14ac:dyDescent="0.7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9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4.25" x14ac:dyDescent="0.7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9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29.5" x14ac:dyDescent="0.7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9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4.25" x14ac:dyDescent="0.7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9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59" x14ac:dyDescent="0.7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9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4.25" x14ac:dyDescent="0.7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9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4.25" x14ac:dyDescent="0.7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9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4.25" x14ac:dyDescent="0.7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9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59" x14ac:dyDescent="0.7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9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4.25" x14ac:dyDescent="0.7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9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4.25" x14ac:dyDescent="0.7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9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4.25" x14ac:dyDescent="0.7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9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4.25" x14ac:dyDescent="0.7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9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29.5" x14ac:dyDescent="0.7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9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4.25" x14ac:dyDescent="0.7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9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4.25" x14ac:dyDescent="0.7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9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59" x14ac:dyDescent="0.7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9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4.25" x14ac:dyDescent="0.7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9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4.25" x14ac:dyDescent="0.7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9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4.25" x14ac:dyDescent="0.7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9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4.25" x14ac:dyDescent="0.7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9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4.25" x14ac:dyDescent="0.7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9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4.25" x14ac:dyDescent="0.7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9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7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9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9.5" x14ac:dyDescent="0.7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9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59" x14ac:dyDescent="0.7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9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4.25" x14ac:dyDescent="0.7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9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4.25" x14ac:dyDescent="0.7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9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4.25" x14ac:dyDescent="0.7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9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4.25" x14ac:dyDescent="0.7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9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29.5" x14ac:dyDescent="0.7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9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4.25" x14ac:dyDescent="0.7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9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59" x14ac:dyDescent="0.7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9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29.5" x14ac:dyDescent="0.7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9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4.25" x14ac:dyDescent="0.7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9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4.25" x14ac:dyDescent="0.7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9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29.5" x14ac:dyDescent="0.7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9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59" x14ac:dyDescent="0.7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9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4.25" x14ac:dyDescent="0.7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9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59" x14ac:dyDescent="0.7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9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29.5" x14ac:dyDescent="0.7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9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59" x14ac:dyDescent="0.7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9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29.5" x14ac:dyDescent="0.7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9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4.25" x14ac:dyDescent="0.7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9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7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9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59" x14ac:dyDescent="0.7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9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29.5" x14ac:dyDescent="0.7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9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29.5" x14ac:dyDescent="0.7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9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29.5" x14ac:dyDescent="0.7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9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4.25" x14ac:dyDescent="0.7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9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4.25" x14ac:dyDescent="0.7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9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4.25" x14ac:dyDescent="0.7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9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59" x14ac:dyDescent="0.7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9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4.25" x14ac:dyDescent="0.7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9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4.25" x14ac:dyDescent="0.7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9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4.25" x14ac:dyDescent="0.7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9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4.25" x14ac:dyDescent="0.7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9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29.5" x14ac:dyDescent="0.7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9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4.25" x14ac:dyDescent="0.7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9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4.25" x14ac:dyDescent="0.7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9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4.25" x14ac:dyDescent="0.7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9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4.25" x14ac:dyDescent="0.7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9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9.5" x14ac:dyDescent="0.7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9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4.25" x14ac:dyDescent="0.7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9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29.5" x14ac:dyDescent="0.7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9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7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9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4.25" x14ac:dyDescent="0.7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9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4.25" x14ac:dyDescent="0.7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9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4.25" x14ac:dyDescent="0.7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9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4.25" x14ac:dyDescent="0.7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9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4.25" x14ac:dyDescent="0.7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9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29.5" x14ac:dyDescent="0.7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9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4.25" x14ac:dyDescent="0.7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9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4.25" x14ac:dyDescent="0.7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9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29.5" x14ac:dyDescent="0.7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9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4.25" x14ac:dyDescent="0.7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9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4.25" x14ac:dyDescent="0.7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9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4.25" x14ac:dyDescent="0.7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9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4.25" x14ac:dyDescent="0.7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9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59" x14ac:dyDescent="0.7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9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4.25" x14ac:dyDescent="0.7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9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4.25" x14ac:dyDescent="0.7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9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29.5" x14ac:dyDescent="0.7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9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9.5" x14ac:dyDescent="0.7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9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4.25" x14ac:dyDescent="0.7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9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4.25" x14ac:dyDescent="0.7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9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4.25" x14ac:dyDescent="0.7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9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4.25" x14ac:dyDescent="0.7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9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4.25" x14ac:dyDescent="0.7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9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59" x14ac:dyDescent="0.7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9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4.25" x14ac:dyDescent="0.7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9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4.25" x14ac:dyDescent="0.7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9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29.5" x14ac:dyDescent="0.7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9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4.25" x14ac:dyDescent="0.7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9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4.25" x14ac:dyDescent="0.7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9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29.5" x14ac:dyDescent="0.7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9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4.25" x14ac:dyDescent="0.7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9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29.5" x14ac:dyDescent="0.7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9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4.25" x14ac:dyDescent="0.7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9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4.25" x14ac:dyDescent="0.7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9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59" x14ac:dyDescent="0.7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9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4.25" x14ac:dyDescent="0.7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9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4.25" x14ac:dyDescent="0.7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9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4.25" x14ac:dyDescent="0.7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9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4.25" x14ac:dyDescent="0.7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9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4.25" x14ac:dyDescent="0.7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9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4.25" x14ac:dyDescent="0.7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9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4.25" x14ac:dyDescent="0.7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9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4.25" x14ac:dyDescent="0.7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9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29.5" x14ac:dyDescent="0.7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9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59" x14ac:dyDescent="0.7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9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59" x14ac:dyDescent="0.7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9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4.25" x14ac:dyDescent="0.7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9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4.25" x14ac:dyDescent="0.7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9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59" x14ac:dyDescent="0.7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9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59" x14ac:dyDescent="0.7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9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59" x14ac:dyDescent="0.7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9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4.25" x14ac:dyDescent="0.7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9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4.25" x14ac:dyDescent="0.7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9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4.25" x14ac:dyDescent="0.7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9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4.25" x14ac:dyDescent="0.7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9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4.25" x14ac:dyDescent="0.7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9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4.25" x14ac:dyDescent="0.7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9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59" x14ac:dyDescent="0.7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9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59" x14ac:dyDescent="0.7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9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29.5" x14ac:dyDescent="0.7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9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4.25" x14ac:dyDescent="0.7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9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4.25" x14ac:dyDescent="0.7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9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4.25" x14ac:dyDescent="0.7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9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29.5" x14ac:dyDescent="0.7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9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29.5" x14ac:dyDescent="0.7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9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4.25" x14ac:dyDescent="0.7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9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4.25" x14ac:dyDescent="0.7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9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59" x14ac:dyDescent="0.7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9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29.5" x14ac:dyDescent="0.7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9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59" x14ac:dyDescent="0.7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9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4.25" x14ac:dyDescent="0.7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9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4.25" x14ac:dyDescent="0.7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9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29.5" x14ac:dyDescent="0.7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9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4.25" x14ac:dyDescent="0.7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9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4.25" x14ac:dyDescent="0.7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9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4.25" x14ac:dyDescent="0.7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9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59" x14ac:dyDescent="0.7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9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29.5" x14ac:dyDescent="0.7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9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4.25" x14ac:dyDescent="0.7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9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4.25" x14ac:dyDescent="0.7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9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4.25" x14ac:dyDescent="0.7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9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4.25" x14ac:dyDescent="0.7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9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4.25" x14ac:dyDescent="0.7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9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59" x14ac:dyDescent="0.7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9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59" x14ac:dyDescent="0.7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9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4.25" x14ac:dyDescent="0.7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9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3.75" x14ac:dyDescent="0.7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9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59" x14ac:dyDescent="0.7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9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4.25" x14ac:dyDescent="0.7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9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4.25" x14ac:dyDescent="0.7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9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29.5" x14ac:dyDescent="0.7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9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4.25" x14ac:dyDescent="0.7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9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4.25" x14ac:dyDescent="0.7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9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4.25" x14ac:dyDescent="0.7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9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4.25" x14ac:dyDescent="0.7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9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4.25" x14ac:dyDescent="0.7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9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59" x14ac:dyDescent="0.7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9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4.25" x14ac:dyDescent="0.7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9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29.5" x14ac:dyDescent="0.7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9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4.25" x14ac:dyDescent="0.7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9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59" x14ac:dyDescent="0.7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9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59" x14ac:dyDescent="0.7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9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4.25" x14ac:dyDescent="0.7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9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4.25" x14ac:dyDescent="0.7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9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4.25" x14ac:dyDescent="0.7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9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4.25" x14ac:dyDescent="0.7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9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7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9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4.25" x14ac:dyDescent="0.7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9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4.25" x14ac:dyDescent="0.7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9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4.25" x14ac:dyDescent="0.7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9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4.25" x14ac:dyDescent="0.7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9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59" x14ac:dyDescent="0.7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9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4.25" x14ac:dyDescent="0.7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9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4.25" x14ac:dyDescent="0.7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9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29.5" x14ac:dyDescent="0.7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9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4.25" x14ac:dyDescent="0.7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9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4.25" x14ac:dyDescent="0.7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9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4.25" x14ac:dyDescent="0.7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9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4.25" x14ac:dyDescent="0.7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9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9.5" x14ac:dyDescent="0.7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9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4.25" x14ac:dyDescent="0.7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9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4.25" x14ac:dyDescent="0.7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9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4.25" x14ac:dyDescent="0.7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9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4.25" x14ac:dyDescent="0.7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9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9.5" x14ac:dyDescent="0.7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9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4.25" x14ac:dyDescent="0.7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9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29.5" x14ac:dyDescent="0.7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9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4.25" x14ac:dyDescent="0.7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9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4.25" x14ac:dyDescent="0.7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9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29.5" x14ac:dyDescent="0.7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9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4.25" x14ac:dyDescent="0.7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9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4.25" x14ac:dyDescent="0.7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9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4.25" x14ac:dyDescent="0.7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9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4.25" x14ac:dyDescent="0.7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9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59" x14ac:dyDescent="0.7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9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4.25" x14ac:dyDescent="0.7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9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29.5" x14ac:dyDescent="0.7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9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29.5" x14ac:dyDescent="0.7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9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4.25" x14ac:dyDescent="0.7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9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29.5" x14ac:dyDescent="0.7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9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29.5" x14ac:dyDescent="0.7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9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4.25" x14ac:dyDescent="0.7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9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4.25" x14ac:dyDescent="0.7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9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4.25" x14ac:dyDescent="0.7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9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4.25" x14ac:dyDescent="0.7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9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4.25" x14ac:dyDescent="0.7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9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59" x14ac:dyDescent="0.7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9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29.5" x14ac:dyDescent="0.7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9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4.25" x14ac:dyDescent="0.7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9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29.5" x14ac:dyDescent="0.7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9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29.5" x14ac:dyDescent="0.7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9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59" x14ac:dyDescent="0.7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9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4.25" x14ac:dyDescent="0.7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9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4.25" x14ac:dyDescent="0.7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9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29.5" x14ac:dyDescent="0.7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9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9.5" x14ac:dyDescent="0.7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9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4.25" x14ac:dyDescent="0.7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9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4.25" x14ac:dyDescent="0.7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9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4.25" x14ac:dyDescent="0.7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9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4.25" x14ac:dyDescent="0.7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9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4.25" x14ac:dyDescent="0.7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9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4.25" x14ac:dyDescent="0.7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9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4.25" x14ac:dyDescent="0.7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9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4.25" x14ac:dyDescent="0.7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9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4.25" x14ac:dyDescent="0.7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9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4.25" x14ac:dyDescent="0.7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9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4.25" x14ac:dyDescent="0.7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9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4.25" x14ac:dyDescent="0.7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9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4.25" x14ac:dyDescent="0.7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9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4.25" x14ac:dyDescent="0.7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9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59" x14ac:dyDescent="0.7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9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4.25" x14ac:dyDescent="0.7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9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4.25" x14ac:dyDescent="0.7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9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4.25" x14ac:dyDescent="0.7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9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4.25" x14ac:dyDescent="0.7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9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4.25" x14ac:dyDescent="0.7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9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4.25" x14ac:dyDescent="0.7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9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4.25" x14ac:dyDescent="0.7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9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4.25" x14ac:dyDescent="0.7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9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29.5" x14ac:dyDescent="0.7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9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29.5" x14ac:dyDescent="0.7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9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4.25" x14ac:dyDescent="0.7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9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4.25" x14ac:dyDescent="0.7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9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4.25" x14ac:dyDescent="0.7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9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59" x14ac:dyDescent="0.7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9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4.25" x14ac:dyDescent="0.7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9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4.25" x14ac:dyDescent="0.7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9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29.5" x14ac:dyDescent="0.7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9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59" x14ac:dyDescent="0.7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9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59" x14ac:dyDescent="0.7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9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4.25" x14ac:dyDescent="0.7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9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4.25" x14ac:dyDescent="0.7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9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4.25" x14ac:dyDescent="0.7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9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4.25" x14ac:dyDescent="0.7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9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4.25" x14ac:dyDescent="0.7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9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29.5" x14ac:dyDescent="0.7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9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4.25" x14ac:dyDescent="0.7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9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4.25" x14ac:dyDescent="0.7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9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4.25" x14ac:dyDescent="0.7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9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4.25" x14ac:dyDescent="0.7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9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4.25" x14ac:dyDescent="0.7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9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4.25" x14ac:dyDescent="0.7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9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4.25" x14ac:dyDescent="0.7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9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59" x14ac:dyDescent="0.7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9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4.25" x14ac:dyDescent="0.7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9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29.5" x14ac:dyDescent="0.7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9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29.5" x14ac:dyDescent="0.7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9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4.25" x14ac:dyDescent="0.7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9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59" x14ac:dyDescent="0.7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9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4.25" x14ac:dyDescent="0.7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9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29.5" x14ac:dyDescent="0.7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9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4.25" x14ac:dyDescent="0.7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9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7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9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4.25" x14ac:dyDescent="0.7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9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29.5" x14ac:dyDescent="0.7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9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4.25" x14ac:dyDescent="0.7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9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59" x14ac:dyDescent="0.7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9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4.25" x14ac:dyDescent="0.7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9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4.25" x14ac:dyDescent="0.7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9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4.25" x14ac:dyDescent="0.7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9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4.25" x14ac:dyDescent="0.7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9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4.25" x14ac:dyDescent="0.7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9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29.5" x14ac:dyDescent="0.7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9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59" x14ac:dyDescent="0.7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9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29.5" x14ac:dyDescent="0.7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9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59" x14ac:dyDescent="0.7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9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4.25" x14ac:dyDescent="0.7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9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4.25" x14ac:dyDescent="0.7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9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4.25" x14ac:dyDescent="0.7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9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29.5" x14ac:dyDescent="0.7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9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4.25" x14ac:dyDescent="0.7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9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59" x14ac:dyDescent="0.7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9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4.25" x14ac:dyDescent="0.7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9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88.5" x14ac:dyDescent="0.7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9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4.25" x14ac:dyDescent="0.7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9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59" x14ac:dyDescent="0.7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9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4.25" x14ac:dyDescent="0.7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9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29.5" x14ac:dyDescent="0.7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9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4.25" x14ac:dyDescent="0.7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9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4.25" x14ac:dyDescent="0.7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9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59" x14ac:dyDescent="0.7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9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4.25" x14ac:dyDescent="0.7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9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4.25" x14ac:dyDescent="0.7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9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4.25" x14ac:dyDescent="0.7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9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59" x14ac:dyDescent="0.7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9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4.25" x14ac:dyDescent="0.7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9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9" x14ac:dyDescent="0.7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9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29.5" x14ac:dyDescent="0.7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9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4.25" x14ac:dyDescent="0.7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9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4.25" x14ac:dyDescent="0.7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9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4.25" x14ac:dyDescent="0.7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9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4.25" x14ac:dyDescent="0.7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9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4.25" x14ac:dyDescent="0.7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9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59" x14ac:dyDescent="0.7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9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4.25" x14ac:dyDescent="0.7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9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4.25" x14ac:dyDescent="0.7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9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4.25" x14ac:dyDescent="0.7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9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4.25" x14ac:dyDescent="0.7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9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4.25" x14ac:dyDescent="0.7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9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59" x14ac:dyDescent="0.7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9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4.25" x14ac:dyDescent="0.7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9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4.25" x14ac:dyDescent="0.7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9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59" x14ac:dyDescent="0.7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9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4.25" x14ac:dyDescent="0.7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9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4.25" x14ac:dyDescent="0.7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9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4.25" x14ac:dyDescent="0.7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9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59" x14ac:dyDescent="0.7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9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4.25" x14ac:dyDescent="0.7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9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29.5" x14ac:dyDescent="0.7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9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4.25" x14ac:dyDescent="0.7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9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59" x14ac:dyDescent="0.7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9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4.25" x14ac:dyDescent="0.7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9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4.25" x14ac:dyDescent="0.7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9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4.25" x14ac:dyDescent="0.7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9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4.25" x14ac:dyDescent="0.7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9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4.25" x14ac:dyDescent="0.7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9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59" x14ac:dyDescent="0.7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9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4.25" x14ac:dyDescent="0.7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9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4.25" x14ac:dyDescent="0.7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9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59" x14ac:dyDescent="0.7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9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4.25" x14ac:dyDescent="0.7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9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4.25" x14ac:dyDescent="0.7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9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29.5" x14ac:dyDescent="0.7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9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59" x14ac:dyDescent="0.7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9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4.25" x14ac:dyDescent="0.7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9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4.25" x14ac:dyDescent="0.7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9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4.25" x14ac:dyDescent="0.7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9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4.25" x14ac:dyDescent="0.7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9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44.25" x14ac:dyDescent="0.7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9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4.25" x14ac:dyDescent="0.7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9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4.25" x14ac:dyDescent="0.7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9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4.25" x14ac:dyDescent="0.7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9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4.25" x14ac:dyDescent="0.7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9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59" x14ac:dyDescent="0.7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9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4.25" x14ac:dyDescent="0.7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9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4.25" x14ac:dyDescent="0.7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9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4.25" x14ac:dyDescent="0.7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9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4.25" x14ac:dyDescent="0.7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9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4.25" x14ac:dyDescent="0.7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9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59" x14ac:dyDescent="0.7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9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4.25" x14ac:dyDescent="0.7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9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29.5" x14ac:dyDescent="0.7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9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4.25" x14ac:dyDescent="0.7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9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4.25" x14ac:dyDescent="0.7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9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29.5" x14ac:dyDescent="0.7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9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9.5" x14ac:dyDescent="0.7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9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4.25" x14ac:dyDescent="0.7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9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4.25" x14ac:dyDescent="0.7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9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4.25" x14ac:dyDescent="0.7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9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29.5" x14ac:dyDescent="0.7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9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4.25" x14ac:dyDescent="0.7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9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4.25" x14ac:dyDescent="0.7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9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59" x14ac:dyDescent="0.7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9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4.25" x14ac:dyDescent="0.7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9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59" x14ac:dyDescent="0.7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9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7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9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9.5" x14ac:dyDescent="0.7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9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4.25" x14ac:dyDescent="0.7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9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29.5" x14ac:dyDescent="0.7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9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4.25" x14ac:dyDescent="0.7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9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59" x14ac:dyDescent="0.7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9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4.25" x14ac:dyDescent="0.7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9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4.25" x14ac:dyDescent="0.7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9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4.25" x14ac:dyDescent="0.7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9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4.25" x14ac:dyDescent="0.7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9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4.25" x14ac:dyDescent="0.7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9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4.25" x14ac:dyDescent="0.7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9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59" x14ac:dyDescent="0.7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9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4.25" x14ac:dyDescent="0.7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9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4.25" x14ac:dyDescent="0.7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9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4.25" x14ac:dyDescent="0.7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9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4.25" x14ac:dyDescent="0.7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9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59" x14ac:dyDescent="0.7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9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4.25" x14ac:dyDescent="0.7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9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59" x14ac:dyDescent="0.7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9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59" x14ac:dyDescent="0.7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9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29.5" x14ac:dyDescent="0.7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9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4.25" x14ac:dyDescent="0.7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9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4.25" x14ac:dyDescent="0.7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9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4.25" x14ac:dyDescent="0.7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9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4.25" x14ac:dyDescent="0.7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9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4.25" x14ac:dyDescent="0.7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9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29.5" x14ac:dyDescent="0.7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9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4.25" x14ac:dyDescent="0.7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9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4.25" x14ac:dyDescent="0.7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9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29.5" x14ac:dyDescent="0.7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9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4.25" x14ac:dyDescent="0.7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9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59" x14ac:dyDescent="0.7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9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4.25" x14ac:dyDescent="0.7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9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4.25" x14ac:dyDescent="0.7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9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4.25" x14ac:dyDescent="0.7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9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59" x14ac:dyDescent="0.7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9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4.25" x14ac:dyDescent="0.7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9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4.25" x14ac:dyDescent="0.7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9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4.25" x14ac:dyDescent="0.7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9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4.25" x14ac:dyDescent="0.7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9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29.5" x14ac:dyDescent="0.7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9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4.25" x14ac:dyDescent="0.7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9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4.25" x14ac:dyDescent="0.7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9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4.25" x14ac:dyDescent="0.7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9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4.25" x14ac:dyDescent="0.7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9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4.25" x14ac:dyDescent="0.7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9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4.25" x14ac:dyDescent="0.7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9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29.5" x14ac:dyDescent="0.7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9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29.5" x14ac:dyDescent="0.7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9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4.25" x14ac:dyDescent="0.7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9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4.25" x14ac:dyDescent="0.7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9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4.25" x14ac:dyDescent="0.7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9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29.5" x14ac:dyDescent="0.7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9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4.25" x14ac:dyDescent="0.7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9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4.25" x14ac:dyDescent="0.7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9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4.25" x14ac:dyDescent="0.7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9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59" x14ac:dyDescent="0.7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9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4.25" x14ac:dyDescent="0.7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9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4.25" x14ac:dyDescent="0.7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9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9.5" x14ac:dyDescent="0.7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9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7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9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4.25" x14ac:dyDescent="0.7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9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4.25" x14ac:dyDescent="0.7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9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9.5" x14ac:dyDescent="0.7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9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9.5" x14ac:dyDescent="0.7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9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4.25" x14ac:dyDescent="0.7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9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59" x14ac:dyDescent="0.7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9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4.25" x14ac:dyDescent="0.7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9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59" x14ac:dyDescent="0.7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9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4.25" x14ac:dyDescent="0.7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9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59" x14ac:dyDescent="0.7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9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4.25" x14ac:dyDescent="0.7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9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4.25" x14ac:dyDescent="0.7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9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4.25" x14ac:dyDescent="0.7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9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4.25" x14ac:dyDescent="0.7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9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59" x14ac:dyDescent="0.7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9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4.25" x14ac:dyDescent="0.7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9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4.25" x14ac:dyDescent="0.7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9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59" x14ac:dyDescent="0.7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9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59" x14ac:dyDescent="0.7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9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4.25" x14ac:dyDescent="0.7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9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4.25" x14ac:dyDescent="0.7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9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29.5" x14ac:dyDescent="0.7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9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4.25" x14ac:dyDescent="0.7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9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4.25" x14ac:dyDescent="0.7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9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59" x14ac:dyDescent="0.7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9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4.25" x14ac:dyDescent="0.7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9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4.25" x14ac:dyDescent="0.7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9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29.5" x14ac:dyDescent="0.7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9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4.25" x14ac:dyDescent="0.7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9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4.25" x14ac:dyDescent="0.7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9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59" x14ac:dyDescent="0.7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9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4.25" x14ac:dyDescent="0.7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9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4.25" x14ac:dyDescent="0.7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9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4.25" x14ac:dyDescent="0.7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9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59" x14ac:dyDescent="0.7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9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4.25" x14ac:dyDescent="0.7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9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4.25" x14ac:dyDescent="0.7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9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29.5" x14ac:dyDescent="0.7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9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4.25" x14ac:dyDescent="0.7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9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9.5" x14ac:dyDescent="0.7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9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4.25" x14ac:dyDescent="0.7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9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4.25" x14ac:dyDescent="0.7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9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4.25" x14ac:dyDescent="0.7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9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4.25" x14ac:dyDescent="0.7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9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4.25" x14ac:dyDescent="0.7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9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59" x14ac:dyDescent="0.7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9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59" x14ac:dyDescent="0.7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9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4.25" x14ac:dyDescent="0.7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9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4.25" x14ac:dyDescent="0.7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9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4.25" x14ac:dyDescent="0.7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9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4.25" x14ac:dyDescent="0.7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9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9.5" x14ac:dyDescent="0.7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9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4.25" x14ac:dyDescent="0.7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9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4.25" x14ac:dyDescent="0.7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9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4.25" x14ac:dyDescent="0.7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9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4.25" x14ac:dyDescent="0.7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9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4.25" x14ac:dyDescent="0.7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9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4.25" x14ac:dyDescent="0.7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9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4.25" x14ac:dyDescent="0.7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9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4.25" x14ac:dyDescent="0.7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9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7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9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4.25" x14ac:dyDescent="0.7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9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4.25" x14ac:dyDescent="0.7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9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4.25" x14ac:dyDescent="0.7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9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4.25" x14ac:dyDescent="0.7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9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4.25" x14ac:dyDescent="0.7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9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4.25" x14ac:dyDescent="0.7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9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4.25" x14ac:dyDescent="0.7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9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59" x14ac:dyDescent="0.7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9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29.5" x14ac:dyDescent="0.7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9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4.25" x14ac:dyDescent="0.7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9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4.25" x14ac:dyDescent="0.7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9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4.25" x14ac:dyDescent="0.7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9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59" x14ac:dyDescent="0.7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9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29.5" x14ac:dyDescent="0.7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9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4.25" x14ac:dyDescent="0.7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9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4.25" x14ac:dyDescent="0.7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9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4.25" x14ac:dyDescent="0.7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9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4.25" x14ac:dyDescent="0.7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9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4.25" x14ac:dyDescent="0.7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9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59" x14ac:dyDescent="0.7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9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4.25" x14ac:dyDescent="0.7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9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4.25" x14ac:dyDescent="0.7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9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59" x14ac:dyDescent="0.7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9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4.25" x14ac:dyDescent="0.7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9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29.5" x14ac:dyDescent="0.7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9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4.25" x14ac:dyDescent="0.7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9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29.5" x14ac:dyDescent="0.7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9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4.25" x14ac:dyDescent="0.7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9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4.25" x14ac:dyDescent="0.7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9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59" x14ac:dyDescent="0.7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9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4.25" x14ac:dyDescent="0.7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9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4.25" x14ac:dyDescent="0.7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9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4.25" x14ac:dyDescent="0.7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9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4.25" x14ac:dyDescent="0.7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9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4.25" x14ac:dyDescent="0.7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9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59" x14ac:dyDescent="0.7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9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4.25" x14ac:dyDescent="0.7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9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59" x14ac:dyDescent="0.7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9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4.25" x14ac:dyDescent="0.7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9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29.5" x14ac:dyDescent="0.7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9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4.25" x14ac:dyDescent="0.7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9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59" x14ac:dyDescent="0.7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9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4.25" x14ac:dyDescent="0.7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9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4.25" x14ac:dyDescent="0.7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9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59" x14ac:dyDescent="0.7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9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4.25" x14ac:dyDescent="0.7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9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4.25" x14ac:dyDescent="0.7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9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4.25" x14ac:dyDescent="0.7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9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4.25" x14ac:dyDescent="0.7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9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7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9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4.25" x14ac:dyDescent="0.7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9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4.25" x14ac:dyDescent="0.7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9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4.25" x14ac:dyDescent="0.7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9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29.5" x14ac:dyDescent="0.7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9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4.25" x14ac:dyDescent="0.7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9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4.25" x14ac:dyDescent="0.7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9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4.25" x14ac:dyDescent="0.7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9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4.25" x14ac:dyDescent="0.7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9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59" x14ac:dyDescent="0.7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9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4.25" x14ac:dyDescent="0.7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9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29.5" x14ac:dyDescent="0.7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9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4.25" x14ac:dyDescent="0.7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9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4.25" x14ac:dyDescent="0.7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9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29.5" x14ac:dyDescent="0.7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9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4.25" x14ac:dyDescent="0.7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9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4.25" x14ac:dyDescent="0.7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9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4.25" x14ac:dyDescent="0.7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9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4.25" x14ac:dyDescent="0.7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9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29.5" x14ac:dyDescent="0.7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9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4.25" x14ac:dyDescent="0.7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9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4.25" x14ac:dyDescent="0.7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9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4.25" x14ac:dyDescent="0.7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9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4.25" x14ac:dyDescent="0.7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9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59" x14ac:dyDescent="0.7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9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59" x14ac:dyDescent="0.7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9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4.25" x14ac:dyDescent="0.7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9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4.25" x14ac:dyDescent="0.7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9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29.5" x14ac:dyDescent="0.7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9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4.25" x14ac:dyDescent="0.7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9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4.25" x14ac:dyDescent="0.7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9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29.5" x14ac:dyDescent="0.7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9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4.25" x14ac:dyDescent="0.7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9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4.25" x14ac:dyDescent="0.7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9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4.25" x14ac:dyDescent="0.7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9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4.25" x14ac:dyDescent="0.7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9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4.25" x14ac:dyDescent="0.7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9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4.25" x14ac:dyDescent="0.7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9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4.25" x14ac:dyDescent="0.7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9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29.5" x14ac:dyDescent="0.7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9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59" x14ac:dyDescent="0.7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9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4.25" x14ac:dyDescent="0.7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9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59" x14ac:dyDescent="0.7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9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4.25" x14ac:dyDescent="0.7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9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4.25" x14ac:dyDescent="0.7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9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4.25" x14ac:dyDescent="0.7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9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4.25" x14ac:dyDescent="0.7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9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59" x14ac:dyDescent="0.7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9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7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9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4.25" x14ac:dyDescent="0.7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9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59" x14ac:dyDescent="0.7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9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7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9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4.25" x14ac:dyDescent="0.7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9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4.25" x14ac:dyDescent="0.7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9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4.25" x14ac:dyDescent="0.7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9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29.5" x14ac:dyDescent="0.7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9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4.25" x14ac:dyDescent="0.7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9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4.25" x14ac:dyDescent="0.7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9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29.5" x14ac:dyDescent="0.7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9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4.25" x14ac:dyDescent="0.7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9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59" x14ac:dyDescent="0.7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9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4.25" x14ac:dyDescent="0.7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9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29.5" x14ac:dyDescent="0.7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9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4.25" x14ac:dyDescent="0.7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9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4.25" x14ac:dyDescent="0.7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9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29.5" x14ac:dyDescent="0.7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9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4.25" x14ac:dyDescent="0.7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9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59" x14ac:dyDescent="0.7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9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29.5" x14ac:dyDescent="0.7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9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4.25" x14ac:dyDescent="0.7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9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59" x14ac:dyDescent="0.7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9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4.25" x14ac:dyDescent="0.7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9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4.25" x14ac:dyDescent="0.7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9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4.25" x14ac:dyDescent="0.7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9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4.25" x14ac:dyDescent="0.7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9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59" x14ac:dyDescent="0.7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9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4.25" x14ac:dyDescent="0.7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9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4.25" x14ac:dyDescent="0.7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9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3.75" x14ac:dyDescent="0.7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9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4.25" x14ac:dyDescent="0.7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9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4.25" x14ac:dyDescent="0.7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9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29.5" x14ac:dyDescent="0.7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9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59" x14ac:dyDescent="0.7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9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4.25" x14ac:dyDescent="0.7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9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4.25" x14ac:dyDescent="0.7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9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59" x14ac:dyDescent="0.7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9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4.25" x14ac:dyDescent="0.7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9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4.25" x14ac:dyDescent="0.7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9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4.25" x14ac:dyDescent="0.7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9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4.25" x14ac:dyDescent="0.7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9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4.25" x14ac:dyDescent="0.7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9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4.25" x14ac:dyDescent="0.7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9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59" x14ac:dyDescent="0.7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9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59" x14ac:dyDescent="0.7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9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59" x14ac:dyDescent="0.7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9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59" x14ac:dyDescent="0.7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9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29.5" x14ac:dyDescent="0.7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9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29.5" x14ac:dyDescent="0.7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9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4.25" x14ac:dyDescent="0.7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9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4.25" x14ac:dyDescent="0.7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9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29.5" x14ac:dyDescent="0.7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9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4.25" x14ac:dyDescent="0.7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9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4.25" x14ac:dyDescent="0.7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9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29.5" x14ac:dyDescent="0.7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9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4.25" x14ac:dyDescent="0.7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9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4.25" x14ac:dyDescent="0.7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9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4.25" x14ac:dyDescent="0.7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9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4.25" x14ac:dyDescent="0.7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9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4.25" x14ac:dyDescent="0.7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9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4.25" x14ac:dyDescent="0.7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9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29.5" x14ac:dyDescent="0.7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9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4.25" x14ac:dyDescent="0.7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9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59" x14ac:dyDescent="0.7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9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59" x14ac:dyDescent="0.7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9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59" x14ac:dyDescent="0.7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9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4.25" x14ac:dyDescent="0.7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9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9.5" x14ac:dyDescent="0.7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9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4.25" x14ac:dyDescent="0.7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9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4.25" x14ac:dyDescent="0.7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9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4.25" x14ac:dyDescent="0.7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9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4.25" x14ac:dyDescent="0.7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9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4.25" x14ac:dyDescent="0.7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9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4.25" x14ac:dyDescent="0.7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9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4.25" x14ac:dyDescent="0.7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9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59" x14ac:dyDescent="0.7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9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4.25" x14ac:dyDescent="0.7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9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4.25" x14ac:dyDescent="0.7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9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4.25" x14ac:dyDescent="0.7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9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4.25" x14ac:dyDescent="0.7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9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59" x14ac:dyDescent="0.7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9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59" x14ac:dyDescent="0.7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9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4.25" x14ac:dyDescent="0.7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9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4.25" x14ac:dyDescent="0.7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9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4.25" x14ac:dyDescent="0.7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9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4.25" x14ac:dyDescent="0.7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9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4.25" x14ac:dyDescent="0.7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9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29.5" x14ac:dyDescent="0.7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9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4.25" x14ac:dyDescent="0.7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9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4.25" x14ac:dyDescent="0.7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9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29.5" x14ac:dyDescent="0.7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9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29.5" x14ac:dyDescent="0.7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9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4.25" x14ac:dyDescent="0.7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9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4.25" x14ac:dyDescent="0.7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9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9.5" x14ac:dyDescent="0.7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9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4.25" x14ac:dyDescent="0.7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9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4.25" x14ac:dyDescent="0.7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9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4.25" x14ac:dyDescent="0.7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9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4.25" x14ac:dyDescent="0.7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9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29.5" x14ac:dyDescent="0.7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9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4.25" x14ac:dyDescent="0.7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9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4.25" x14ac:dyDescent="0.7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9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4.25" x14ac:dyDescent="0.7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9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4.25" x14ac:dyDescent="0.7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9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4.25" x14ac:dyDescent="0.7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9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4.25" x14ac:dyDescent="0.7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9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4.25" x14ac:dyDescent="0.7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9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29.5" x14ac:dyDescent="0.7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9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4.25" x14ac:dyDescent="0.7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9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59" x14ac:dyDescent="0.7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9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29.5" x14ac:dyDescent="0.7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9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4.25" x14ac:dyDescent="0.7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9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4.25" x14ac:dyDescent="0.7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9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4.25" x14ac:dyDescent="0.7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9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4.25" x14ac:dyDescent="0.7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9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4.25" x14ac:dyDescent="0.7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9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59" x14ac:dyDescent="0.7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9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4.25" x14ac:dyDescent="0.7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9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4.25" x14ac:dyDescent="0.7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9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4.25" x14ac:dyDescent="0.7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9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4.25" x14ac:dyDescent="0.7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9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4.25" x14ac:dyDescent="0.7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9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4.25" x14ac:dyDescent="0.7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9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4.25" x14ac:dyDescent="0.7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9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4.25" x14ac:dyDescent="0.7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9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4.25" x14ac:dyDescent="0.7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9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59" x14ac:dyDescent="0.7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9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4.25" x14ac:dyDescent="0.7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9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59" x14ac:dyDescent="0.7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9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4.25" x14ac:dyDescent="0.7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9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29.5" x14ac:dyDescent="0.7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9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59" x14ac:dyDescent="0.7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9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59" x14ac:dyDescent="0.7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9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4.25" x14ac:dyDescent="0.7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9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29.5" x14ac:dyDescent="0.7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9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4.25" x14ac:dyDescent="0.7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9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29.5" x14ac:dyDescent="0.7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9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4.25" x14ac:dyDescent="0.7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9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4.25" x14ac:dyDescent="0.7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9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4.25" x14ac:dyDescent="0.7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9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4.25" x14ac:dyDescent="0.7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9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4.25" x14ac:dyDescent="0.7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9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4.25" x14ac:dyDescent="0.7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9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4.25" x14ac:dyDescent="0.7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9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4.25" x14ac:dyDescent="0.7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9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29.5" x14ac:dyDescent="0.7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9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59" x14ac:dyDescent="0.7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9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59" x14ac:dyDescent="0.7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9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4.25" x14ac:dyDescent="0.7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9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29.5" x14ac:dyDescent="0.7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9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4.25" x14ac:dyDescent="0.7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9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4.25" x14ac:dyDescent="0.7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9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4.25" x14ac:dyDescent="0.7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9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29.5" x14ac:dyDescent="0.7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9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4.25" x14ac:dyDescent="0.7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9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59" x14ac:dyDescent="0.7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9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4.25" x14ac:dyDescent="0.7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9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4.25" x14ac:dyDescent="0.7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9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4.25" x14ac:dyDescent="0.7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9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4.25" x14ac:dyDescent="0.7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9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4.25" x14ac:dyDescent="0.7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9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4.25" x14ac:dyDescent="0.7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9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59" x14ac:dyDescent="0.7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9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4.25" x14ac:dyDescent="0.7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9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4.25" x14ac:dyDescent="0.7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9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29.5" x14ac:dyDescent="0.7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9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4.25" x14ac:dyDescent="0.7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9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4.25" x14ac:dyDescent="0.7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9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59" x14ac:dyDescent="0.7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9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4.25" x14ac:dyDescent="0.7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9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59" x14ac:dyDescent="0.7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9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4.25" x14ac:dyDescent="0.7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9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59" x14ac:dyDescent="0.7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9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4.25" x14ac:dyDescent="0.7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9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4.25" x14ac:dyDescent="0.7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9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4.25" x14ac:dyDescent="0.7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9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4.25" x14ac:dyDescent="0.7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9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4.25" x14ac:dyDescent="0.7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9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4.25" x14ac:dyDescent="0.7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9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29.5" x14ac:dyDescent="0.7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9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59" x14ac:dyDescent="0.7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9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4.25" x14ac:dyDescent="0.7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9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59" x14ac:dyDescent="0.7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9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4.25" x14ac:dyDescent="0.7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9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4.25" x14ac:dyDescent="0.7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9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4.25" x14ac:dyDescent="0.7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9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4.25" x14ac:dyDescent="0.7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9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4.25" x14ac:dyDescent="0.7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9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4.25" x14ac:dyDescent="0.7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9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29.5" x14ac:dyDescent="0.7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9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4.25" x14ac:dyDescent="0.7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9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4.25" x14ac:dyDescent="0.7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9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4.25" x14ac:dyDescent="0.7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9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4.25" x14ac:dyDescent="0.7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9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4.25" x14ac:dyDescent="0.7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9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4.25" x14ac:dyDescent="0.7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9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59" x14ac:dyDescent="0.7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9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4.25" x14ac:dyDescent="0.7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9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4.25" x14ac:dyDescent="0.7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9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4.25" x14ac:dyDescent="0.7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9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4.25" x14ac:dyDescent="0.7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9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4.25" x14ac:dyDescent="0.7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9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4.25" x14ac:dyDescent="0.7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9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29.5" x14ac:dyDescent="0.7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9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4.25" x14ac:dyDescent="0.7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9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4.25" x14ac:dyDescent="0.7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9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4.25" x14ac:dyDescent="0.7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9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4.25" x14ac:dyDescent="0.7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9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29.5" x14ac:dyDescent="0.7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9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4.25" x14ac:dyDescent="0.7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9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4.25" x14ac:dyDescent="0.7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9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4.25" x14ac:dyDescent="0.7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9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4.25" x14ac:dyDescent="0.7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9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4.25" x14ac:dyDescent="0.7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9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4.25" x14ac:dyDescent="0.7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9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4.25" x14ac:dyDescent="0.7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9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29.5" x14ac:dyDescent="0.7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9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4.25" x14ac:dyDescent="0.7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9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4.25" x14ac:dyDescent="0.7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9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4.25" x14ac:dyDescent="0.7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9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4.25" x14ac:dyDescent="0.7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9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4.25" x14ac:dyDescent="0.7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9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59" x14ac:dyDescent="0.7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9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4.25" x14ac:dyDescent="0.7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9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4.25" x14ac:dyDescent="0.7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9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29.5" x14ac:dyDescent="0.7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9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59" x14ac:dyDescent="0.7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9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4.25" x14ac:dyDescent="0.7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9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4.25" x14ac:dyDescent="0.7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9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4.25" x14ac:dyDescent="0.7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9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4.25" x14ac:dyDescent="0.7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9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29.5" x14ac:dyDescent="0.7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9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4.25" x14ac:dyDescent="0.7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9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4.25" x14ac:dyDescent="0.7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9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59" x14ac:dyDescent="0.7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9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4.25" x14ac:dyDescent="0.7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9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59" x14ac:dyDescent="0.7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9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4.25" x14ac:dyDescent="0.7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9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4.25" x14ac:dyDescent="0.7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9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59" x14ac:dyDescent="0.7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9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4.25" x14ac:dyDescent="0.7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9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59" x14ac:dyDescent="0.7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9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4.25" x14ac:dyDescent="0.7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9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29.5" x14ac:dyDescent="0.7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9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59" x14ac:dyDescent="0.7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9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4.25" x14ac:dyDescent="0.7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9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4.25" x14ac:dyDescent="0.7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9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4.25" x14ac:dyDescent="0.7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9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4.25" x14ac:dyDescent="0.7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9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4.25" x14ac:dyDescent="0.7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9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4.25" x14ac:dyDescent="0.7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9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4.25" x14ac:dyDescent="0.7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9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4.25" x14ac:dyDescent="0.7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9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4.25" x14ac:dyDescent="0.7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9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x14ac:dyDescent="0.7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9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4.25" x14ac:dyDescent="0.7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9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4.25" x14ac:dyDescent="0.7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9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4.25" x14ac:dyDescent="0.7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9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4.25" x14ac:dyDescent="0.7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9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59" x14ac:dyDescent="0.7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9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4.25" x14ac:dyDescent="0.7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9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4.25" x14ac:dyDescent="0.7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9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59" x14ac:dyDescent="0.7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9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59" x14ac:dyDescent="0.7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9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59" x14ac:dyDescent="0.7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9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4.25" x14ac:dyDescent="0.7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9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4.25" x14ac:dyDescent="0.7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9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4.25" x14ac:dyDescent="0.7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9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4.25" x14ac:dyDescent="0.7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9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4.25" x14ac:dyDescent="0.7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9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7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9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59" x14ac:dyDescent="0.7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9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4.25" x14ac:dyDescent="0.7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9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29.5" x14ac:dyDescent="0.7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9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29.5" x14ac:dyDescent="0.7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9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4.25" x14ac:dyDescent="0.7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9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29.5" x14ac:dyDescent="0.7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9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59" x14ac:dyDescent="0.7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9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4.25" x14ac:dyDescent="0.7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9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29.5" x14ac:dyDescent="0.7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9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29.5" x14ac:dyDescent="0.7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9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4.25" x14ac:dyDescent="0.7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9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59" x14ac:dyDescent="0.7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9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29.5" x14ac:dyDescent="0.7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9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4.25" x14ac:dyDescent="0.7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9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59" x14ac:dyDescent="0.7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9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4.25" x14ac:dyDescent="0.7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9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4.25" x14ac:dyDescent="0.7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9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59" x14ac:dyDescent="0.7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9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4.25" x14ac:dyDescent="0.7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9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4.25" x14ac:dyDescent="0.7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9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59" x14ac:dyDescent="0.7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9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9.5" x14ac:dyDescent="0.7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9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29.5" x14ac:dyDescent="0.7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9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29.5" x14ac:dyDescent="0.7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9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59" x14ac:dyDescent="0.7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9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4.25" x14ac:dyDescent="0.7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9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59" x14ac:dyDescent="0.7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9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59" x14ac:dyDescent="0.7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9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59" x14ac:dyDescent="0.7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9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4.25" x14ac:dyDescent="0.7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9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4.25" x14ac:dyDescent="0.7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9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4.25" x14ac:dyDescent="0.7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9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4.25" x14ac:dyDescent="0.7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9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4.25" x14ac:dyDescent="0.7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9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4.25" x14ac:dyDescent="0.7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9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4.25" x14ac:dyDescent="0.7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9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4.25" x14ac:dyDescent="0.7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9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4.25" x14ac:dyDescent="0.7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9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4.25" x14ac:dyDescent="0.7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9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59" x14ac:dyDescent="0.7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9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59" x14ac:dyDescent="0.7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9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4.25" x14ac:dyDescent="0.7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9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4.25" x14ac:dyDescent="0.7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9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4.25" x14ac:dyDescent="0.7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9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x14ac:dyDescent="0.7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9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4.25" x14ac:dyDescent="0.7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9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4.25" x14ac:dyDescent="0.7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9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4.25" x14ac:dyDescent="0.7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9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4.25" x14ac:dyDescent="0.7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9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4.25" x14ac:dyDescent="0.7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9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4.25" x14ac:dyDescent="0.7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9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4.25" x14ac:dyDescent="0.7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9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59" x14ac:dyDescent="0.7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9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59" x14ac:dyDescent="0.7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9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4.25" x14ac:dyDescent="0.7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9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59" x14ac:dyDescent="0.7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9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29.5" x14ac:dyDescent="0.7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9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4.25" x14ac:dyDescent="0.7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9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29.5" x14ac:dyDescent="0.7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9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4.25" x14ac:dyDescent="0.7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9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29.5" x14ac:dyDescent="0.7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9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4.25" x14ac:dyDescent="0.7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9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4.25" x14ac:dyDescent="0.7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9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4.25" x14ac:dyDescent="0.7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9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4.25" x14ac:dyDescent="0.7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9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59" x14ac:dyDescent="0.7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9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4.25" x14ac:dyDescent="0.7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9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4.25" x14ac:dyDescent="0.7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9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4.25" x14ac:dyDescent="0.7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9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59" x14ac:dyDescent="0.7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9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4.25" x14ac:dyDescent="0.7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9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4.25" x14ac:dyDescent="0.7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9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4.25" x14ac:dyDescent="0.7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9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29.5" x14ac:dyDescent="0.7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9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4.25" x14ac:dyDescent="0.7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9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4.25" x14ac:dyDescent="0.7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9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4.25" x14ac:dyDescent="0.7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9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29.5" x14ac:dyDescent="0.7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9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4.25" x14ac:dyDescent="0.7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9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4.25" x14ac:dyDescent="0.7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9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4.25" x14ac:dyDescent="0.7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9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4.25" x14ac:dyDescent="0.7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9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4.25" x14ac:dyDescent="0.7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9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59" x14ac:dyDescent="0.7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9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4.25" x14ac:dyDescent="0.7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9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9.5" x14ac:dyDescent="0.7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9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59" x14ac:dyDescent="0.7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9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4.25" x14ac:dyDescent="0.7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9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7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9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4.25" x14ac:dyDescent="0.7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9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4.25" x14ac:dyDescent="0.7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9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4.25" x14ac:dyDescent="0.7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9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4.25" x14ac:dyDescent="0.7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9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4.25" x14ac:dyDescent="0.7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9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59" x14ac:dyDescent="0.7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9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4.25" x14ac:dyDescent="0.7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9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4.25" x14ac:dyDescent="0.7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9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4.25" x14ac:dyDescent="0.7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9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4.25" x14ac:dyDescent="0.7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9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4.25" x14ac:dyDescent="0.7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9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29.5" x14ac:dyDescent="0.7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9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4.25" x14ac:dyDescent="0.7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9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59" x14ac:dyDescent="0.7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9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4.25" x14ac:dyDescent="0.7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9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4.25" x14ac:dyDescent="0.7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9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4.25" x14ac:dyDescent="0.7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9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4.25" x14ac:dyDescent="0.7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9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4.25" x14ac:dyDescent="0.7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9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4.25" x14ac:dyDescent="0.7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9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4.25" x14ac:dyDescent="0.7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9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29.5" x14ac:dyDescent="0.7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9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4.25" x14ac:dyDescent="0.7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9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59" x14ac:dyDescent="0.7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9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4.25" x14ac:dyDescent="0.7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9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4.25" x14ac:dyDescent="0.7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9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59" x14ac:dyDescent="0.7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9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7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9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4.25" x14ac:dyDescent="0.7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9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4.25" x14ac:dyDescent="0.7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9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29.5" x14ac:dyDescent="0.7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9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4.25" x14ac:dyDescent="0.7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9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59" x14ac:dyDescent="0.7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9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59" x14ac:dyDescent="0.7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9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4.25" x14ac:dyDescent="0.7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9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4.25" x14ac:dyDescent="0.7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9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4.25" x14ac:dyDescent="0.7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9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4.25" x14ac:dyDescent="0.7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9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4.25" x14ac:dyDescent="0.7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9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4.25" x14ac:dyDescent="0.7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9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4.25" x14ac:dyDescent="0.7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9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4.25" x14ac:dyDescent="0.7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9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59" x14ac:dyDescent="0.7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9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4.25" x14ac:dyDescent="0.7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9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4.25" x14ac:dyDescent="0.7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9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4.25" x14ac:dyDescent="0.7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9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59" x14ac:dyDescent="0.7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9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59" x14ac:dyDescent="0.7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9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4.25" x14ac:dyDescent="0.7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9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29.5" x14ac:dyDescent="0.7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9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4.25" x14ac:dyDescent="0.7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9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4.25" x14ac:dyDescent="0.7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9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4.25" x14ac:dyDescent="0.7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9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4.25" x14ac:dyDescent="0.7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9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9" x14ac:dyDescent="0.7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9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29.5" x14ac:dyDescent="0.7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9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4.25" x14ac:dyDescent="0.7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9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4.25" x14ac:dyDescent="0.7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9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4.25" x14ac:dyDescent="0.7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9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4.25" x14ac:dyDescent="0.7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9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4.25" x14ac:dyDescent="0.7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9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4.25" x14ac:dyDescent="0.7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9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4.25" x14ac:dyDescent="0.7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9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4.25" x14ac:dyDescent="0.7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9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4.25" x14ac:dyDescent="0.7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9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4.25" x14ac:dyDescent="0.7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9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4.25" x14ac:dyDescent="0.7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9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4.25" x14ac:dyDescent="0.7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9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29.5" x14ac:dyDescent="0.7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9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4.25" x14ac:dyDescent="0.7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9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59" x14ac:dyDescent="0.7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9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4.25" x14ac:dyDescent="0.7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9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4.25" x14ac:dyDescent="0.7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9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4.25" x14ac:dyDescent="0.7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9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29.5" x14ac:dyDescent="0.7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9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4.25" x14ac:dyDescent="0.7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9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29.5" x14ac:dyDescent="0.7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9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4.25" x14ac:dyDescent="0.7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9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29.5" x14ac:dyDescent="0.7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9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4.25" x14ac:dyDescent="0.7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9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59" x14ac:dyDescent="0.7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9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4.25" x14ac:dyDescent="0.7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9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4.25" x14ac:dyDescent="0.7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9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4.25" x14ac:dyDescent="0.7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9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59" x14ac:dyDescent="0.7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9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4.25" x14ac:dyDescent="0.7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9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4.25" x14ac:dyDescent="0.7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9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29.5" x14ac:dyDescent="0.7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9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4.25" x14ac:dyDescent="0.7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9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4.25" x14ac:dyDescent="0.7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9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4.25" x14ac:dyDescent="0.7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9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29.5" x14ac:dyDescent="0.7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9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4.25" x14ac:dyDescent="0.7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9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59" x14ac:dyDescent="0.7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9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4.25" x14ac:dyDescent="0.7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9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29.5" x14ac:dyDescent="0.7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9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4.25" x14ac:dyDescent="0.7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9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4.25" x14ac:dyDescent="0.7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9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59" x14ac:dyDescent="0.7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9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4.25" x14ac:dyDescent="0.7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9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4.25" x14ac:dyDescent="0.7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9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59" x14ac:dyDescent="0.7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9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4.25" x14ac:dyDescent="0.7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9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59" x14ac:dyDescent="0.7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9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4.25" x14ac:dyDescent="0.7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9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4.25" x14ac:dyDescent="0.7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9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4.25" x14ac:dyDescent="0.7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9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4.25" x14ac:dyDescent="0.7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9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4.25" x14ac:dyDescent="0.7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9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4.25" x14ac:dyDescent="0.7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9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29.5" x14ac:dyDescent="0.7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9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4.25" x14ac:dyDescent="0.7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9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4.25" x14ac:dyDescent="0.7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9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4.25" x14ac:dyDescent="0.7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9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4.25" x14ac:dyDescent="0.7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9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4.25" x14ac:dyDescent="0.7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9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4.25" x14ac:dyDescent="0.7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9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59" x14ac:dyDescent="0.7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9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4.25" x14ac:dyDescent="0.7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9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4.25" x14ac:dyDescent="0.7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9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4.25" x14ac:dyDescent="0.7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9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29.5" x14ac:dyDescent="0.7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9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4.25" x14ac:dyDescent="0.7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9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4.25" x14ac:dyDescent="0.7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9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4.25" x14ac:dyDescent="0.7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9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4.25" x14ac:dyDescent="0.7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9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4.25" x14ac:dyDescent="0.7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9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4.25" x14ac:dyDescent="0.7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9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59" x14ac:dyDescent="0.7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9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29.5" x14ac:dyDescent="0.7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9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4.25" x14ac:dyDescent="0.7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9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4.25" x14ac:dyDescent="0.7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9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59" x14ac:dyDescent="0.7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9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29.5" x14ac:dyDescent="0.7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9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59" x14ac:dyDescent="0.7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9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59" x14ac:dyDescent="0.7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9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4.25" x14ac:dyDescent="0.7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9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4.25" x14ac:dyDescent="0.7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9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4.25" x14ac:dyDescent="0.7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9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4.25" x14ac:dyDescent="0.7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9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59" x14ac:dyDescent="0.7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9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29.5" x14ac:dyDescent="0.7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9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59" x14ac:dyDescent="0.7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9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4.25" x14ac:dyDescent="0.7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9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4.25" x14ac:dyDescent="0.7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9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4.25" x14ac:dyDescent="0.7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9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4.25" x14ac:dyDescent="0.7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9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7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9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29.5" x14ac:dyDescent="0.7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9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4.25" x14ac:dyDescent="0.7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9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4.25" x14ac:dyDescent="0.7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9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7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9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59" x14ac:dyDescent="0.7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9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4.25" x14ac:dyDescent="0.7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9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4.25" x14ac:dyDescent="0.7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9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4.25" x14ac:dyDescent="0.7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9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4.25" x14ac:dyDescent="0.7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9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4.25" x14ac:dyDescent="0.7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9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4.25" x14ac:dyDescent="0.7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9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59" x14ac:dyDescent="0.7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9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9.5" x14ac:dyDescent="0.7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9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4.25" x14ac:dyDescent="0.7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9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4.25" x14ac:dyDescent="0.7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9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4.25" x14ac:dyDescent="0.7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9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59" x14ac:dyDescent="0.7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9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4.25" x14ac:dyDescent="0.7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9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59" x14ac:dyDescent="0.7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9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59" x14ac:dyDescent="0.7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9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4.25" x14ac:dyDescent="0.7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9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4.25" x14ac:dyDescent="0.7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9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4.25" x14ac:dyDescent="0.7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9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59" x14ac:dyDescent="0.7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9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7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9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4.25" x14ac:dyDescent="0.7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9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4.25" x14ac:dyDescent="0.7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9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4.25" x14ac:dyDescent="0.7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9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4.25" x14ac:dyDescent="0.7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9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4.25" x14ac:dyDescent="0.7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9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4.25" x14ac:dyDescent="0.7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9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4.25" x14ac:dyDescent="0.7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9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29.5" x14ac:dyDescent="0.7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9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4.25" x14ac:dyDescent="0.7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9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9" x14ac:dyDescent="0.7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9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9.5" x14ac:dyDescent="0.7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9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4.25" x14ac:dyDescent="0.7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9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4.25" x14ac:dyDescent="0.7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9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59" x14ac:dyDescent="0.7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9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4.25" x14ac:dyDescent="0.7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9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59" x14ac:dyDescent="0.7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9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4.25" x14ac:dyDescent="0.7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9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4.25" x14ac:dyDescent="0.7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9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4.25" x14ac:dyDescent="0.7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9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4.25" x14ac:dyDescent="0.7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9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4.25" x14ac:dyDescent="0.7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9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4.25" x14ac:dyDescent="0.7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9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29.5" x14ac:dyDescent="0.7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9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4.25" x14ac:dyDescent="0.7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9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29.5" x14ac:dyDescent="0.7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9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4.25" x14ac:dyDescent="0.7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9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4.25" x14ac:dyDescent="0.7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9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4.25" x14ac:dyDescent="0.7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9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4.25" x14ac:dyDescent="0.7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9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29.5" x14ac:dyDescent="0.7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9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4.25" x14ac:dyDescent="0.7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9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4.25" x14ac:dyDescent="0.7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9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4.25" x14ac:dyDescent="0.7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9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29.5" x14ac:dyDescent="0.7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9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4.25" x14ac:dyDescent="0.7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9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3.75" x14ac:dyDescent="0.7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9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4.25" x14ac:dyDescent="0.7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9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4.25" x14ac:dyDescent="0.7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9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59" x14ac:dyDescent="0.7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9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4.25" x14ac:dyDescent="0.7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9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4.25" x14ac:dyDescent="0.7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9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4.25" x14ac:dyDescent="0.7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9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59" x14ac:dyDescent="0.7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9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4.25" x14ac:dyDescent="0.7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9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4.25" x14ac:dyDescent="0.7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9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7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9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4.25" x14ac:dyDescent="0.7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9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29.5" x14ac:dyDescent="0.7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9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29.5" x14ac:dyDescent="0.7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9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4.25" x14ac:dyDescent="0.7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9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59" x14ac:dyDescent="0.7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9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4.25" x14ac:dyDescent="0.7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9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59" x14ac:dyDescent="0.7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9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4.25" x14ac:dyDescent="0.7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9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4.25" x14ac:dyDescent="0.7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9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59" x14ac:dyDescent="0.7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9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4.25" x14ac:dyDescent="0.7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9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4.25" x14ac:dyDescent="0.7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9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4.25" x14ac:dyDescent="0.7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9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4.25" x14ac:dyDescent="0.7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9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29.5" x14ac:dyDescent="0.7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9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4.25" x14ac:dyDescent="0.7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9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59" x14ac:dyDescent="0.7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9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4.25" x14ac:dyDescent="0.7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9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4.25" x14ac:dyDescent="0.7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9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4.25" x14ac:dyDescent="0.7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9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4.25" x14ac:dyDescent="0.7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9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4.25" x14ac:dyDescent="0.7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9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9.5" x14ac:dyDescent="0.7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9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4.25" x14ac:dyDescent="0.7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9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4.25" x14ac:dyDescent="0.7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9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4.25" x14ac:dyDescent="0.7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9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4.25" x14ac:dyDescent="0.7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9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4.25" x14ac:dyDescent="0.7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9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4.25" x14ac:dyDescent="0.7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9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4.25" x14ac:dyDescent="0.7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9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29.5" x14ac:dyDescent="0.7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9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59" x14ac:dyDescent="0.7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9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4.25" x14ac:dyDescent="0.7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9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4.25" x14ac:dyDescent="0.7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9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9.5" x14ac:dyDescent="0.7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9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4.25" x14ac:dyDescent="0.7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9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29.5" x14ac:dyDescent="0.7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9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4.25" x14ac:dyDescent="0.7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9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4.25" x14ac:dyDescent="0.7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9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4.25" x14ac:dyDescent="0.7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9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4.25" x14ac:dyDescent="0.7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9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4.25" x14ac:dyDescent="0.7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9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4.25" x14ac:dyDescent="0.7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9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4.25" x14ac:dyDescent="0.7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9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4.25" x14ac:dyDescent="0.7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9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4.25" x14ac:dyDescent="0.7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9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4.25" x14ac:dyDescent="0.7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9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4.25" x14ac:dyDescent="0.7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9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4.25" x14ac:dyDescent="0.7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9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59" x14ac:dyDescent="0.7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9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4.25" x14ac:dyDescent="0.7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9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59" x14ac:dyDescent="0.7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9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4.25" x14ac:dyDescent="0.7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9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29.5" x14ac:dyDescent="0.7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9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4.25" x14ac:dyDescent="0.7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 s="13">
        <f t="shared" si="216"/>
        <v>47</v>
      </c>
      <c r="Q2783" s="9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29.5" x14ac:dyDescent="0.7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 s="13">
        <f t="shared" si="216"/>
        <v>66.67</v>
      </c>
      <c r="Q2784" s="9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4.25" x14ac:dyDescent="0.7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 s="13">
        <f t="shared" si="216"/>
        <v>18.77</v>
      </c>
      <c r="Q2785" s="9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4.25" x14ac:dyDescent="0.7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 s="13">
        <f t="shared" si="216"/>
        <v>66.11</v>
      </c>
      <c r="Q2786" s="9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4.25" x14ac:dyDescent="0.7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 s="13">
        <f t="shared" si="216"/>
        <v>36.86</v>
      </c>
      <c r="Q2787" s="9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29.5" x14ac:dyDescent="0.7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 s="13">
        <f t="shared" si="216"/>
        <v>39.81</v>
      </c>
      <c r="Q2788" s="9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4.25" x14ac:dyDescent="0.7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 s="13">
        <f t="shared" si="216"/>
        <v>31.5</v>
      </c>
      <c r="Q2789" s="9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4.25" x14ac:dyDescent="0.7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 s="13">
        <f t="shared" si="216"/>
        <v>102.5</v>
      </c>
      <c r="Q2790" s="9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29.5" x14ac:dyDescent="0.7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 s="13">
        <f t="shared" si="216"/>
        <v>126.46</v>
      </c>
      <c r="Q2791" s="9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4.25" x14ac:dyDescent="0.7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 s="13">
        <f t="shared" si="216"/>
        <v>47.88</v>
      </c>
      <c r="Q2792" s="9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59" x14ac:dyDescent="0.7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 s="13">
        <f t="shared" si="216"/>
        <v>73.209999999999994</v>
      </c>
      <c r="Q2793" s="9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4.25" x14ac:dyDescent="0.7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 s="13">
        <f t="shared" si="216"/>
        <v>89.67</v>
      </c>
      <c r="Q2794" s="9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59" x14ac:dyDescent="0.7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 s="13">
        <f t="shared" si="216"/>
        <v>151.46</v>
      </c>
      <c r="Q2795" s="9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59" x14ac:dyDescent="0.7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 s="13">
        <f t="shared" si="216"/>
        <v>25</v>
      </c>
      <c r="Q2796" s="9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4.25" x14ac:dyDescent="0.7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 s="13">
        <f t="shared" si="216"/>
        <v>36.5</v>
      </c>
      <c r="Q2797" s="9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4.25" x14ac:dyDescent="0.7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 s="13">
        <f t="shared" si="216"/>
        <v>44</v>
      </c>
      <c r="Q2798" s="9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4.25" x14ac:dyDescent="0.7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 s="13">
        <f t="shared" si="216"/>
        <v>87.36</v>
      </c>
      <c r="Q2799" s="9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59" x14ac:dyDescent="0.7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 s="13">
        <f t="shared" si="216"/>
        <v>36.47</v>
      </c>
      <c r="Q2800" s="9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59" x14ac:dyDescent="0.7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 s="13">
        <f t="shared" si="216"/>
        <v>44.86</v>
      </c>
      <c r="Q2801" s="9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4.25" x14ac:dyDescent="0.7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 s="13">
        <f t="shared" si="216"/>
        <v>42.9</v>
      </c>
      <c r="Q2802" s="9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4.25" x14ac:dyDescent="0.7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 s="13">
        <f t="shared" si="216"/>
        <v>51.23</v>
      </c>
      <c r="Q2803" s="9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4.25" x14ac:dyDescent="0.7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 s="13">
        <f t="shared" si="216"/>
        <v>33.94</v>
      </c>
      <c r="Q2804" s="9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4.25" x14ac:dyDescent="0.7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 s="13">
        <f t="shared" si="216"/>
        <v>90.74</v>
      </c>
      <c r="Q2805" s="9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4.25" x14ac:dyDescent="0.7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 s="13">
        <f t="shared" si="216"/>
        <v>50</v>
      </c>
      <c r="Q2806" s="9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59" x14ac:dyDescent="0.7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 s="13">
        <f t="shared" si="216"/>
        <v>24.44</v>
      </c>
      <c r="Q2807" s="9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4.25" x14ac:dyDescent="0.7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 s="13">
        <f t="shared" si="216"/>
        <v>44.25</v>
      </c>
      <c r="Q2808" s="9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x14ac:dyDescent="0.7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 s="13">
        <f t="shared" si="216"/>
        <v>67.739999999999995</v>
      </c>
      <c r="Q2809" s="9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59" x14ac:dyDescent="0.7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 s="13">
        <f t="shared" si="216"/>
        <v>65.38</v>
      </c>
      <c r="Q2810" s="9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4.25" x14ac:dyDescent="0.7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 s="13">
        <f t="shared" si="216"/>
        <v>121.9</v>
      </c>
      <c r="Q2811" s="9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4.25" x14ac:dyDescent="0.7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 s="13">
        <f t="shared" si="216"/>
        <v>47.46</v>
      </c>
      <c r="Q2812" s="9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4.25" x14ac:dyDescent="0.7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 s="13">
        <f t="shared" si="216"/>
        <v>92.84</v>
      </c>
      <c r="Q2813" s="9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4.25" x14ac:dyDescent="0.7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 s="13">
        <f t="shared" si="216"/>
        <v>68.25</v>
      </c>
      <c r="Q2814" s="9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4.25" x14ac:dyDescent="0.7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 s="13">
        <f t="shared" si="216"/>
        <v>37.21</v>
      </c>
      <c r="Q2815" s="9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4.25" x14ac:dyDescent="0.7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 s="13">
        <f t="shared" si="216"/>
        <v>25.25</v>
      </c>
      <c r="Q2816" s="9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4.25" x14ac:dyDescent="0.7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 s="13">
        <f t="shared" si="216"/>
        <v>43.21</v>
      </c>
      <c r="Q2817" s="9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4.25" x14ac:dyDescent="0.7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 s="13">
        <f t="shared" si="216"/>
        <v>25.13</v>
      </c>
      <c r="Q2818" s="9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59" x14ac:dyDescent="0.7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 s="13">
        <f t="shared" ref="P2819:P2882" si="221">IFERROR(ROUND(E2819/L2819,2),0)</f>
        <v>23.64</v>
      </c>
      <c r="Q2819" s="9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4.25" x14ac:dyDescent="0.7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13">
        <f t="shared" si="221"/>
        <v>103.95</v>
      </c>
      <c r="Q2820" s="9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4.25" x14ac:dyDescent="0.7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13">
        <f t="shared" si="221"/>
        <v>50.38</v>
      </c>
      <c r="Q2821" s="9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4.25" x14ac:dyDescent="0.7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13">
        <f t="shared" si="221"/>
        <v>13.6</v>
      </c>
      <c r="Q2822" s="9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59" x14ac:dyDescent="0.7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13">
        <f t="shared" si="221"/>
        <v>28.57</v>
      </c>
      <c r="Q2823" s="9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59" x14ac:dyDescent="0.7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13">
        <f t="shared" si="221"/>
        <v>63.83</v>
      </c>
      <c r="Q2824" s="9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59" x14ac:dyDescent="0.7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13">
        <f t="shared" si="221"/>
        <v>8.86</v>
      </c>
      <c r="Q2825" s="9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4.25" x14ac:dyDescent="0.7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 s="13">
        <f t="shared" si="221"/>
        <v>50.67</v>
      </c>
      <c r="Q2826" s="9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59" x14ac:dyDescent="0.7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 s="13">
        <f t="shared" si="221"/>
        <v>60.78</v>
      </c>
      <c r="Q2827" s="9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59" x14ac:dyDescent="0.7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 s="13">
        <f t="shared" si="221"/>
        <v>113.42</v>
      </c>
      <c r="Q2828" s="9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59" x14ac:dyDescent="0.7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 s="13">
        <f t="shared" si="221"/>
        <v>104.57</v>
      </c>
      <c r="Q2829" s="9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4.25" x14ac:dyDescent="0.7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 s="13">
        <f t="shared" si="221"/>
        <v>98.31</v>
      </c>
      <c r="Q2830" s="9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4.25" x14ac:dyDescent="0.7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 s="13">
        <f t="shared" si="221"/>
        <v>35.04</v>
      </c>
      <c r="Q2831" s="9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29.5" x14ac:dyDescent="0.7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 s="13">
        <f t="shared" si="221"/>
        <v>272.73</v>
      </c>
      <c r="Q2832" s="9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4.25" x14ac:dyDescent="0.7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 s="13">
        <f t="shared" si="221"/>
        <v>63.85</v>
      </c>
      <c r="Q2833" s="9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4.25" x14ac:dyDescent="0.7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 s="13">
        <f t="shared" si="221"/>
        <v>30.19</v>
      </c>
      <c r="Q2834" s="9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7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 s="13">
        <f t="shared" si="221"/>
        <v>83.51</v>
      </c>
      <c r="Q2835" s="9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4.25" x14ac:dyDescent="0.7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 s="13">
        <f t="shared" si="221"/>
        <v>64.760000000000005</v>
      </c>
      <c r="Q2836" s="9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4.25" x14ac:dyDescent="0.7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 s="13">
        <f t="shared" si="221"/>
        <v>20.12</v>
      </c>
      <c r="Q2837" s="9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59" x14ac:dyDescent="0.7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 s="13">
        <f t="shared" si="221"/>
        <v>44.09</v>
      </c>
      <c r="Q2838" s="9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59" x14ac:dyDescent="0.7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 s="13">
        <f t="shared" si="221"/>
        <v>40.479999999999997</v>
      </c>
      <c r="Q2839" s="9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4.25" x14ac:dyDescent="0.7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 s="13">
        <f t="shared" si="221"/>
        <v>44.54</v>
      </c>
      <c r="Q2840" s="9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4.25" x14ac:dyDescent="0.7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 s="13">
        <f t="shared" si="221"/>
        <v>125.81</v>
      </c>
      <c r="Q2841" s="9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59" x14ac:dyDescent="0.7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 s="13">
        <f t="shared" si="221"/>
        <v>19.7</v>
      </c>
      <c r="Q2842" s="9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4.25" x14ac:dyDescent="0.7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 s="13">
        <f t="shared" si="221"/>
        <v>10</v>
      </c>
      <c r="Q2843" s="9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4.25" x14ac:dyDescent="0.7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s="13">
        <f t="shared" si="221"/>
        <v>0</v>
      </c>
      <c r="Q2844" s="9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4.25" x14ac:dyDescent="0.7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s="13">
        <f t="shared" si="221"/>
        <v>0</v>
      </c>
      <c r="Q2845" s="9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4.25" x14ac:dyDescent="0.7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 s="13">
        <f t="shared" si="221"/>
        <v>30</v>
      </c>
      <c r="Q2846" s="9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4.25" x14ac:dyDescent="0.7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 s="13">
        <f t="shared" si="221"/>
        <v>60.67</v>
      </c>
      <c r="Q2847" s="9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59" x14ac:dyDescent="0.7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s="13">
        <f t="shared" si="221"/>
        <v>0</v>
      </c>
      <c r="Q2848" s="9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4.25" x14ac:dyDescent="0.7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s="13">
        <f t="shared" si="221"/>
        <v>0</v>
      </c>
      <c r="Q2849" s="9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59" x14ac:dyDescent="0.7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 s="13">
        <f t="shared" si="221"/>
        <v>23.33</v>
      </c>
      <c r="Q2850" s="9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4.25" x14ac:dyDescent="0.7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 s="13">
        <f t="shared" si="221"/>
        <v>5</v>
      </c>
      <c r="Q2851" s="9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4.25" x14ac:dyDescent="0.7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 s="13">
        <f t="shared" si="221"/>
        <v>23.92</v>
      </c>
      <c r="Q2852" s="9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4.25" x14ac:dyDescent="0.7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s="13">
        <f t="shared" si="221"/>
        <v>0</v>
      </c>
      <c r="Q2853" s="9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4.25" x14ac:dyDescent="0.7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 s="13">
        <f t="shared" si="221"/>
        <v>15.83</v>
      </c>
      <c r="Q2854" s="9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4.25" x14ac:dyDescent="0.7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s="13">
        <f t="shared" si="221"/>
        <v>0</v>
      </c>
      <c r="Q2855" s="9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4.25" x14ac:dyDescent="0.7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 s="13">
        <f t="shared" si="221"/>
        <v>29.79</v>
      </c>
      <c r="Q2856" s="9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59" x14ac:dyDescent="0.7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 s="13">
        <f t="shared" si="221"/>
        <v>60</v>
      </c>
      <c r="Q2857" s="9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4.25" x14ac:dyDescent="0.7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 s="13">
        <f t="shared" si="221"/>
        <v>24.33</v>
      </c>
      <c r="Q2858" s="9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59" x14ac:dyDescent="0.7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 s="13">
        <f t="shared" si="221"/>
        <v>500</v>
      </c>
      <c r="Q2859" s="9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4.25" x14ac:dyDescent="0.7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s="13">
        <f t="shared" si="221"/>
        <v>0</v>
      </c>
      <c r="Q2860" s="9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4.25" x14ac:dyDescent="0.7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 s="13">
        <f t="shared" si="221"/>
        <v>35</v>
      </c>
      <c r="Q2861" s="9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59" x14ac:dyDescent="0.7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 s="13">
        <f t="shared" si="221"/>
        <v>29.56</v>
      </c>
      <c r="Q2862" s="9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4.25" x14ac:dyDescent="0.7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 s="13">
        <f t="shared" si="221"/>
        <v>26.67</v>
      </c>
      <c r="Q2863" s="9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4.25" x14ac:dyDescent="0.7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 s="13">
        <f t="shared" si="221"/>
        <v>18.329999999999998</v>
      </c>
      <c r="Q2864" s="9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4.25" x14ac:dyDescent="0.7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 s="13">
        <f t="shared" si="221"/>
        <v>20</v>
      </c>
      <c r="Q2865" s="9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7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 s="13">
        <f t="shared" si="221"/>
        <v>13.33</v>
      </c>
      <c r="Q2866" s="9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4.25" x14ac:dyDescent="0.7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s="13">
        <f t="shared" si="221"/>
        <v>0</v>
      </c>
      <c r="Q2867" s="9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4.25" x14ac:dyDescent="0.7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 s="13">
        <f t="shared" si="221"/>
        <v>22.5</v>
      </c>
      <c r="Q2868" s="9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59" x14ac:dyDescent="0.7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 s="13">
        <f t="shared" si="221"/>
        <v>50.4</v>
      </c>
      <c r="Q2869" s="9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59" x14ac:dyDescent="0.7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 s="13">
        <f t="shared" si="221"/>
        <v>105.03</v>
      </c>
      <c r="Q2870" s="9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59" x14ac:dyDescent="0.7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 s="13">
        <f t="shared" si="221"/>
        <v>35.4</v>
      </c>
      <c r="Q2871" s="9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59" x14ac:dyDescent="0.7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 s="13">
        <f t="shared" si="221"/>
        <v>83.33</v>
      </c>
      <c r="Q2872" s="9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4.25" x14ac:dyDescent="0.7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 s="13">
        <f t="shared" si="221"/>
        <v>35.92</v>
      </c>
      <c r="Q2873" s="9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4.25" x14ac:dyDescent="0.7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s="13">
        <f t="shared" si="221"/>
        <v>0</v>
      </c>
      <c r="Q2874" s="9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59" x14ac:dyDescent="0.7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 s="13">
        <f t="shared" si="221"/>
        <v>119.13</v>
      </c>
      <c r="Q2875" s="9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4.25" x14ac:dyDescent="0.7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 s="13">
        <f t="shared" si="221"/>
        <v>90.33</v>
      </c>
      <c r="Q2876" s="9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4.25" x14ac:dyDescent="0.7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 s="13">
        <f t="shared" si="221"/>
        <v>2.33</v>
      </c>
      <c r="Q2877" s="9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4.25" x14ac:dyDescent="0.7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s="13">
        <f t="shared" si="221"/>
        <v>0</v>
      </c>
      <c r="Q2878" s="9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4.25" x14ac:dyDescent="0.7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 s="13">
        <f t="shared" si="221"/>
        <v>108.33</v>
      </c>
      <c r="Q2879" s="9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4.25" x14ac:dyDescent="0.7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 s="13">
        <f t="shared" si="221"/>
        <v>15.75</v>
      </c>
      <c r="Q2880" s="9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4.25" x14ac:dyDescent="0.7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 s="13">
        <f t="shared" si="221"/>
        <v>29</v>
      </c>
      <c r="Q2881" s="9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4.25" x14ac:dyDescent="0.7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 s="13">
        <f t="shared" si="221"/>
        <v>96.55</v>
      </c>
      <c r="Q2882" s="9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4.25" x14ac:dyDescent="0.7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 s="13">
        <f t="shared" ref="P2883:P2946" si="226">IFERROR(ROUND(E2883/L2883,2),0)</f>
        <v>0</v>
      </c>
      <c r="Q2883" s="9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4.25" x14ac:dyDescent="0.7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13">
        <f t="shared" si="226"/>
        <v>63</v>
      </c>
      <c r="Q2884" s="9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59" x14ac:dyDescent="0.7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13">
        <f t="shared" si="226"/>
        <v>381.6</v>
      </c>
      <c r="Q2885" s="9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29.5" x14ac:dyDescent="0.7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13">
        <f t="shared" si="226"/>
        <v>46.25</v>
      </c>
      <c r="Q2886" s="9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29.5" x14ac:dyDescent="0.7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13">
        <f t="shared" si="226"/>
        <v>26</v>
      </c>
      <c r="Q2887" s="9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4.25" x14ac:dyDescent="0.7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13">
        <f t="shared" si="226"/>
        <v>10</v>
      </c>
      <c r="Q2888" s="9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4.25" x14ac:dyDescent="0.7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13">
        <f t="shared" si="226"/>
        <v>5</v>
      </c>
      <c r="Q2889" s="9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4.25" x14ac:dyDescent="0.7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s="13">
        <f t="shared" si="226"/>
        <v>0</v>
      </c>
      <c r="Q2890" s="9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4.25" x14ac:dyDescent="0.7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 s="13">
        <f t="shared" si="226"/>
        <v>81.569999999999993</v>
      </c>
      <c r="Q2891" s="9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4.25" x14ac:dyDescent="0.7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 s="13">
        <f t="shared" si="226"/>
        <v>7</v>
      </c>
      <c r="Q2892" s="9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4.25" x14ac:dyDescent="0.7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 s="13">
        <f t="shared" si="226"/>
        <v>27.3</v>
      </c>
      <c r="Q2893" s="9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4.25" x14ac:dyDescent="0.7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 s="13">
        <f t="shared" si="226"/>
        <v>29.41</v>
      </c>
      <c r="Q2894" s="9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x14ac:dyDescent="0.7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 s="13">
        <f t="shared" si="226"/>
        <v>12.5</v>
      </c>
      <c r="Q2895" s="9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29.5" x14ac:dyDescent="0.7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s="13">
        <f t="shared" si="226"/>
        <v>0</v>
      </c>
      <c r="Q2896" s="9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4.25" x14ac:dyDescent="0.7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 s="13">
        <f t="shared" si="226"/>
        <v>5.75</v>
      </c>
      <c r="Q2897" s="9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4.25" x14ac:dyDescent="0.7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 s="13">
        <f t="shared" si="226"/>
        <v>52.08</v>
      </c>
      <c r="Q2898" s="9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4.25" x14ac:dyDescent="0.7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 s="13">
        <f t="shared" si="226"/>
        <v>183.33</v>
      </c>
      <c r="Q2899" s="9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4.25" x14ac:dyDescent="0.7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 s="13">
        <f t="shared" si="226"/>
        <v>26.33</v>
      </c>
      <c r="Q2900" s="9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4.25" x14ac:dyDescent="0.7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s="13">
        <f t="shared" si="226"/>
        <v>0</v>
      </c>
      <c r="Q2901" s="9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59" x14ac:dyDescent="0.7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 s="13">
        <f t="shared" si="226"/>
        <v>486.43</v>
      </c>
      <c r="Q2902" s="9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4.25" x14ac:dyDescent="0.7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 s="13">
        <f t="shared" si="226"/>
        <v>3</v>
      </c>
      <c r="Q2903" s="9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4.25" x14ac:dyDescent="0.7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 s="13">
        <f t="shared" si="226"/>
        <v>25</v>
      </c>
      <c r="Q2904" s="9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4.25" x14ac:dyDescent="0.7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 s="13">
        <f t="shared" si="226"/>
        <v>9.75</v>
      </c>
      <c r="Q2905" s="9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4.25" x14ac:dyDescent="0.7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 s="13">
        <f t="shared" si="226"/>
        <v>18.75</v>
      </c>
      <c r="Q2906" s="9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4.25" x14ac:dyDescent="0.7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 s="13">
        <f t="shared" si="226"/>
        <v>36.590000000000003</v>
      </c>
      <c r="Q2907" s="9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59" x14ac:dyDescent="0.7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 s="13">
        <f t="shared" si="226"/>
        <v>80.709999999999994</v>
      </c>
      <c r="Q2908" s="9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4.25" x14ac:dyDescent="0.7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 s="13">
        <f t="shared" si="226"/>
        <v>1</v>
      </c>
      <c r="Q2909" s="9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59" x14ac:dyDescent="0.7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 s="13">
        <f t="shared" si="226"/>
        <v>52.8</v>
      </c>
      <c r="Q2910" s="9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59" x14ac:dyDescent="0.7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 s="13">
        <f t="shared" si="226"/>
        <v>20</v>
      </c>
      <c r="Q2911" s="9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4.25" x14ac:dyDescent="0.7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 s="13">
        <f t="shared" si="226"/>
        <v>1</v>
      </c>
      <c r="Q2912" s="9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59" x14ac:dyDescent="0.7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 s="13">
        <f t="shared" si="226"/>
        <v>46.93</v>
      </c>
      <c r="Q2913" s="9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4.25" x14ac:dyDescent="0.7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 s="13">
        <f t="shared" si="226"/>
        <v>78.08</v>
      </c>
      <c r="Q2914" s="9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4.25" x14ac:dyDescent="0.7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 s="13">
        <f t="shared" si="226"/>
        <v>1</v>
      </c>
      <c r="Q2915" s="9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29.5" x14ac:dyDescent="0.7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 s="13">
        <f t="shared" si="226"/>
        <v>1</v>
      </c>
      <c r="Q2916" s="9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4.25" x14ac:dyDescent="0.7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 s="13">
        <f t="shared" si="226"/>
        <v>203.67</v>
      </c>
      <c r="Q2917" s="9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4.25" x14ac:dyDescent="0.7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 s="13">
        <f t="shared" si="226"/>
        <v>20.71</v>
      </c>
      <c r="Q2918" s="9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4.25" x14ac:dyDescent="0.7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 s="13">
        <f t="shared" si="226"/>
        <v>48.56</v>
      </c>
      <c r="Q2919" s="9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4.25" x14ac:dyDescent="0.7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 s="13">
        <f t="shared" si="226"/>
        <v>68.099999999999994</v>
      </c>
      <c r="Q2920" s="9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4.25" x14ac:dyDescent="0.7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 s="13">
        <f t="shared" si="226"/>
        <v>8.5</v>
      </c>
      <c r="Q2921" s="9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4.25" x14ac:dyDescent="0.7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 s="13">
        <f t="shared" si="226"/>
        <v>51.62</v>
      </c>
      <c r="Q2922" s="9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29.5" x14ac:dyDescent="0.7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9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4.25" x14ac:dyDescent="0.7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9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4.25" x14ac:dyDescent="0.7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9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4.25" x14ac:dyDescent="0.7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9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4.25" x14ac:dyDescent="0.7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9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4.25" x14ac:dyDescent="0.7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9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4.25" x14ac:dyDescent="0.7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9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29.5" x14ac:dyDescent="0.7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9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4.25" x14ac:dyDescent="0.7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9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4.25" x14ac:dyDescent="0.7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9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59" x14ac:dyDescent="0.7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9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4.25" x14ac:dyDescent="0.7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9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4.25" x14ac:dyDescent="0.7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9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4.25" x14ac:dyDescent="0.7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9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4.25" x14ac:dyDescent="0.7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9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4.25" x14ac:dyDescent="0.7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9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29.5" x14ac:dyDescent="0.7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9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4.25" x14ac:dyDescent="0.7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9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4.25" x14ac:dyDescent="0.7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9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4.25" x14ac:dyDescent="0.7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9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4.25" x14ac:dyDescent="0.7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9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4.25" x14ac:dyDescent="0.7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9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4.25" x14ac:dyDescent="0.7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9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4.25" x14ac:dyDescent="0.7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9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59" x14ac:dyDescent="0.7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9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4.25" x14ac:dyDescent="0.7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9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59" x14ac:dyDescent="0.7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9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59" x14ac:dyDescent="0.7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9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4.25" x14ac:dyDescent="0.7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9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4.25" x14ac:dyDescent="0.7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9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59" x14ac:dyDescent="0.7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9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4.25" x14ac:dyDescent="0.7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9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4.25" x14ac:dyDescent="0.7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9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4.25" x14ac:dyDescent="0.7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9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29.5" x14ac:dyDescent="0.7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9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4.25" x14ac:dyDescent="0.7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9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4.25" x14ac:dyDescent="0.7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9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4.25" x14ac:dyDescent="0.7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9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4.25" x14ac:dyDescent="0.7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9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4.25" x14ac:dyDescent="0.7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9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4.25" x14ac:dyDescent="0.7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 s="13">
        <f t="shared" si="231"/>
        <v>50.75</v>
      </c>
      <c r="Q2963" s="9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4.25" x14ac:dyDescent="0.7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 s="13">
        <f t="shared" si="231"/>
        <v>60.9</v>
      </c>
      <c r="Q2964" s="9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59" x14ac:dyDescent="0.7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 s="13">
        <f t="shared" si="231"/>
        <v>109.03</v>
      </c>
      <c r="Q2965" s="9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4.25" x14ac:dyDescent="0.7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 s="13">
        <f t="shared" si="231"/>
        <v>25.69</v>
      </c>
      <c r="Q2966" s="9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59" x14ac:dyDescent="0.7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 s="13">
        <f t="shared" si="231"/>
        <v>41.92</v>
      </c>
      <c r="Q2967" s="9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4.25" x14ac:dyDescent="0.7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 s="13">
        <f t="shared" si="231"/>
        <v>88.77</v>
      </c>
      <c r="Q2968" s="9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4.25" x14ac:dyDescent="0.7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 s="13">
        <f t="shared" si="231"/>
        <v>80.23</v>
      </c>
      <c r="Q2969" s="9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29.5" x14ac:dyDescent="0.7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 s="13">
        <f t="shared" si="231"/>
        <v>78.94</v>
      </c>
      <c r="Q2970" s="9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4.25" x14ac:dyDescent="0.7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 s="13">
        <f t="shared" si="231"/>
        <v>95.59</v>
      </c>
      <c r="Q2971" s="9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4.25" x14ac:dyDescent="0.7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 s="13">
        <f t="shared" si="231"/>
        <v>69.89</v>
      </c>
      <c r="Q2972" s="9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4.25" x14ac:dyDescent="0.7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 s="13">
        <f t="shared" si="231"/>
        <v>74.53</v>
      </c>
      <c r="Q2973" s="9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29.5" x14ac:dyDescent="0.7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 s="13">
        <f t="shared" si="231"/>
        <v>123.94</v>
      </c>
      <c r="Q2974" s="9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4.25" x14ac:dyDescent="0.7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 s="13">
        <f t="shared" si="231"/>
        <v>264.85000000000002</v>
      </c>
      <c r="Q2975" s="9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59" x14ac:dyDescent="0.7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 s="13">
        <f t="shared" si="231"/>
        <v>58.62</v>
      </c>
      <c r="Q2976" s="9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4.25" x14ac:dyDescent="0.7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 s="13">
        <f t="shared" si="231"/>
        <v>70.88</v>
      </c>
      <c r="Q2977" s="9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4.25" x14ac:dyDescent="0.7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 s="13">
        <f t="shared" si="231"/>
        <v>8.57</v>
      </c>
      <c r="Q2978" s="9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59" x14ac:dyDescent="0.7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 s="13">
        <f t="shared" si="231"/>
        <v>113.57</v>
      </c>
      <c r="Q2979" s="9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59" x14ac:dyDescent="0.7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 s="13">
        <f t="shared" si="231"/>
        <v>60.69</v>
      </c>
      <c r="Q2980" s="9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4.25" x14ac:dyDescent="0.7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 s="13">
        <f t="shared" si="231"/>
        <v>110.22</v>
      </c>
      <c r="Q2981" s="9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4.25" x14ac:dyDescent="0.7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 s="13">
        <f t="shared" si="231"/>
        <v>136.46</v>
      </c>
      <c r="Q2982" s="9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59" x14ac:dyDescent="0.7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9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44.25" x14ac:dyDescent="0.7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9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4.25" x14ac:dyDescent="0.7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9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59" x14ac:dyDescent="0.7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9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59" x14ac:dyDescent="0.7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9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4.25" x14ac:dyDescent="0.7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9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59" x14ac:dyDescent="0.7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9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4.25" x14ac:dyDescent="0.7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9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7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9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4.25" x14ac:dyDescent="0.7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9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4.25" x14ac:dyDescent="0.7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9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4.25" x14ac:dyDescent="0.7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9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7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9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4.25" x14ac:dyDescent="0.7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9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4.25" x14ac:dyDescent="0.7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9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29.5" x14ac:dyDescent="0.7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9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4.25" x14ac:dyDescent="0.7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9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4.25" x14ac:dyDescent="0.7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9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4.25" x14ac:dyDescent="0.7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9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4.25" x14ac:dyDescent="0.7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9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4.25" x14ac:dyDescent="0.7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9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29.5" x14ac:dyDescent="0.7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9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4.25" x14ac:dyDescent="0.7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9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59" x14ac:dyDescent="0.7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9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59" x14ac:dyDescent="0.7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9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29.5" x14ac:dyDescent="0.7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9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29.5" x14ac:dyDescent="0.7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9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4.25" x14ac:dyDescent="0.7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9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4.25" x14ac:dyDescent="0.7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9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4.25" x14ac:dyDescent="0.7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9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4.25" x14ac:dyDescent="0.7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9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4.25" x14ac:dyDescent="0.7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9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4.25" x14ac:dyDescent="0.7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9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4.25" x14ac:dyDescent="0.7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9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4.25" x14ac:dyDescent="0.7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9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59" x14ac:dyDescent="0.7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9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4.25" x14ac:dyDescent="0.7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9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4.25" x14ac:dyDescent="0.7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9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4.25" x14ac:dyDescent="0.7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9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59" x14ac:dyDescent="0.7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9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4.25" x14ac:dyDescent="0.7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9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4.25" x14ac:dyDescent="0.7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9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59" x14ac:dyDescent="0.7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9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4.25" x14ac:dyDescent="0.7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9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4.25" x14ac:dyDescent="0.7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9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59" x14ac:dyDescent="0.7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9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4.25" x14ac:dyDescent="0.7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9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29.5" x14ac:dyDescent="0.7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9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4.25" x14ac:dyDescent="0.7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9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4.25" x14ac:dyDescent="0.7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9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3.75" x14ac:dyDescent="0.7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9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4.25" x14ac:dyDescent="0.7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9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4.25" x14ac:dyDescent="0.7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9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3.75" x14ac:dyDescent="0.7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9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29.5" x14ac:dyDescent="0.7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9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4.25" x14ac:dyDescent="0.7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9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59" x14ac:dyDescent="0.7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9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4.25" x14ac:dyDescent="0.7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9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4.25" x14ac:dyDescent="0.7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9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4.25" x14ac:dyDescent="0.7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9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29.5" x14ac:dyDescent="0.7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9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59" x14ac:dyDescent="0.7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9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4.25" x14ac:dyDescent="0.7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9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4.25" x14ac:dyDescent="0.7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9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59" x14ac:dyDescent="0.7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9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59" x14ac:dyDescent="0.7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9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4.25" x14ac:dyDescent="0.7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9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59" x14ac:dyDescent="0.7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9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59" x14ac:dyDescent="0.7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9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29.5" x14ac:dyDescent="0.7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9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59" x14ac:dyDescent="0.7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9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4.25" x14ac:dyDescent="0.7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9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59" x14ac:dyDescent="0.7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9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59" x14ac:dyDescent="0.7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9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4.25" x14ac:dyDescent="0.7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9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4.25" x14ac:dyDescent="0.7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9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4.25" x14ac:dyDescent="0.7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9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59" x14ac:dyDescent="0.7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9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4.25" x14ac:dyDescent="0.7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9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29.5" x14ac:dyDescent="0.7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9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7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9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4.25" x14ac:dyDescent="0.7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9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4.25" x14ac:dyDescent="0.7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9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29.5" x14ac:dyDescent="0.7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9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4.25" x14ac:dyDescent="0.7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9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4.25" x14ac:dyDescent="0.7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9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4.25" x14ac:dyDescent="0.7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9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59" x14ac:dyDescent="0.7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9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4.25" x14ac:dyDescent="0.7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9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4.25" x14ac:dyDescent="0.7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9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4.25" x14ac:dyDescent="0.7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9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59" x14ac:dyDescent="0.7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9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4.25" x14ac:dyDescent="0.7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9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9" x14ac:dyDescent="0.7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9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4.25" x14ac:dyDescent="0.7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9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29.5" x14ac:dyDescent="0.7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9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4.25" x14ac:dyDescent="0.7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9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4.25" x14ac:dyDescent="0.7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9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4.25" x14ac:dyDescent="0.7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9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4.25" x14ac:dyDescent="0.7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9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4.25" x14ac:dyDescent="0.7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9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4.25" x14ac:dyDescent="0.7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9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59" x14ac:dyDescent="0.7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9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59" x14ac:dyDescent="0.7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9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4.25" x14ac:dyDescent="0.7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9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59" x14ac:dyDescent="0.7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9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4.25" x14ac:dyDescent="0.7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9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4.25" x14ac:dyDescent="0.7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9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4.25" x14ac:dyDescent="0.7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9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4.25" x14ac:dyDescent="0.7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9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59" x14ac:dyDescent="0.7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9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4.25" x14ac:dyDescent="0.7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9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59" x14ac:dyDescent="0.7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9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4.25" x14ac:dyDescent="0.7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9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4.25" x14ac:dyDescent="0.7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9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4.25" x14ac:dyDescent="0.7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9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4.25" x14ac:dyDescent="0.7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9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59" x14ac:dyDescent="0.7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9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4.25" x14ac:dyDescent="0.7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9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4.25" x14ac:dyDescent="0.7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9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59" x14ac:dyDescent="0.7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9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59" x14ac:dyDescent="0.7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9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29.5" x14ac:dyDescent="0.7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9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4.25" x14ac:dyDescent="0.7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9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4.25" x14ac:dyDescent="0.7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9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59" x14ac:dyDescent="0.7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9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4.25" x14ac:dyDescent="0.7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9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x14ac:dyDescent="0.7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9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4.25" x14ac:dyDescent="0.7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9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4.25" x14ac:dyDescent="0.7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9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4.25" x14ac:dyDescent="0.7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9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4.25" x14ac:dyDescent="0.7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9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4.25" x14ac:dyDescent="0.7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9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4.25" x14ac:dyDescent="0.7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9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4.25" x14ac:dyDescent="0.7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9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4.25" x14ac:dyDescent="0.7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9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4.25" x14ac:dyDescent="0.7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9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29.5" x14ac:dyDescent="0.7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9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59" x14ac:dyDescent="0.7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9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4.25" x14ac:dyDescent="0.7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9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29.5" x14ac:dyDescent="0.7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9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7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9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4.25" x14ac:dyDescent="0.7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9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4.25" x14ac:dyDescent="0.7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9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7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9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73.75" x14ac:dyDescent="0.7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9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4.25" x14ac:dyDescent="0.7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9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4.25" x14ac:dyDescent="0.7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 s="13">
        <f t="shared" si="241"/>
        <v>139.24</v>
      </c>
      <c r="Q3130" s="9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59" x14ac:dyDescent="0.7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 s="13">
        <f t="shared" si="241"/>
        <v>10</v>
      </c>
      <c r="Q3131" s="9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4.25" x14ac:dyDescent="0.7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 s="13">
        <f t="shared" si="241"/>
        <v>93.75</v>
      </c>
      <c r="Q3132" s="9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29.5" x14ac:dyDescent="0.7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 s="13">
        <f t="shared" si="241"/>
        <v>53.75</v>
      </c>
      <c r="Q3133" s="9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29.5" x14ac:dyDescent="0.7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 s="13">
        <f t="shared" si="241"/>
        <v>10</v>
      </c>
      <c r="Q3134" s="9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4.25" x14ac:dyDescent="0.7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 s="13">
        <f t="shared" si="241"/>
        <v>33.75</v>
      </c>
      <c r="Q3135" s="9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4.25" x14ac:dyDescent="0.7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 s="13">
        <f t="shared" si="241"/>
        <v>18.75</v>
      </c>
      <c r="Q3136" s="9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4.25" x14ac:dyDescent="0.7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 s="13">
        <f t="shared" si="241"/>
        <v>23.14</v>
      </c>
      <c r="Q3137" s="9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4.25" x14ac:dyDescent="0.7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 s="13">
        <f t="shared" si="241"/>
        <v>29.05</v>
      </c>
      <c r="Q3138" s="9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29.5" x14ac:dyDescent="0.7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 s="13">
        <f t="shared" ref="P3139:P3202" si="246">IFERROR(ROUND(E3139/L3139,2),0)</f>
        <v>50</v>
      </c>
      <c r="Q3139" s="9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9" x14ac:dyDescent="0.7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s="13">
        <f t="shared" si="246"/>
        <v>0</v>
      </c>
      <c r="Q3140" s="9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4.25" x14ac:dyDescent="0.7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 s="13">
        <f t="shared" si="246"/>
        <v>450</v>
      </c>
      <c r="Q3141" s="9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59" x14ac:dyDescent="0.7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 s="13">
        <f t="shared" si="246"/>
        <v>24</v>
      </c>
      <c r="Q3142" s="9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59" x14ac:dyDescent="0.7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 s="13">
        <f t="shared" si="246"/>
        <v>32.25</v>
      </c>
      <c r="Q3143" s="9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4.25" x14ac:dyDescent="0.7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 s="13">
        <f t="shared" si="246"/>
        <v>15</v>
      </c>
      <c r="Q3144" s="9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59" x14ac:dyDescent="0.7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s="13">
        <f t="shared" si="246"/>
        <v>0</v>
      </c>
      <c r="Q3145" s="9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59" x14ac:dyDescent="0.7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 s="13">
        <f t="shared" si="246"/>
        <v>251.33</v>
      </c>
      <c r="Q3146" s="9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4.25" x14ac:dyDescent="0.7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s="13">
        <f t="shared" si="246"/>
        <v>0</v>
      </c>
      <c r="Q3147" s="9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4.25" x14ac:dyDescent="0.7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 s="13">
        <f t="shared" si="246"/>
        <v>437.5</v>
      </c>
      <c r="Q3148" s="9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4.25" x14ac:dyDescent="0.7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 s="13">
        <f t="shared" si="246"/>
        <v>110.35</v>
      </c>
      <c r="Q3149" s="9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29.5" x14ac:dyDescent="0.7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 s="13">
        <f t="shared" si="246"/>
        <v>41.42</v>
      </c>
      <c r="Q3150" s="9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4.25" x14ac:dyDescent="0.7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 s="13">
        <f t="shared" si="246"/>
        <v>52</v>
      </c>
      <c r="Q3151" s="9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59" x14ac:dyDescent="0.7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 s="13">
        <f t="shared" si="246"/>
        <v>33.99</v>
      </c>
      <c r="Q3152" s="9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4.25" x14ac:dyDescent="0.7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 s="13">
        <f t="shared" si="246"/>
        <v>103.35</v>
      </c>
      <c r="Q3153" s="9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4.25" x14ac:dyDescent="0.7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 s="13">
        <f t="shared" si="246"/>
        <v>34.79</v>
      </c>
      <c r="Q3154" s="9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4.25" x14ac:dyDescent="0.7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 s="13">
        <f t="shared" si="246"/>
        <v>41.77</v>
      </c>
      <c r="Q3155" s="9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4.25" x14ac:dyDescent="0.7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 s="13">
        <f t="shared" si="246"/>
        <v>64.27</v>
      </c>
      <c r="Q3156" s="9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4.25" x14ac:dyDescent="0.7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 s="13">
        <f t="shared" si="246"/>
        <v>31.21</v>
      </c>
      <c r="Q3157" s="9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4.25" x14ac:dyDescent="0.7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 s="13">
        <f t="shared" si="246"/>
        <v>62.92</v>
      </c>
      <c r="Q3158" s="9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29.5" x14ac:dyDescent="0.7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 s="13">
        <f t="shared" si="246"/>
        <v>98.54</v>
      </c>
      <c r="Q3159" s="9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29.5" x14ac:dyDescent="0.7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 s="13">
        <f t="shared" si="246"/>
        <v>82.61</v>
      </c>
      <c r="Q3160" s="9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4.25" x14ac:dyDescent="0.7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 s="13">
        <f t="shared" si="246"/>
        <v>38.5</v>
      </c>
      <c r="Q3161" s="9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4.25" x14ac:dyDescent="0.7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 s="13">
        <f t="shared" si="246"/>
        <v>80.16</v>
      </c>
      <c r="Q3162" s="9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59" x14ac:dyDescent="0.7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 s="13">
        <f t="shared" si="246"/>
        <v>28.41</v>
      </c>
      <c r="Q3163" s="9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59" x14ac:dyDescent="0.7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 s="13">
        <f t="shared" si="246"/>
        <v>80.73</v>
      </c>
      <c r="Q3164" s="9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4.25" x14ac:dyDescent="0.7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 s="13">
        <f t="shared" si="246"/>
        <v>200.69</v>
      </c>
      <c r="Q3165" s="9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59" x14ac:dyDescent="0.7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 s="13">
        <f t="shared" si="246"/>
        <v>37.590000000000003</v>
      </c>
      <c r="Q3166" s="9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59" x14ac:dyDescent="0.7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 s="13">
        <f t="shared" si="246"/>
        <v>58.1</v>
      </c>
      <c r="Q3167" s="9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4.25" x14ac:dyDescent="0.7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 s="13">
        <f t="shared" si="246"/>
        <v>60.3</v>
      </c>
      <c r="Q3168" s="9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29.5" x14ac:dyDescent="0.7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 s="13">
        <f t="shared" si="246"/>
        <v>63.36</v>
      </c>
      <c r="Q3169" s="9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4.25" x14ac:dyDescent="0.7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 s="13">
        <f t="shared" si="246"/>
        <v>50.9</v>
      </c>
      <c r="Q3170" s="9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29.5" x14ac:dyDescent="0.7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 s="13">
        <f t="shared" si="246"/>
        <v>100.5</v>
      </c>
      <c r="Q3171" s="9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4.25" x14ac:dyDescent="0.7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 s="13">
        <f t="shared" si="246"/>
        <v>31.62</v>
      </c>
      <c r="Q3172" s="9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59" x14ac:dyDescent="0.7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 s="13">
        <f t="shared" si="246"/>
        <v>65.099999999999994</v>
      </c>
      <c r="Q3173" s="9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4.25" x14ac:dyDescent="0.7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 s="13">
        <f t="shared" si="246"/>
        <v>79.31</v>
      </c>
      <c r="Q3174" s="9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4.25" x14ac:dyDescent="0.7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 s="13">
        <f t="shared" si="246"/>
        <v>139.19</v>
      </c>
      <c r="Q3175" s="9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59" x14ac:dyDescent="0.7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 s="13">
        <f t="shared" si="246"/>
        <v>131.91</v>
      </c>
      <c r="Q3176" s="9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59" x14ac:dyDescent="0.7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 s="13">
        <f t="shared" si="246"/>
        <v>91.3</v>
      </c>
      <c r="Q3177" s="9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59" x14ac:dyDescent="0.7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 s="13">
        <f t="shared" si="246"/>
        <v>39.67</v>
      </c>
      <c r="Q3178" s="9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4.25" x14ac:dyDescent="0.7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 s="13">
        <f t="shared" si="246"/>
        <v>57.55</v>
      </c>
      <c r="Q3179" s="9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59" x14ac:dyDescent="0.7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 s="13">
        <f t="shared" si="246"/>
        <v>33.03</v>
      </c>
      <c r="Q3180" s="9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4.25" x14ac:dyDescent="0.7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 s="13">
        <f t="shared" si="246"/>
        <v>77.34</v>
      </c>
      <c r="Q3181" s="9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4.25" x14ac:dyDescent="0.7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 s="13">
        <f t="shared" si="246"/>
        <v>31.93</v>
      </c>
      <c r="Q3182" s="9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4.25" x14ac:dyDescent="0.7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 s="13">
        <f t="shared" si="246"/>
        <v>36.33</v>
      </c>
      <c r="Q3183" s="9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59" x14ac:dyDescent="0.7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 s="13">
        <f t="shared" si="246"/>
        <v>46.77</v>
      </c>
      <c r="Q3184" s="9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4.25" x14ac:dyDescent="0.7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 s="13">
        <f t="shared" si="246"/>
        <v>40.07</v>
      </c>
      <c r="Q3185" s="9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4.25" x14ac:dyDescent="0.7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 s="13">
        <f t="shared" si="246"/>
        <v>100.22</v>
      </c>
      <c r="Q3186" s="9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4.25" x14ac:dyDescent="0.7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 s="13">
        <f t="shared" si="246"/>
        <v>41.67</v>
      </c>
      <c r="Q3187" s="9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4.25" x14ac:dyDescent="0.7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 s="13">
        <f t="shared" si="246"/>
        <v>46.71</v>
      </c>
      <c r="Q3188" s="9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59" x14ac:dyDescent="0.7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 s="13">
        <f t="shared" si="246"/>
        <v>71.489999999999995</v>
      </c>
      <c r="Q3189" s="9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4.25" x14ac:dyDescent="0.7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9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59" x14ac:dyDescent="0.7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9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4.25" x14ac:dyDescent="0.7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9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4.25" x14ac:dyDescent="0.7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9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4.25" x14ac:dyDescent="0.7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9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4.25" x14ac:dyDescent="0.7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9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59" x14ac:dyDescent="0.7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9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44.25" x14ac:dyDescent="0.7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9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4.25" x14ac:dyDescent="0.7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9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29.5" x14ac:dyDescent="0.7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9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59" x14ac:dyDescent="0.7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9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4.25" x14ac:dyDescent="0.7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9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59" x14ac:dyDescent="0.7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9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4.25" x14ac:dyDescent="0.7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9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4.25" x14ac:dyDescent="0.7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9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4.25" x14ac:dyDescent="0.7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9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4.25" x14ac:dyDescent="0.7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9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4.25" x14ac:dyDescent="0.7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9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4.25" x14ac:dyDescent="0.7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9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4.25" x14ac:dyDescent="0.7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9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4.25" x14ac:dyDescent="0.7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 s="13">
        <f t="shared" si="251"/>
        <v>63.11</v>
      </c>
      <c r="Q3210" s="9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4.25" x14ac:dyDescent="0.7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 s="13">
        <f t="shared" si="251"/>
        <v>50.16</v>
      </c>
      <c r="Q3211" s="9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4.25" x14ac:dyDescent="0.7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 s="13">
        <f t="shared" si="251"/>
        <v>62.88</v>
      </c>
      <c r="Q3212" s="9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59" x14ac:dyDescent="0.7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 s="13">
        <f t="shared" si="251"/>
        <v>85.53</v>
      </c>
      <c r="Q3213" s="9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29.5" x14ac:dyDescent="0.7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 s="13">
        <f t="shared" si="251"/>
        <v>53.72</v>
      </c>
      <c r="Q3214" s="9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4.25" x14ac:dyDescent="0.7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 s="13">
        <f t="shared" si="251"/>
        <v>127.81</v>
      </c>
      <c r="Q3215" s="9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59" x14ac:dyDescent="0.7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 s="13">
        <f t="shared" si="251"/>
        <v>106.57</v>
      </c>
      <c r="Q3216" s="9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59" x14ac:dyDescent="0.7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 s="13">
        <f t="shared" si="251"/>
        <v>262.11</v>
      </c>
      <c r="Q3217" s="9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4.25" x14ac:dyDescent="0.7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 s="13">
        <f t="shared" si="251"/>
        <v>57.17</v>
      </c>
      <c r="Q3218" s="9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29.5" x14ac:dyDescent="0.7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 s="13">
        <f t="shared" si="251"/>
        <v>50.2</v>
      </c>
      <c r="Q3219" s="9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4.25" x14ac:dyDescent="0.7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 s="13">
        <f t="shared" si="251"/>
        <v>66.59</v>
      </c>
      <c r="Q3220" s="9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4.25" x14ac:dyDescent="0.7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 s="13">
        <f t="shared" si="251"/>
        <v>168.25</v>
      </c>
      <c r="Q3221" s="9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29.5" x14ac:dyDescent="0.7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 s="13">
        <f t="shared" si="251"/>
        <v>256.37</v>
      </c>
      <c r="Q3222" s="9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59" x14ac:dyDescent="0.7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 s="13">
        <f t="shared" si="251"/>
        <v>36.61</v>
      </c>
      <c r="Q3223" s="9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4.25" x14ac:dyDescent="0.7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 s="13">
        <f t="shared" si="251"/>
        <v>37.14</v>
      </c>
      <c r="Q3224" s="9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29.5" x14ac:dyDescent="0.7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 s="13">
        <f t="shared" si="251"/>
        <v>45.88</v>
      </c>
      <c r="Q3225" s="9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59" x14ac:dyDescent="0.7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 s="13">
        <f t="shared" si="251"/>
        <v>141.71</v>
      </c>
      <c r="Q3226" s="9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4.25" x14ac:dyDescent="0.7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 s="13">
        <f t="shared" si="251"/>
        <v>52.49</v>
      </c>
      <c r="Q3227" s="9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4.25" x14ac:dyDescent="0.7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 s="13">
        <f t="shared" si="251"/>
        <v>59.52</v>
      </c>
      <c r="Q3228" s="9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4.25" x14ac:dyDescent="0.7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 s="13">
        <f t="shared" si="251"/>
        <v>50</v>
      </c>
      <c r="Q3229" s="9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29.5" x14ac:dyDescent="0.7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 s="13">
        <f t="shared" si="251"/>
        <v>193.62</v>
      </c>
      <c r="Q3230" s="9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4.25" x14ac:dyDescent="0.7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 s="13">
        <f t="shared" si="251"/>
        <v>106.8</v>
      </c>
      <c r="Q3231" s="9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4.25" x14ac:dyDescent="0.7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 s="13">
        <f t="shared" si="251"/>
        <v>77.22</v>
      </c>
      <c r="Q3232" s="9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4.25" x14ac:dyDescent="0.7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 s="13">
        <f t="shared" si="251"/>
        <v>57.5</v>
      </c>
      <c r="Q3233" s="9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4.25" x14ac:dyDescent="0.7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 s="13">
        <f t="shared" si="251"/>
        <v>50.46</v>
      </c>
      <c r="Q3234" s="9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4.25" x14ac:dyDescent="0.7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 s="13">
        <f t="shared" si="251"/>
        <v>97.38</v>
      </c>
      <c r="Q3235" s="9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4.25" x14ac:dyDescent="0.7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 s="13">
        <f t="shared" si="251"/>
        <v>34.92</v>
      </c>
      <c r="Q3236" s="9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4.25" x14ac:dyDescent="0.7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 s="13">
        <f t="shared" si="251"/>
        <v>85.53</v>
      </c>
      <c r="Q3237" s="9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4.25" x14ac:dyDescent="0.7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 s="13">
        <f t="shared" si="251"/>
        <v>182.91</v>
      </c>
      <c r="Q3238" s="9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29.5" x14ac:dyDescent="0.7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 s="13">
        <f t="shared" si="251"/>
        <v>131.13999999999999</v>
      </c>
      <c r="Q3239" s="9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4.25" x14ac:dyDescent="0.7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 s="13">
        <f t="shared" si="251"/>
        <v>39.81</v>
      </c>
      <c r="Q3240" s="9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59" x14ac:dyDescent="0.7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 s="13">
        <f t="shared" si="251"/>
        <v>59.7</v>
      </c>
      <c r="Q3241" s="9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4.25" x14ac:dyDescent="0.7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 s="13">
        <f t="shared" si="251"/>
        <v>88.74</v>
      </c>
      <c r="Q3242" s="9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59" x14ac:dyDescent="0.7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 s="13">
        <f t="shared" si="251"/>
        <v>58.69</v>
      </c>
      <c r="Q3243" s="9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29.5" x14ac:dyDescent="0.7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 s="13">
        <f t="shared" si="251"/>
        <v>69.569999999999993</v>
      </c>
      <c r="Q3244" s="9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4.25" x14ac:dyDescent="0.7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 s="13">
        <f t="shared" si="251"/>
        <v>115.87</v>
      </c>
      <c r="Q3245" s="9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4.25" x14ac:dyDescent="0.7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 s="13">
        <f t="shared" si="251"/>
        <v>23.87</v>
      </c>
      <c r="Q3246" s="9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4.25" x14ac:dyDescent="0.7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 s="13">
        <f t="shared" si="251"/>
        <v>81.13</v>
      </c>
      <c r="Q3247" s="9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4.25" x14ac:dyDescent="0.7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 s="13">
        <f t="shared" si="251"/>
        <v>57.63</v>
      </c>
      <c r="Q3248" s="9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4.25" x14ac:dyDescent="0.7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 s="13">
        <f t="shared" si="251"/>
        <v>46.43</v>
      </c>
      <c r="Q3249" s="9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29.5" x14ac:dyDescent="0.7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 s="13">
        <f t="shared" si="251"/>
        <v>60.48</v>
      </c>
      <c r="Q3250" s="9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4.25" x14ac:dyDescent="0.7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 s="13">
        <f t="shared" si="251"/>
        <v>65.58</v>
      </c>
      <c r="Q3251" s="9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59" x14ac:dyDescent="0.7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 s="13">
        <f t="shared" si="251"/>
        <v>119.19</v>
      </c>
      <c r="Q3252" s="9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4.25" x14ac:dyDescent="0.7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 s="13">
        <f t="shared" si="251"/>
        <v>83.05</v>
      </c>
      <c r="Q3253" s="9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4.25" x14ac:dyDescent="0.7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 s="13">
        <f t="shared" si="251"/>
        <v>57.52</v>
      </c>
      <c r="Q3254" s="9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4.25" x14ac:dyDescent="0.7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 s="13">
        <f t="shared" si="251"/>
        <v>177.09</v>
      </c>
      <c r="Q3255" s="9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4.25" x14ac:dyDescent="0.7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 s="13">
        <f t="shared" si="251"/>
        <v>70.77</v>
      </c>
      <c r="Q3256" s="9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59" x14ac:dyDescent="0.7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 s="13">
        <f t="shared" si="251"/>
        <v>29.17</v>
      </c>
      <c r="Q3257" s="9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4.25" x14ac:dyDescent="0.7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 s="13">
        <f t="shared" si="251"/>
        <v>72.760000000000005</v>
      </c>
      <c r="Q3258" s="9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4.25" x14ac:dyDescent="0.7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 s="13">
        <f t="shared" si="251"/>
        <v>51.85</v>
      </c>
      <c r="Q3259" s="9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4.25" x14ac:dyDescent="0.7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 s="13">
        <f t="shared" si="251"/>
        <v>98.2</v>
      </c>
      <c r="Q3260" s="9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4.25" x14ac:dyDescent="0.7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 s="13">
        <f t="shared" si="251"/>
        <v>251.74</v>
      </c>
      <c r="Q3261" s="9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4.25" x14ac:dyDescent="0.7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 s="13">
        <f t="shared" si="251"/>
        <v>74.819999999999993</v>
      </c>
      <c r="Q3262" s="9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4.25" x14ac:dyDescent="0.7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 s="13">
        <f t="shared" si="251"/>
        <v>67.650000000000006</v>
      </c>
      <c r="Q3263" s="9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29.5" x14ac:dyDescent="0.7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 s="13">
        <f t="shared" si="251"/>
        <v>93.81</v>
      </c>
      <c r="Q3264" s="9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29.5" x14ac:dyDescent="0.7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 s="13">
        <f t="shared" si="251"/>
        <v>41.24</v>
      </c>
      <c r="Q3265" s="9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29.5" x14ac:dyDescent="0.7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 s="13">
        <f t="shared" si="251"/>
        <v>52.55</v>
      </c>
      <c r="Q3266" s="9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4.25" x14ac:dyDescent="0.7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 s="13">
        <f t="shared" ref="P3267:P3330" si="256">IFERROR(ROUND(E3267/L3267,2),0)</f>
        <v>70.290000000000006</v>
      </c>
      <c r="Q3267" s="9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4.25" x14ac:dyDescent="0.7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 s="13">
        <f t="shared" si="256"/>
        <v>48.33</v>
      </c>
      <c r="Q3268" s="9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4.25" x14ac:dyDescent="0.7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 s="13">
        <f t="shared" si="256"/>
        <v>53.18</v>
      </c>
      <c r="Q3269" s="9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4.25" x14ac:dyDescent="0.7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 s="13">
        <f t="shared" si="256"/>
        <v>60.95</v>
      </c>
      <c r="Q3270" s="9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4.25" x14ac:dyDescent="0.7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 s="13">
        <f t="shared" si="256"/>
        <v>116</v>
      </c>
      <c r="Q3271" s="9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59" x14ac:dyDescent="0.7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 s="13">
        <f t="shared" si="256"/>
        <v>61</v>
      </c>
      <c r="Q3272" s="9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x14ac:dyDescent="0.7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 s="13">
        <f t="shared" si="256"/>
        <v>38.24</v>
      </c>
      <c r="Q3273" s="9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4.25" x14ac:dyDescent="0.7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 s="13">
        <f t="shared" si="256"/>
        <v>106.5</v>
      </c>
      <c r="Q3274" s="9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59" x14ac:dyDescent="0.7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 s="13">
        <f t="shared" si="256"/>
        <v>204.57</v>
      </c>
      <c r="Q3275" s="9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4.25" x14ac:dyDescent="0.7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 s="13">
        <f t="shared" si="256"/>
        <v>54.91</v>
      </c>
      <c r="Q3276" s="9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4.25" x14ac:dyDescent="0.7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 s="13">
        <f t="shared" si="256"/>
        <v>150.41999999999999</v>
      </c>
      <c r="Q3277" s="9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4.25" x14ac:dyDescent="0.7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 s="13">
        <f t="shared" si="256"/>
        <v>52.58</v>
      </c>
      <c r="Q3278" s="9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59" x14ac:dyDescent="0.7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 s="13">
        <f t="shared" si="256"/>
        <v>54.3</v>
      </c>
      <c r="Q3279" s="9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4.25" x14ac:dyDescent="0.7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 s="13">
        <f t="shared" si="256"/>
        <v>76.03</v>
      </c>
      <c r="Q3280" s="9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59" x14ac:dyDescent="0.7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 s="13">
        <f t="shared" si="256"/>
        <v>105.21</v>
      </c>
      <c r="Q3281" s="9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59" x14ac:dyDescent="0.7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 s="13">
        <f t="shared" si="256"/>
        <v>68.67</v>
      </c>
      <c r="Q3282" s="9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29.5" x14ac:dyDescent="0.7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 s="13">
        <f t="shared" si="256"/>
        <v>129.36000000000001</v>
      </c>
      <c r="Q3283" s="9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4.25" x14ac:dyDescent="0.7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 s="13">
        <f t="shared" si="256"/>
        <v>134.26</v>
      </c>
      <c r="Q3284" s="9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59" x14ac:dyDescent="0.7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 s="13">
        <f t="shared" si="256"/>
        <v>17.829999999999998</v>
      </c>
      <c r="Q3285" s="9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4.25" x14ac:dyDescent="0.7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 s="13">
        <f t="shared" si="256"/>
        <v>203.2</v>
      </c>
      <c r="Q3286" s="9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7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 s="13">
        <f t="shared" si="256"/>
        <v>69.19</v>
      </c>
      <c r="Q3287" s="9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59" x14ac:dyDescent="0.7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 s="13">
        <f t="shared" si="256"/>
        <v>125.12</v>
      </c>
      <c r="Q3288" s="9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29.5" x14ac:dyDescent="0.7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 s="13">
        <f t="shared" si="256"/>
        <v>73.53</v>
      </c>
      <c r="Q3289" s="9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4.25" x14ac:dyDescent="0.7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 s="13">
        <f t="shared" si="256"/>
        <v>48.44</v>
      </c>
      <c r="Q3290" s="9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59" x14ac:dyDescent="0.7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 s="13">
        <f t="shared" si="256"/>
        <v>26.61</v>
      </c>
      <c r="Q3291" s="9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3.75" x14ac:dyDescent="0.7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 s="13">
        <f t="shared" si="256"/>
        <v>33.67</v>
      </c>
      <c r="Q3292" s="9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59" x14ac:dyDescent="0.7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 s="13">
        <f t="shared" si="256"/>
        <v>40.71</v>
      </c>
      <c r="Q3293" s="9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4.25" x14ac:dyDescent="0.7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 s="13">
        <f t="shared" si="256"/>
        <v>19.27</v>
      </c>
      <c r="Q3294" s="9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59" x14ac:dyDescent="0.7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 s="13">
        <f t="shared" si="256"/>
        <v>84.29</v>
      </c>
      <c r="Q3295" s="9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4.25" x14ac:dyDescent="0.7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 s="13">
        <f t="shared" si="256"/>
        <v>29.58</v>
      </c>
      <c r="Q3296" s="9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4.25" x14ac:dyDescent="0.7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 s="13">
        <f t="shared" si="256"/>
        <v>26.67</v>
      </c>
      <c r="Q3297" s="9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4.25" x14ac:dyDescent="0.7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 s="13">
        <f t="shared" si="256"/>
        <v>45.98</v>
      </c>
      <c r="Q3298" s="9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4.25" x14ac:dyDescent="0.7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 s="13">
        <f t="shared" si="256"/>
        <v>125.09</v>
      </c>
      <c r="Q3299" s="9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4.25" x14ac:dyDescent="0.7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 s="13">
        <f t="shared" si="256"/>
        <v>141.29</v>
      </c>
      <c r="Q3300" s="9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4.25" x14ac:dyDescent="0.7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 s="13">
        <f t="shared" si="256"/>
        <v>55.33</v>
      </c>
      <c r="Q3301" s="9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4.25" x14ac:dyDescent="0.7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 s="13">
        <f t="shared" si="256"/>
        <v>46.42</v>
      </c>
      <c r="Q3302" s="9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4.25" x14ac:dyDescent="0.7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 s="13">
        <f t="shared" si="256"/>
        <v>57.2</v>
      </c>
      <c r="Q3303" s="9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7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 s="13">
        <f t="shared" si="256"/>
        <v>173.7</v>
      </c>
      <c r="Q3304" s="9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4.25" x14ac:dyDescent="0.7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 s="13">
        <f t="shared" si="256"/>
        <v>59.6</v>
      </c>
      <c r="Q3305" s="9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4.25" x14ac:dyDescent="0.7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 s="13">
        <f t="shared" si="256"/>
        <v>89.59</v>
      </c>
      <c r="Q3306" s="9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4.25" x14ac:dyDescent="0.7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 s="13">
        <f t="shared" si="256"/>
        <v>204.05</v>
      </c>
      <c r="Q3307" s="9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59" x14ac:dyDescent="0.7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 s="13">
        <f t="shared" si="256"/>
        <v>48.7</v>
      </c>
      <c r="Q3308" s="9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4.25" x14ac:dyDescent="0.7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 s="13">
        <f t="shared" si="256"/>
        <v>53.34</v>
      </c>
      <c r="Q3309" s="9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4.25" x14ac:dyDescent="0.7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 s="13">
        <f t="shared" si="256"/>
        <v>75.09</v>
      </c>
      <c r="Q3310" s="9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29.5" x14ac:dyDescent="0.7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 s="13">
        <f t="shared" si="256"/>
        <v>18</v>
      </c>
      <c r="Q3311" s="9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29.5" x14ac:dyDescent="0.7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 s="13">
        <f t="shared" si="256"/>
        <v>209.84</v>
      </c>
      <c r="Q3312" s="9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4.25" x14ac:dyDescent="0.7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 s="13">
        <f t="shared" si="256"/>
        <v>61.02</v>
      </c>
      <c r="Q3313" s="9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4.25" x14ac:dyDescent="0.7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 s="13">
        <f t="shared" si="256"/>
        <v>61</v>
      </c>
      <c r="Q3314" s="9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4.25" x14ac:dyDescent="0.7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 s="13">
        <f t="shared" si="256"/>
        <v>80.03</v>
      </c>
      <c r="Q3315" s="9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4.25" x14ac:dyDescent="0.7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 s="13">
        <f t="shared" si="256"/>
        <v>29.07</v>
      </c>
      <c r="Q3316" s="9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4.25" x14ac:dyDescent="0.7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 s="13">
        <f t="shared" si="256"/>
        <v>49.44</v>
      </c>
      <c r="Q3317" s="9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3.75" x14ac:dyDescent="0.7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 s="13">
        <f t="shared" si="256"/>
        <v>93.98</v>
      </c>
      <c r="Q3318" s="9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4.25" x14ac:dyDescent="0.7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 s="13">
        <f t="shared" si="256"/>
        <v>61.94</v>
      </c>
      <c r="Q3319" s="9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29.5" x14ac:dyDescent="0.7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 s="13">
        <f t="shared" si="256"/>
        <v>78.5</v>
      </c>
      <c r="Q3320" s="9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59" x14ac:dyDescent="0.7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 s="13">
        <f t="shared" si="256"/>
        <v>33.75</v>
      </c>
      <c r="Q3321" s="9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4.25" x14ac:dyDescent="0.7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 s="13">
        <f t="shared" si="256"/>
        <v>66.45</v>
      </c>
      <c r="Q3322" s="9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59" x14ac:dyDescent="0.7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 s="13">
        <f t="shared" si="256"/>
        <v>35.799999999999997</v>
      </c>
      <c r="Q3323" s="9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4.25" x14ac:dyDescent="0.7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 s="13">
        <f t="shared" si="256"/>
        <v>145.65</v>
      </c>
      <c r="Q3324" s="9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4.25" x14ac:dyDescent="0.7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 s="13">
        <f t="shared" si="256"/>
        <v>25.69</v>
      </c>
      <c r="Q3325" s="9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4.25" x14ac:dyDescent="0.7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 s="13">
        <f t="shared" si="256"/>
        <v>152.5</v>
      </c>
      <c r="Q3326" s="9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4.25" x14ac:dyDescent="0.7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 s="13">
        <f t="shared" si="256"/>
        <v>30</v>
      </c>
      <c r="Q3327" s="9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4.25" x14ac:dyDescent="0.7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 s="13">
        <f t="shared" si="256"/>
        <v>142.28</v>
      </c>
      <c r="Q3328" s="9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4.25" x14ac:dyDescent="0.7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 s="13">
        <f t="shared" si="256"/>
        <v>24.55</v>
      </c>
      <c r="Q3329" s="9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4.25" x14ac:dyDescent="0.7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 s="13">
        <f t="shared" si="256"/>
        <v>292.77999999999997</v>
      </c>
      <c r="Q3330" s="9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4.25" x14ac:dyDescent="0.7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 s="13">
        <f t="shared" ref="P3331:P3394" si="261">IFERROR(ROUND(E3331/L3331,2),0)</f>
        <v>44.92</v>
      </c>
      <c r="Q3331" s="9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4.25" x14ac:dyDescent="0.7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 s="13">
        <f t="shared" si="261"/>
        <v>23.1</v>
      </c>
      <c r="Q3332" s="9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4.25" x14ac:dyDescent="0.7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 s="13">
        <f t="shared" si="261"/>
        <v>80.400000000000006</v>
      </c>
      <c r="Q3333" s="9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4.25" x14ac:dyDescent="0.7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 s="13">
        <f t="shared" si="261"/>
        <v>72.290000000000006</v>
      </c>
      <c r="Q3334" s="9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4.25" x14ac:dyDescent="0.7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 s="13">
        <f t="shared" si="261"/>
        <v>32.97</v>
      </c>
      <c r="Q3335" s="9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29.5" x14ac:dyDescent="0.7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 s="13">
        <f t="shared" si="261"/>
        <v>116.65</v>
      </c>
      <c r="Q3336" s="9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4.25" x14ac:dyDescent="0.7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 s="13">
        <f t="shared" si="261"/>
        <v>79.62</v>
      </c>
      <c r="Q3337" s="9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4.25" x14ac:dyDescent="0.7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 s="13">
        <f t="shared" si="261"/>
        <v>27.78</v>
      </c>
      <c r="Q3338" s="9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4.25" x14ac:dyDescent="0.7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 s="13">
        <f t="shared" si="261"/>
        <v>81.03</v>
      </c>
      <c r="Q3339" s="9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29.5" x14ac:dyDescent="0.7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 s="13">
        <f t="shared" si="261"/>
        <v>136.85</v>
      </c>
      <c r="Q3340" s="9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4.25" x14ac:dyDescent="0.7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 s="13">
        <f t="shared" si="261"/>
        <v>177.62</v>
      </c>
      <c r="Q3341" s="9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4.25" x14ac:dyDescent="0.7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 s="13">
        <f t="shared" si="261"/>
        <v>109.08</v>
      </c>
      <c r="Q3342" s="9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4.25" x14ac:dyDescent="0.7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 s="13">
        <f t="shared" si="261"/>
        <v>119.64</v>
      </c>
      <c r="Q3343" s="9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4.25" x14ac:dyDescent="0.7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 s="13">
        <f t="shared" si="261"/>
        <v>78.209999999999994</v>
      </c>
      <c r="Q3344" s="9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4.25" x14ac:dyDescent="0.7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 s="13">
        <f t="shared" si="261"/>
        <v>52.17</v>
      </c>
      <c r="Q3345" s="9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4.25" x14ac:dyDescent="0.7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 s="13">
        <f t="shared" si="261"/>
        <v>114.13</v>
      </c>
      <c r="Q3346" s="9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4.25" x14ac:dyDescent="0.7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 s="13">
        <f t="shared" si="261"/>
        <v>50</v>
      </c>
      <c r="Q3347" s="9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4.25" x14ac:dyDescent="0.7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 s="13">
        <f t="shared" si="261"/>
        <v>91.67</v>
      </c>
      <c r="Q3348" s="9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59" x14ac:dyDescent="0.7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 s="13">
        <f t="shared" si="261"/>
        <v>108.59</v>
      </c>
      <c r="Q3349" s="9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4.25" x14ac:dyDescent="0.7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 s="13">
        <f t="shared" si="261"/>
        <v>69.819999999999993</v>
      </c>
      <c r="Q3350" s="9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4.25" x14ac:dyDescent="0.7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 s="13">
        <f t="shared" si="261"/>
        <v>109.57</v>
      </c>
      <c r="Q3351" s="9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59" x14ac:dyDescent="0.7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 s="13">
        <f t="shared" si="261"/>
        <v>71.67</v>
      </c>
      <c r="Q3352" s="9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4.25" x14ac:dyDescent="0.7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 s="13">
        <f t="shared" si="261"/>
        <v>93.61</v>
      </c>
      <c r="Q3353" s="9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59" x14ac:dyDescent="0.7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 s="13">
        <f t="shared" si="261"/>
        <v>76.8</v>
      </c>
      <c r="Q3354" s="9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4.25" x14ac:dyDescent="0.7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 s="13">
        <f t="shared" si="261"/>
        <v>35.799999999999997</v>
      </c>
      <c r="Q3355" s="9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44.25" x14ac:dyDescent="0.7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 s="13">
        <f t="shared" si="261"/>
        <v>55.6</v>
      </c>
      <c r="Q3356" s="9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4.25" x14ac:dyDescent="0.7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 s="13">
        <f t="shared" si="261"/>
        <v>147.33000000000001</v>
      </c>
      <c r="Q3357" s="9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4.25" x14ac:dyDescent="0.7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 s="13">
        <f t="shared" si="261"/>
        <v>56.33</v>
      </c>
      <c r="Q3358" s="9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4.25" x14ac:dyDescent="0.7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 s="13">
        <f t="shared" si="261"/>
        <v>96.19</v>
      </c>
      <c r="Q3359" s="9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4.25" x14ac:dyDescent="0.7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 s="13">
        <f t="shared" si="261"/>
        <v>63.57</v>
      </c>
      <c r="Q3360" s="9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4.25" x14ac:dyDescent="0.7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 s="13">
        <f t="shared" si="261"/>
        <v>184.78</v>
      </c>
      <c r="Q3361" s="9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29.5" x14ac:dyDescent="0.7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 s="13">
        <f t="shared" si="261"/>
        <v>126.72</v>
      </c>
      <c r="Q3362" s="9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59" x14ac:dyDescent="0.7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 s="13">
        <f t="shared" si="261"/>
        <v>83.43</v>
      </c>
      <c r="Q3363" s="9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4.25" x14ac:dyDescent="0.7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 s="13">
        <f t="shared" si="261"/>
        <v>54.5</v>
      </c>
      <c r="Q3364" s="9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4.25" x14ac:dyDescent="0.7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 s="13">
        <f t="shared" si="261"/>
        <v>302.31</v>
      </c>
      <c r="Q3365" s="9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4.25" x14ac:dyDescent="0.7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 s="13">
        <f t="shared" si="261"/>
        <v>44.14</v>
      </c>
      <c r="Q3366" s="9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4.25" x14ac:dyDescent="0.7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 s="13">
        <f t="shared" si="261"/>
        <v>866.67</v>
      </c>
      <c r="Q3367" s="9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4.25" x14ac:dyDescent="0.7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 s="13">
        <f t="shared" si="261"/>
        <v>61.39</v>
      </c>
      <c r="Q3368" s="9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4.25" x14ac:dyDescent="0.7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 s="13">
        <f t="shared" si="261"/>
        <v>29.67</v>
      </c>
      <c r="Q3369" s="9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4.25" x14ac:dyDescent="0.7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 s="13">
        <f t="shared" si="261"/>
        <v>45.48</v>
      </c>
      <c r="Q3370" s="9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4.25" x14ac:dyDescent="0.7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 s="13">
        <f t="shared" si="261"/>
        <v>96.2</v>
      </c>
      <c r="Q3371" s="9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29.5" x14ac:dyDescent="0.7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 s="13">
        <f t="shared" si="261"/>
        <v>67.92</v>
      </c>
      <c r="Q3372" s="9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29.5" x14ac:dyDescent="0.7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 s="13">
        <f t="shared" si="261"/>
        <v>30.78</v>
      </c>
      <c r="Q3373" s="9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4.25" x14ac:dyDescent="0.7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 s="13">
        <f t="shared" si="261"/>
        <v>38.33</v>
      </c>
      <c r="Q3374" s="9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4.25" x14ac:dyDescent="0.7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 s="13">
        <f t="shared" si="261"/>
        <v>66.83</v>
      </c>
      <c r="Q3375" s="9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4.25" x14ac:dyDescent="0.7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 s="13">
        <f t="shared" si="261"/>
        <v>71.73</v>
      </c>
      <c r="Q3376" s="9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4.25" x14ac:dyDescent="0.7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 s="13">
        <f t="shared" si="261"/>
        <v>176.47</v>
      </c>
      <c r="Q3377" s="9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4.25" x14ac:dyDescent="0.7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 s="13">
        <f t="shared" si="261"/>
        <v>421.11</v>
      </c>
      <c r="Q3378" s="9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4.25" x14ac:dyDescent="0.7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 s="13">
        <f t="shared" si="261"/>
        <v>104.99</v>
      </c>
      <c r="Q3379" s="9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4.25" x14ac:dyDescent="0.7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 s="13">
        <f t="shared" si="261"/>
        <v>28.19</v>
      </c>
      <c r="Q3380" s="9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59" x14ac:dyDescent="0.7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 s="13">
        <f t="shared" si="261"/>
        <v>54.55</v>
      </c>
      <c r="Q3381" s="9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59" x14ac:dyDescent="0.7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 s="13">
        <f t="shared" si="261"/>
        <v>111.89</v>
      </c>
      <c r="Q3382" s="9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4.25" x14ac:dyDescent="0.7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 s="13">
        <f t="shared" si="261"/>
        <v>85.21</v>
      </c>
      <c r="Q3383" s="9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59" x14ac:dyDescent="0.7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 s="13">
        <f t="shared" si="261"/>
        <v>76.650000000000006</v>
      </c>
      <c r="Q3384" s="9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4.25" x14ac:dyDescent="0.7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 s="13">
        <f t="shared" si="261"/>
        <v>65.17</v>
      </c>
      <c r="Q3385" s="9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4.25" x14ac:dyDescent="0.7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 s="13">
        <f t="shared" si="261"/>
        <v>93.76</v>
      </c>
      <c r="Q3386" s="9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59" x14ac:dyDescent="0.7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 s="13">
        <f t="shared" si="261"/>
        <v>133.33000000000001</v>
      </c>
      <c r="Q3387" s="9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4.25" x14ac:dyDescent="0.7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 s="13">
        <f t="shared" si="261"/>
        <v>51.22</v>
      </c>
      <c r="Q3388" s="9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59" x14ac:dyDescent="0.7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 s="13">
        <f t="shared" si="261"/>
        <v>100.17</v>
      </c>
      <c r="Q3389" s="9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59" x14ac:dyDescent="0.7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 s="13">
        <f t="shared" si="261"/>
        <v>34.6</v>
      </c>
      <c r="Q3390" s="9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4.25" x14ac:dyDescent="0.7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 s="13">
        <f t="shared" si="261"/>
        <v>184.68</v>
      </c>
      <c r="Q3391" s="9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59" x14ac:dyDescent="0.7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 s="13">
        <f t="shared" si="261"/>
        <v>69.819999999999993</v>
      </c>
      <c r="Q3392" s="9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4.25" x14ac:dyDescent="0.7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 s="13">
        <f t="shared" si="261"/>
        <v>61.94</v>
      </c>
      <c r="Q3393" s="9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59" x14ac:dyDescent="0.7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 s="13">
        <f t="shared" si="261"/>
        <v>41.67</v>
      </c>
      <c r="Q3394" s="9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4.25" x14ac:dyDescent="0.7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 s="13">
        <f t="shared" ref="P3395:P3458" si="266">IFERROR(ROUND(E3395/L3395,2),0)</f>
        <v>36.07</v>
      </c>
      <c r="Q3395" s="9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4.25" x14ac:dyDescent="0.7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 s="13">
        <f t="shared" si="266"/>
        <v>29</v>
      </c>
      <c r="Q3396" s="9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29.5" x14ac:dyDescent="0.7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 s="13">
        <f t="shared" si="266"/>
        <v>24.21</v>
      </c>
      <c r="Q3397" s="9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4.25" x14ac:dyDescent="0.7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 s="13">
        <f t="shared" si="266"/>
        <v>55.89</v>
      </c>
      <c r="Q3398" s="9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29.5" x14ac:dyDescent="0.7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 s="13">
        <f t="shared" si="266"/>
        <v>11.67</v>
      </c>
      <c r="Q3399" s="9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4.25" x14ac:dyDescent="0.7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 s="13">
        <f t="shared" si="266"/>
        <v>68.349999999999994</v>
      </c>
      <c r="Q3400" s="9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4.25" x14ac:dyDescent="0.7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 s="13">
        <f t="shared" si="266"/>
        <v>27.07</v>
      </c>
      <c r="Q3401" s="9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4.25" x14ac:dyDescent="0.7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 s="13">
        <f t="shared" si="266"/>
        <v>118.13</v>
      </c>
      <c r="Q3402" s="9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59" x14ac:dyDescent="0.7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 s="13">
        <f t="shared" si="266"/>
        <v>44.76</v>
      </c>
      <c r="Q3403" s="9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4.25" x14ac:dyDescent="0.7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 s="13">
        <f t="shared" si="266"/>
        <v>99.79</v>
      </c>
      <c r="Q3404" s="9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4.25" x14ac:dyDescent="0.7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 s="13">
        <f t="shared" si="266"/>
        <v>117.65</v>
      </c>
      <c r="Q3405" s="9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59" x14ac:dyDescent="0.7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 s="13">
        <f t="shared" si="266"/>
        <v>203.33</v>
      </c>
      <c r="Q3406" s="9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4.25" x14ac:dyDescent="0.7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 s="13">
        <f t="shared" si="266"/>
        <v>28.32</v>
      </c>
      <c r="Q3407" s="9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4.25" x14ac:dyDescent="0.7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 s="13">
        <f t="shared" si="266"/>
        <v>110.23</v>
      </c>
      <c r="Q3408" s="9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59" x14ac:dyDescent="0.7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 s="13">
        <f t="shared" si="266"/>
        <v>31.97</v>
      </c>
      <c r="Q3409" s="9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4.25" x14ac:dyDescent="0.7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 s="13">
        <f t="shared" si="266"/>
        <v>58.61</v>
      </c>
      <c r="Q3410" s="9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4.25" x14ac:dyDescent="0.7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 s="13">
        <f t="shared" si="266"/>
        <v>29.43</v>
      </c>
      <c r="Q3411" s="9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4.25" x14ac:dyDescent="0.7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 s="13">
        <f t="shared" si="266"/>
        <v>81.38</v>
      </c>
      <c r="Q3412" s="9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4.25" x14ac:dyDescent="0.7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 s="13">
        <f t="shared" si="266"/>
        <v>199.17</v>
      </c>
      <c r="Q3413" s="9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4.25" x14ac:dyDescent="0.7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 s="13">
        <f t="shared" si="266"/>
        <v>115.38</v>
      </c>
      <c r="Q3414" s="9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59" x14ac:dyDescent="0.7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 s="13">
        <f t="shared" si="266"/>
        <v>46.43</v>
      </c>
      <c r="Q3415" s="9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4.25" x14ac:dyDescent="0.7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 s="13">
        <f t="shared" si="266"/>
        <v>70.569999999999993</v>
      </c>
      <c r="Q3416" s="9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4.25" x14ac:dyDescent="0.7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 s="13">
        <f t="shared" si="266"/>
        <v>22.22</v>
      </c>
      <c r="Q3417" s="9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59" x14ac:dyDescent="0.7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 s="13">
        <f t="shared" si="266"/>
        <v>159.47</v>
      </c>
      <c r="Q3418" s="9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4.25" x14ac:dyDescent="0.7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 s="13">
        <f t="shared" si="266"/>
        <v>37.78</v>
      </c>
      <c r="Q3419" s="9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4.25" x14ac:dyDescent="0.7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 s="13">
        <f t="shared" si="266"/>
        <v>72.05</v>
      </c>
      <c r="Q3420" s="9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59" x14ac:dyDescent="0.7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 s="13">
        <f t="shared" si="266"/>
        <v>63.7</v>
      </c>
      <c r="Q3421" s="9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4.25" x14ac:dyDescent="0.7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 s="13">
        <f t="shared" si="266"/>
        <v>28.41</v>
      </c>
      <c r="Q3422" s="9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4.25" x14ac:dyDescent="0.7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 s="13">
        <f t="shared" si="266"/>
        <v>103.21</v>
      </c>
      <c r="Q3423" s="9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4.25" x14ac:dyDescent="0.7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 s="13">
        <f t="shared" si="266"/>
        <v>71.150000000000006</v>
      </c>
      <c r="Q3424" s="9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4.25" x14ac:dyDescent="0.7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 s="13">
        <f t="shared" si="266"/>
        <v>35</v>
      </c>
      <c r="Q3425" s="9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4.25" x14ac:dyDescent="0.7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 s="13">
        <f t="shared" si="266"/>
        <v>81.78</v>
      </c>
      <c r="Q3426" s="9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4.25" x14ac:dyDescent="0.7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 s="13">
        <f t="shared" si="266"/>
        <v>297.02999999999997</v>
      </c>
      <c r="Q3427" s="9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4.25" x14ac:dyDescent="0.7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 s="13">
        <f t="shared" si="266"/>
        <v>46.61</v>
      </c>
      <c r="Q3428" s="9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4.25" x14ac:dyDescent="0.7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 s="13">
        <f t="shared" si="266"/>
        <v>51.72</v>
      </c>
      <c r="Q3429" s="9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4.25" x14ac:dyDescent="0.7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 s="13">
        <f t="shared" si="266"/>
        <v>40.29</v>
      </c>
      <c r="Q3430" s="9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4.25" x14ac:dyDescent="0.7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 s="13">
        <f t="shared" si="266"/>
        <v>16.25</v>
      </c>
      <c r="Q3431" s="9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4.25" x14ac:dyDescent="0.7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 s="13">
        <f t="shared" si="266"/>
        <v>30.15</v>
      </c>
      <c r="Q3432" s="9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4.25" x14ac:dyDescent="0.7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 s="13">
        <f t="shared" si="266"/>
        <v>95.24</v>
      </c>
      <c r="Q3433" s="9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4.25" x14ac:dyDescent="0.7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 s="13">
        <f t="shared" si="266"/>
        <v>52.21</v>
      </c>
      <c r="Q3434" s="9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4.25" x14ac:dyDescent="0.7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 s="13">
        <f t="shared" si="266"/>
        <v>134.15</v>
      </c>
      <c r="Q3435" s="9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4.25" x14ac:dyDescent="0.7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 s="13">
        <f t="shared" si="266"/>
        <v>62.83</v>
      </c>
      <c r="Q3436" s="9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4.25" x14ac:dyDescent="0.7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 s="13">
        <f t="shared" si="266"/>
        <v>58.95</v>
      </c>
      <c r="Q3437" s="9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4.25" x14ac:dyDescent="0.7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 s="13">
        <f t="shared" si="266"/>
        <v>143.11000000000001</v>
      </c>
      <c r="Q3438" s="9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59" x14ac:dyDescent="0.7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 s="13">
        <f t="shared" si="266"/>
        <v>84.17</v>
      </c>
      <c r="Q3439" s="9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4.25" x14ac:dyDescent="0.7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 s="13">
        <f t="shared" si="266"/>
        <v>186.07</v>
      </c>
      <c r="Q3440" s="9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29.5" x14ac:dyDescent="0.7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 s="13">
        <f t="shared" si="266"/>
        <v>89.79</v>
      </c>
      <c r="Q3441" s="9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4.25" x14ac:dyDescent="0.7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 s="13">
        <f t="shared" si="266"/>
        <v>64.16</v>
      </c>
      <c r="Q3442" s="9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4.25" x14ac:dyDescent="0.7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 s="13">
        <f t="shared" si="266"/>
        <v>59.65</v>
      </c>
      <c r="Q3443" s="9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4.25" x14ac:dyDescent="0.7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 s="13">
        <f t="shared" si="266"/>
        <v>31.25</v>
      </c>
      <c r="Q3444" s="9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4.25" x14ac:dyDescent="0.7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 s="13">
        <f t="shared" si="266"/>
        <v>41.22</v>
      </c>
      <c r="Q3445" s="9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4.25" x14ac:dyDescent="0.7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 s="13">
        <f t="shared" si="266"/>
        <v>43.35</v>
      </c>
      <c r="Q3446" s="9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4.25" x14ac:dyDescent="0.7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 s="13">
        <f t="shared" si="266"/>
        <v>64.52</v>
      </c>
      <c r="Q3447" s="9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4.25" x14ac:dyDescent="0.7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 s="13">
        <f t="shared" si="266"/>
        <v>43.28</v>
      </c>
      <c r="Q3448" s="9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29.5" x14ac:dyDescent="0.7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 s="13">
        <f t="shared" si="266"/>
        <v>77</v>
      </c>
      <c r="Q3449" s="9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4.25" x14ac:dyDescent="0.7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 s="13">
        <f t="shared" si="266"/>
        <v>51.22</v>
      </c>
      <c r="Q3450" s="9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4.25" x14ac:dyDescent="0.7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 s="13">
        <f t="shared" si="266"/>
        <v>68.25</v>
      </c>
      <c r="Q3451" s="9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4.25" x14ac:dyDescent="0.7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 s="13">
        <f t="shared" si="266"/>
        <v>19.489999999999998</v>
      </c>
      <c r="Q3452" s="9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4.25" x14ac:dyDescent="0.7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 s="13">
        <f t="shared" si="266"/>
        <v>41.13</v>
      </c>
      <c r="Q3453" s="9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4.25" x14ac:dyDescent="0.7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 s="13">
        <f t="shared" si="266"/>
        <v>41.41</v>
      </c>
      <c r="Q3454" s="9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4.25" x14ac:dyDescent="0.7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 s="13">
        <f t="shared" si="266"/>
        <v>27.5</v>
      </c>
      <c r="Q3455" s="9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59" x14ac:dyDescent="0.7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 s="13">
        <f t="shared" si="266"/>
        <v>33.57</v>
      </c>
      <c r="Q3456" s="9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4.25" x14ac:dyDescent="0.7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 s="13">
        <f t="shared" si="266"/>
        <v>145.87</v>
      </c>
      <c r="Q3457" s="9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4.25" x14ac:dyDescent="0.7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 s="13">
        <f t="shared" si="266"/>
        <v>358.69</v>
      </c>
      <c r="Q3458" s="9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29.5" x14ac:dyDescent="0.7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 s="13">
        <f t="shared" ref="P3459:P3522" si="271">IFERROR(ROUND(E3459/L3459,2),0)</f>
        <v>50.98</v>
      </c>
      <c r="Q3459" s="9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4.25" x14ac:dyDescent="0.7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 s="13">
        <f t="shared" si="271"/>
        <v>45.04</v>
      </c>
      <c r="Q3460" s="9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4.25" x14ac:dyDescent="0.7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 s="13">
        <f t="shared" si="271"/>
        <v>17.53</v>
      </c>
      <c r="Q3461" s="9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4.25" x14ac:dyDescent="0.7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 s="13">
        <f t="shared" si="271"/>
        <v>50</v>
      </c>
      <c r="Q3462" s="9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59" x14ac:dyDescent="0.7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 s="13">
        <f t="shared" si="271"/>
        <v>57.92</v>
      </c>
      <c r="Q3463" s="9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4.25" x14ac:dyDescent="0.7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 s="13">
        <f t="shared" si="271"/>
        <v>29.71</v>
      </c>
      <c r="Q3464" s="9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4.25" x14ac:dyDescent="0.7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 s="13">
        <f t="shared" si="271"/>
        <v>90.68</v>
      </c>
      <c r="Q3465" s="9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59" x14ac:dyDescent="0.7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 s="13">
        <f t="shared" si="271"/>
        <v>55.01</v>
      </c>
      <c r="Q3466" s="9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4.25" x14ac:dyDescent="0.7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 s="13">
        <f t="shared" si="271"/>
        <v>57.22</v>
      </c>
      <c r="Q3467" s="9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4.25" x14ac:dyDescent="0.7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 s="13">
        <f t="shared" si="271"/>
        <v>72.95</v>
      </c>
      <c r="Q3468" s="9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7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 s="13">
        <f t="shared" si="271"/>
        <v>64.47</v>
      </c>
      <c r="Q3469" s="9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4.25" x14ac:dyDescent="0.7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 s="13">
        <f t="shared" si="271"/>
        <v>716.35</v>
      </c>
      <c r="Q3470" s="9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59" x14ac:dyDescent="0.7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 s="13">
        <f t="shared" si="271"/>
        <v>50.4</v>
      </c>
      <c r="Q3471" s="9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29.5" x14ac:dyDescent="0.7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 s="13">
        <f t="shared" si="271"/>
        <v>41.67</v>
      </c>
      <c r="Q3472" s="9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4.25" x14ac:dyDescent="0.7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 s="13">
        <f t="shared" si="271"/>
        <v>35.770000000000003</v>
      </c>
      <c r="Q3473" s="9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4.25" x14ac:dyDescent="0.7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 s="13">
        <f t="shared" si="271"/>
        <v>88.74</v>
      </c>
      <c r="Q3474" s="9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4.25" x14ac:dyDescent="0.7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 s="13">
        <f t="shared" si="271"/>
        <v>148.47999999999999</v>
      </c>
      <c r="Q3475" s="9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4.25" x14ac:dyDescent="0.7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 s="13">
        <f t="shared" si="271"/>
        <v>51.79</v>
      </c>
      <c r="Q3476" s="9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4.25" x14ac:dyDescent="0.7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 s="13">
        <f t="shared" si="271"/>
        <v>20</v>
      </c>
      <c r="Q3477" s="9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59" x14ac:dyDescent="0.7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 s="13">
        <f t="shared" si="271"/>
        <v>52</v>
      </c>
      <c r="Q3478" s="9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4.25" x14ac:dyDescent="0.7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 s="13">
        <f t="shared" si="271"/>
        <v>53.23</v>
      </c>
      <c r="Q3479" s="9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4.25" x14ac:dyDescent="0.7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 s="13">
        <f t="shared" si="271"/>
        <v>39.6</v>
      </c>
      <c r="Q3480" s="9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4.25" x14ac:dyDescent="0.7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 s="13">
        <f t="shared" si="271"/>
        <v>34.25</v>
      </c>
      <c r="Q3481" s="9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4.25" x14ac:dyDescent="0.7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 s="13">
        <f t="shared" si="271"/>
        <v>164.62</v>
      </c>
      <c r="Q3482" s="9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4.25" x14ac:dyDescent="0.7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 s="13">
        <f t="shared" si="271"/>
        <v>125.05</v>
      </c>
      <c r="Q3483" s="9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4.25" x14ac:dyDescent="0.7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 s="13">
        <f t="shared" si="271"/>
        <v>51.88</v>
      </c>
      <c r="Q3484" s="9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4.25" x14ac:dyDescent="0.7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 s="13">
        <f t="shared" si="271"/>
        <v>40.29</v>
      </c>
      <c r="Q3485" s="9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59" x14ac:dyDescent="0.7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 s="13">
        <f t="shared" si="271"/>
        <v>64.91</v>
      </c>
      <c r="Q3486" s="9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4.25" x14ac:dyDescent="0.7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 s="13">
        <f t="shared" si="271"/>
        <v>55.33</v>
      </c>
      <c r="Q3487" s="9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4.25" x14ac:dyDescent="0.7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 s="13">
        <f t="shared" si="271"/>
        <v>83.14</v>
      </c>
      <c r="Q3488" s="9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4.25" x14ac:dyDescent="0.7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 s="13">
        <f t="shared" si="271"/>
        <v>38.71</v>
      </c>
      <c r="Q3489" s="9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59" x14ac:dyDescent="0.7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 s="13">
        <f t="shared" si="271"/>
        <v>125.38</v>
      </c>
      <c r="Q3490" s="9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4.25" x14ac:dyDescent="0.7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 s="13">
        <f t="shared" si="271"/>
        <v>78.260000000000005</v>
      </c>
      <c r="Q3491" s="9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4.25" x14ac:dyDescent="0.7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 s="13">
        <f t="shared" si="271"/>
        <v>47.22</v>
      </c>
      <c r="Q3492" s="9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59" x14ac:dyDescent="0.7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 s="13">
        <f t="shared" si="271"/>
        <v>79.099999999999994</v>
      </c>
      <c r="Q3493" s="9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4.25" x14ac:dyDescent="0.7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 s="13">
        <f t="shared" si="271"/>
        <v>114.29</v>
      </c>
      <c r="Q3494" s="9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4.25" x14ac:dyDescent="0.7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 s="13">
        <f t="shared" si="271"/>
        <v>51.72</v>
      </c>
      <c r="Q3495" s="9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4.25" x14ac:dyDescent="0.7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 s="13">
        <f t="shared" si="271"/>
        <v>30.77</v>
      </c>
      <c r="Q3496" s="9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4.25" x14ac:dyDescent="0.7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 s="13">
        <f t="shared" si="271"/>
        <v>74.209999999999994</v>
      </c>
      <c r="Q3497" s="9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59" x14ac:dyDescent="0.7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 s="13">
        <f t="shared" si="271"/>
        <v>47.85</v>
      </c>
      <c r="Q3498" s="9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59" x14ac:dyDescent="0.7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 s="13">
        <f t="shared" si="271"/>
        <v>34.409999999999997</v>
      </c>
      <c r="Q3499" s="9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59" x14ac:dyDescent="0.7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 s="13">
        <f t="shared" si="271"/>
        <v>40.24</v>
      </c>
      <c r="Q3500" s="9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4.25" x14ac:dyDescent="0.7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 s="13">
        <f t="shared" si="271"/>
        <v>60.29</v>
      </c>
      <c r="Q3501" s="9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59" x14ac:dyDescent="0.7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 s="13">
        <f t="shared" si="271"/>
        <v>25.31</v>
      </c>
      <c r="Q3502" s="9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4.25" x14ac:dyDescent="0.7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 s="13">
        <f t="shared" si="271"/>
        <v>35.950000000000003</v>
      </c>
      <c r="Q3503" s="9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4.25" x14ac:dyDescent="0.7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 s="13">
        <f t="shared" si="271"/>
        <v>136</v>
      </c>
      <c r="Q3504" s="9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4.25" x14ac:dyDescent="0.7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 s="13">
        <f t="shared" si="271"/>
        <v>70.760000000000005</v>
      </c>
      <c r="Q3505" s="9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4.25" x14ac:dyDescent="0.7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 s="13">
        <f t="shared" si="271"/>
        <v>125</v>
      </c>
      <c r="Q3506" s="9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88.5" x14ac:dyDescent="0.7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 s="13">
        <f t="shared" si="271"/>
        <v>66.510000000000005</v>
      </c>
      <c r="Q3507" s="9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4.25" x14ac:dyDescent="0.7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 s="13">
        <f t="shared" si="271"/>
        <v>105</v>
      </c>
      <c r="Q3508" s="9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4.25" x14ac:dyDescent="0.7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 s="13">
        <f t="shared" si="271"/>
        <v>145</v>
      </c>
      <c r="Q3509" s="9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4.25" x14ac:dyDescent="0.7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 s="13">
        <f t="shared" si="271"/>
        <v>12</v>
      </c>
      <c r="Q3510" s="9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4.25" x14ac:dyDescent="0.7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 s="13">
        <f t="shared" si="271"/>
        <v>96.67</v>
      </c>
      <c r="Q3511" s="9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59" x14ac:dyDescent="0.7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 s="13">
        <f t="shared" si="271"/>
        <v>60.33</v>
      </c>
      <c r="Q3512" s="9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4.25" x14ac:dyDescent="0.7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 s="13">
        <f t="shared" si="271"/>
        <v>79.89</v>
      </c>
      <c r="Q3513" s="9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4.25" x14ac:dyDescent="0.7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 s="13">
        <f t="shared" si="271"/>
        <v>58.82</v>
      </c>
      <c r="Q3514" s="9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4.25" x14ac:dyDescent="0.7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 s="13">
        <f t="shared" si="271"/>
        <v>75.34</v>
      </c>
      <c r="Q3515" s="9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4.25" x14ac:dyDescent="0.7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 s="13">
        <f t="shared" si="271"/>
        <v>55</v>
      </c>
      <c r="Q3516" s="9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4.25" x14ac:dyDescent="0.7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 s="13">
        <f t="shared" si="271"/>
        <v>66.959999999999994</v>
      </c>
      <c r="Q3517" s="9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4.25" x14ac:dyDescent="0.7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 s="13">
        <f t="shared" si="271"/>
        <v>227.27</v>
      </c>
      <c r="Q3518" s="9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4.25" x14ac:dyDescent="0.7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 s="13">
        <f t="shared" si="271"/>
        <v>307.69</v>
      </c>
      <c r="Q3519" s="9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4.25" x14ac:dyDescent="0.7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 s="13">
        <f t="shared" si="271"/>
        <v>50.02</v>
      </c>
      <c r="Q3520" s="9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4.25" x14ac:dyDescent="0.7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 s="13">
        <f t="shared" si="271"/>
        <v>72.39</v>
      </c>
      <c r="Q3521" s="9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4.25" x14ac:dyDescent="0.7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 s="13">
        <f t="shared" si="271"/>
        <v>95.95</v>
      </c>
      <c r="Q3522" s="9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59" x14ac:dyDescent="0.7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 s="13">
        <f t="shared" ref="P3523:P3586" si="276">IFERROR(ROUND(E3523/L3523,2),0)</f>
        <v>45.62</v>
      </c>
      <c r="Q3523" s="9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4.25" x14ac:dyDescent="0.7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 s="13">
        <f t="shared" si="276"/>
        <v>41.03</v>
      </c>
      <c r="Q3524" s="9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4.25" x14ac:dyDescent="0.7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 s="13">
        <f t="shared" si="276"/>
        <v>56.83</v>
      </c>
      <c r="Q3525" s="9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4.25" x14ac:dyDescent="0.7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 s="13">
        <f t="shared" si="276"/>
        <v>137.24</v>
      </c>
      <c r="Q3526" s="9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4.25" x14ac:dyDescent="0.7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 s="13">
        <f t="shared" si="276"/>
        <v>75.709999999999994</v>
      </c>
      <c r="Q3527" s="9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4.25" x14ac:dyDescent="0.7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 s="13">
        <f t="shared" si="276"/>
        <v>99</v>
      </c>
      <c r="Q3528" s="9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4.25" x14ac:dyDescent="0.7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 s="13">
        <f t="shared" si="276"/>
        <v>81.569999999999993</v>
      </c>
      <c r="Q3529" s="9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4.25" x14ac:dyDescent="0.7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 s="13">
        <f t="shared" si="276"/>
        <v>45.11</v>
      </c>
      <c r="Q3530" s="9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59" x14ac:dyDescent="0.7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 s="13">
        <f t="shared" si="276"/>
        <v>36.67</v>
      </c>
      <c r="Q3531" s="9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4.25" x14ac:dyDescent="0.7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 s="13">
        <f t="shared" si="276"/>
        <v>125</v>
      </c>
      <c r="Q3532" s="9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7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 s="13">
        <f t="shared" si="276"/>
        <v>49.23</v>
      </c>
      <c r="Q3533" s="9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59" x14ac:dyDescent="0.7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 s="13">
        <f t="shared" si="276"/>
        <v>42.3</v>
      </c>
      <c r="Q3534" s="9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59" x14ac:dyDescent="0.7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 s="13">
        <f t="shared" si="276"/>
        <v>78.88</v>
      </c>
      <c r="Q3535" s="9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4.25" x14ac:dyDescent="0.7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 s="13">
        <f t="shared" si="276"/>
        <v>38.28</v>
      </c>
      <c r="Q3536" s="9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4.25" x14ac:dyDescent="0.7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 s="13">
        <f t="shared" si="276"/>
        <v>44.85</v>
      </c>
      <c r="Q3537" s="9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4.25" x14ac:dyDescent="0.7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 s="13">
        <f t="shared" si="276"/>
        <v>13.53</v>
      </c>
      <c r="Q3538" s="9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4.25" x14ac:dyDescent="0.7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 s="13">
        <f t="shared" si="276"/>
        <v>43.5</v>
      </c>
      <c r="Q3539" s="9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4.25" x14ac:dyDescent="0.7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 s="13">
        <f t="shared" si="276"/>
        <v>30.95</v>
      </c>
      <c r="Q3540" s="9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4.25" x14ac:dyDescent="0.7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 s="13">
        <f t="shared" si="276"/>
        <v>55.23</v>
      </c>
      <c r="Q3541" s="9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59" x14ac:dyDescent="0.7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 s="13">
        <f t="shared" si="276"/>
        <v>46.13</v>
      </c>
      <c r="Q3542" s="9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4.25" x14ac:dyDescent="0.7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 s="13">
        <f t="shared" si="276"/>
        <v>39.380000000000003</v>
      </c>
      <c r="Q3543" s="9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4.25" x14ac:dyDescent="0.7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 s="13">
        <f t="shared" si="276"/>
        <v>66.150000000000006</v>
      </c>
      <c r="Q3544" s="9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4.25" x14ac:dyDescent="0.7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 s="13">
        <f t="shared" si="276"/>
        <v>54.14</v>
      </c>
      <c r="Q3545" s="9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29.5" x14ac:dyDescent="0.7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 s="13">
        <f t="shared" si="276"/>
        <v>104.17</v>
      </c>
      <c r="Q3546" s="9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4.25" x14ac:dyDescent="0.7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 s="13">
        <f t="shared" si="276"/>
        <v>31.38</v>
      </c>
      <c r="Q3547" s="9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4.25" x14ac:dyDescent="0.7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 s="13">
        <f t="shared" si="276"/>
        <v>59.21</v>
      </c>
      <c r="Q3548" s="9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4.25" x14ac:dyDescent="0.7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 s="13">
        <f t="shared" si="276"/>
        <v>119.18</v>
      </c>
      <c r="Q3549" s="9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4.25" x14ac:dyDescent="0.7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 s="13">
        <f t="shared" si="276"/>
        <v>164.62</v>
      </c>
      <c r="Q3550" s="9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4.25" x14ac:dyDescent="0.7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 s="13">
        <f t="shared" si="276"/>
        <v>24.29</v>
      </c>
      <c r="Q3551" s="9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59" x14ac:dyDescent="0.7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 s="13">
        <f t="shared" si="276"/>
        <v>40.94</v>
      </c>
      <c r="Q3552" s="9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4.25" x14ac:dyDescent="0.7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 s="13">
        <f t="shared" si="276"/>
        <v>61.1</v>
      </c>
      <c r="Q3553" s="9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4.25" x14ac:dyDescent="0.7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 s="13">
        <f t="shared" si="276"/>
        <v>38.65</v>
      </c>
      <c r="Q3554" s="9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4.25" x14ac:dyDescent="0.7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 s="13">
        <f t="shared" si="276"/>
        <v>56.2</v>
      </c>
      <c r="Q3555" s="9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4.25" x14ac:dyDescent="0.7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 s="13">
        <f t="shared" si="276"/>
        <v>107</v>
      </c>
      <c r="Q3556" s="9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4.25" x14ac:dyDescent="0.7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 s="13">
        <f t="shared" si="276"/>
        <v>171.43</v>
      </c>
      <c r="Q3557" s="9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59" x14ac:dyDescent="0.7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 s="13">
        <f t="shared" si="276"/>
        <v>110.5</v>
      </c>
      <c r="Q3558" s="9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59" x14ac:dyDescent="0.7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 s="13">
        <f t="shared" si="276"/>
        <v>179.28</v>
      </c>
      <c r="Q3559" s="9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4.25" x14ac:dyDescent="0.7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 s="13">
        <f t="shared" si="276"/>
        <v>22.91</v>
      </c>
      <c r="Q3560" s="9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59" x14ac:dyDescent="0.7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 s="13">
        <f t="shared" si="276"/>
        <v>43.13</v>
      </c>
      <c r="Q3561" s="9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4.25" x14ac:dyDescent="0.7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 s="13">
        <f t="shared" si="276"/>
        <v>46.89</v>
      </c>
      <c r="Q3562" s="9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03.25" x14ac:dyDescent="0.7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 s="13">
        <f t="shared" si="276"/>
        <v>47.41</v>
      </c>
      <c r="Q3563" s="9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4.25" x14ac:dyDescent="0.7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 s="13">
        <f t="shared" si="276"/>
        <v>15.13</v>
      </c>
      <c r="Q3564" s="9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4.25" x14ac:dyDescent="0.7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 s="13">
        <f t="shared" si="276"/>
        <v>21.1</v>
      </c>
      <c r="Q3565" s="9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29.5" x14ac:dyDescent="0.7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 s="13">
        <f t="shared" si="276"/>
        <v>59.12</v>
      </c>
      <c r="Q3566" s="9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4.25" x14ac:dyDescent="0.7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 s="13">
        <f t="shared" si="276"/>
        <v>97.92</v>
      </c>
      <c r="Q3567" s="9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4.25" x14ac:dyDescent="0.7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 s="13">
        <f t="shared" si="276"/>
        <v>55.13</v>
      </c>
      <c r="Q3568" s="9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4.25" x14ac:dyDescent="0.7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 s="13">
        <f t="shared" si="276"/>
        <v>26.54</v>
      </c>
      <c r="Q3569" s="9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4.25" x14ac:dyDescent="0.7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 s="13">
        <f t="shared" si="276"/>
        <v>58.42</v>
      </c>
      <c r="Q3570" s="9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4.25" x14ac:dyDescent="0.7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 s="13">
        <f t="shared" si="276"/>
        <v>122.54</v>
      </c>
      <c r="Q3571" s="9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4.25" x14ac:dyDescent="0.7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 s="13">
        <f t="shared" si="276"/>
        <v>87.96</v>
      </c>
      <c r="Q3572" s="9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4.25" x14ac:dyDescent="0.7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 s="13">
        <f t="shared" si="276"/>
        <v>73.239999999999995</v>
      </c>
      <c r="Q3573" s="9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29.5" x14ac:dyDescent="0.7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 s="13">
        <f t="shared" si="276"/>
        <v>55.56</v>
      </c>
      <c r="Q3574" s="9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4.25" x14ac:dyDescent="0.7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 s="13">
        <f t="shared" si="276"/>
        <v>39.54</v>
      </c>
      <c r="Q3575" s="9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4.25" x14ac:dyDescent="0.7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 s="13">
        <f t="shared" si="276"/>
        <v>136.78</v>
      </c>
      <c r="Q3576" s="9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4.25" x14ac:dyDescent="0.7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 s="13">
        <f t="shared" si="276"/>
        <v>99.34</v>
      </c>
      <c r="Q3577" s="9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4.25" x14ac:dyDescent="0.7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 s="13">
        <f t="shared" si="276"/>
        <v>20</v>
      </c>
      <c r="Q3578" s="9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4.25" x14ac:dyDescent="0.7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 s="13">
        <f t="shared" si="276"/>
        <v>28.89</v>
      </c>
      <c r="Q3579" s="9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4.25" x14ac:dyDescent="0.7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 s="13">
        <f t="shared" si="276"/>
        <v>40.549999999999997</v>
      </c>
      <c r="Q3580" s="9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4.25" x14ac:dyDescent="0.7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 s="13">
        <f t="shared" si="276"/>
        <v>35.71</v>
      </c>
      <c r="Q3581" s="9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4.25" x14ac:dyDescent="0.7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 s="13">
        <f t="shared" si="276"/>
        <v>37.96</v>
      </c>
      <c r="Q3582" s="9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4.25" x14ac:dyDescent="0.7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 s="13">
        <f t="shared" si="276"/>
        <v>33.33</v>
      </c>
      <c r="Q3583" s="9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4.25" x14ac:dyDescent="0.7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 s="13">
        <f t="shared" si="276"/>
        <v>58.57</v>
      </c>
      <c r="Q3584" s="9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4.25" x14ac:dyDescent="0.7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 s="13">
        <f t="shared" si="276"/>
        <v>135.63</v>
      </c>
      <c r="Q3585" s="9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88.5" x14ac:dyDescent="0.7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 s="13">
        <f t="shared" si="276"/>
        <v>30.94</v>
      </c>
      <c r="Q3586" s="9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4.25" x14ac:dyDescent="0.7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 s="13">
        <f t="shared" ref="P3587:P3650" si="281">IFERROR(ROUND(E3587/L3587,2),0)</f>
        <v>176.09</v>
      </c>
      <c r="Q3587" s="9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7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 s="13">
        <f t="shared" si="281"/>
        <v>151.97999999999999</v>
      </c>
      <c r="Q3588" s="9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4.25" x14ac:dyDescent="0.7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 s="13">
        <f t="shared" si="281"/>
        <v>22.61</v>
      </c>
      <c r="Q3589" s="9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4.25" x14ac:dyDescent="0.7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 s="13">
        <f t="shared" si="281"/>
        <v>18.27</v>
      </c>
      <c r="Q3590" s="9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4.25" x14ac:dyDescent="0.7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 s="13">
        <f t="shared" si="281"/>
        <v>82.26</v>
      </c>
      <c r="Q3591" s="9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4.25" x14ac:dyDescent="0.7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 s="13">
        <f t="shared" si="281"/>
        <v>68.53</v>
      </c>
      <c r="Q3592" s="9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4.25" x14ac:dyDescent="0.7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 s="13">
        <f t="shared" si="281"/>
        <v>68.06</v>
      </c>
      <c r="Q3593" s="9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4.25" x14ac:dyDescent="0.7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 s="13">
        <f t="shared" si="281"/>
        <v>72.709999999999994</v>
      </c>
      <c r="Q3594" s="9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4.25" x14ac:dyDescent="0.7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 s="13">
        <f t="shared" si="281"/>
        <v>77.19</v>
      </c>
      <c r="Q3595" s="9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59" x14ac:dyDescent="0.7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 s="13">
        <f t="shared" si="281"/>
        <v>55.97</v>
      </c>
      <c r="Q3596" s="9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29.5" x14ac:dyDescent="0.7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 s="13">
        <f t="shared" si="281"/>
        <v>49.69</v>
      </c>
      <c r="Q3597" s="9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4.25" x14ac:dyDescent="0.7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 s="13">
        <f t="shared" si="281"/>
        <v>79</v>
      </c>
      <c r="Q3598" s="9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29.5" x14ac:dyDescent="0.7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 s="13">
        <f t="shared" si="281"/>
        <v>77.73</v>
      </c>
      <c r="Q3599" s="9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4.25" x14ac:dyDescent="0.7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 s="13">
        <f t="shared" si="281"/>
        <v>40.78</v>
      </c>
      <c r="Q3600" s="9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4.25" x14ac:dyDescent="0.7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 s="13">
        <f t="shared" si="281"/>
        <v>59.41</v>
      </c>
      <c r="Q3601" s="9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29.5" x14ac:dyDescent="0.7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 s="13">
        <f t="shared" si="281"/>
        <v>3.25</v>
      </c>
      <c r="Q3602" s="9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4.25" x14ac:dyDescent="0.7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 s="13">
        <f t="shared" si="281"/>
        <v>39.380000000000003</v>
      </c>
      <c r="Q3603" s="9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59" x14ac:dyDescent="0.7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 s="13">
        <f t="shared" si="281"/>
        <v>81.67</v>
      </c>
      <c r="Q3604" s="9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4.25" x14ac:dyDescent="0.7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 s="13">
        <f t="shared" si="281"/>
        <v>44.91</v>
      </c>
      <c r="Q3605" s="9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4.25" x14ac:dyDescent="0.7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 s="13">
        <f t="shared" si="281"/>
        <v>49.06</v>
      </c>
      <c r="Q3606" s="9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59" x14ac:dyDescent="0.7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 s="13">
        <f t="shared" si="281"/>
        <v>30.67</v>
      </c>
      <c r="Q3607" s="9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4.25" x14ac:dyDescent="0.7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 s="13">
        <f t="shared" si="281"/>
        <v>61.06</v>
      </c>
      <c r="Q3608" s="9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29.5" x14ac:dyDescent="0.7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 s="13">
        <f t="shared" si="281"/>
        <v>29</v>
      </c>
      <c r="Q3609" s="9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4.25" x14ac:dyDescent="0.7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 s="13">
        <f t="shared" si="281"/>
        <v>29.63</v>
      </c>
      <c r="Q3610" s="9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4.25" x14ac:dyDescent="0.7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 s="13">
        <f t="shared" si="281"/>
        <v>143.1</v>
      </c>
      <c r="Q3611" s="9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4.25" x14ac:dyDescent="0.7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 s="13">
        <f t="shared" si="281"/>
        <v>52.35</v>
      </c>
      <c r="Q3612" s="9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4.25" x14ac:dyDescent="0.7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 s="13">
        <f t="shared" si="281"/>
        <v>66.67</v>
      </c>
      <c r="Q3613" s="9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4.25" x14ac:dyDescent="0.7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 s="13">
        <f t="shared" si="281"/>
        <v>126.67</v>
      </c>
      <c r="Q3614" s="9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4.25" x14ac:dyDescent="0.7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 s="13">
        <f t="shared" si="281"/>
        <v>62.5</v>
      </c>
      <c r="Q3615" s="9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4.25" x14ac:dyDescent="0.7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 s="13">
        <f t="shared" si="281"/>
        <v>35.49</v>
      </c>
      <c r="Q3616" s="9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4.25" x14ac:dyDescent="0.7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 s="13">
        <f t="shared" si="281"/>
        <v>37.08</v>
      </c>
      <c r="Q3617" s="9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4.25" x14ac:dyDescent="0.7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 s="13">
        <f t="shared" si="281"/>
        <v>69.33</v>
      </c>
      <c r="Q3618" s="9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4.25" x14ac:dyDescent="0.7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 s="13">
        <f t="shared" si="281"/>
        <v>17.25</v>
      </c>
      <c r="Q3619" s="9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4.25" x14ac:dyDescent="0.7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 s="13">
        <f t="shared" si="281"/>
        <v>36.07</v>
      </c>
      <c r="Q3620" s="9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4.25" x14ac:dyDescent="0.7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 s="13">
        <f t="shared" si="281"/>
        <v>66.47</v>
      </c>
      <c r="Q3621" s="9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4.25" x14ac:dyDescent="0.7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 s="13">
        <f t="shared" si="281"/>
        <v>56.07</v>
      </c>
      <c r="Q3622" s="9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4.25" x14ac:dyDescent="0.7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 s="13">
        <f t="shared" si="281"/>
        <v>47.03</v>
      </c>
      <c r="Q3623" s="9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29.5" x14ac:dyDescent="0.7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 s="13">
        <f t="shared" si="281"/>
        <v>47.67</v>
      </c>
      <c r="Q3624" s="9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29.5" x14ac:dyDescent="0.7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 s="13">
        <f t="shared" si="281"/>
        <v>88.24</v>
      </c>
      <c r="Q3625" s="9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3.75" x14ac:dyDescent="0.7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 s="13">
        <f t="shared" si="281"/>
        <v>80.72</v>
      </c>
      <c r="Q3626" s="9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59" x14ac:dyDescent="0.7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 s="13">
        <f t="shared" si="281"/>
        <v>39.49</v>
      </c>
      <c r="Q3627" s="9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4.25" x14ac:dyDescent="0.7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 s="13">
        <f t="shared" si="281"/>
        <v>84.85</v>
      </c>
      <c r="Q3628" s="9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4.25" x14ac:dyDescent="0.7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 s="13">
        <f t="shared" si="281"/>
        <v>68.97</v>
      </c>
      <c r="Q3629" s="9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4.25" x14ac:dyDescent="0.7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9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59" x14ac:dyDescent="0.7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9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4.25" x14ac:dyDescent="0.7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9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59" x14ac:dyDescent="0.7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9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4.25" x14ac:dyDescent="0.7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9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4.25" x14ac:dyDescent="0.7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9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4.25" x14ac:dyDescent="0.7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9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29.5" x14ac:dyDescent="0.7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9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4.25" x14ac:dyDescent="0.7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9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59" x14ac:dyDescent="0.7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9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29.5" x14ac:dyDescent="0.7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9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4.25" x14ac:dyDescent="0.7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9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3.75" x14ac:dyDescent="0.7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9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4.25" x14ac:dyDescent="0.7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9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59" x14ac:dyDescent="0.7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9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4.25" x14ac:dyDescent="0.7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9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4.25" x14ac:dyDescent="0.7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9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4.25" x14ac:dyDescent="0.7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9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4.25" x14ac:dyDescent="0.7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9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4.25" x14ac:dyDescent="0.7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9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29.5" x14ac:dyDescent="0.7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 s="13">
        <f t="shared" si="281"/>
        <v>550.04</v>
      </c>
      <c r="Q3650" s="9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4.25" x14ac:dyDescent="0.7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 s="13">
        <f t="shared" ref="P3651:P3714" si="286">IFERROR(ROUND(E3651/L3651,2),0)</f>
        <v>97.5</v>
      </c>
      <c r="Q3651" s="9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4.25" x14ac:dyDescent="0.7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 s="13">
        <f t="shared" si="286"/>
        <v>29.41</v>
      </c>
      <c r="Q3652" s="9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4.25" x14ac:dyDescent="0.7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 s="13">
        <f t="shared" si="286"/>
        <v>57.78</v>
      </c>
      <c r="Q3653" s="9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4.25" x14ac:dyDescent="0.7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 s="13">
        <f t="shared" si="286"/>
        <v>44.24</v>
      </c>
      <c r="Q3654" s="9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59" x14ac:dyDescent="0.7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 s="13">
        <f t="shared" si="286"/>
        <v>60.91</v>
      </c>
      <c r="Q3655" s="9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59" x14ac:dyDescent="0.7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 s="13">
        <f t="shared" si="286"/>
        <v>68.84</v>
      </c>
      <c r="Q3656" s="9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59" x14ac:dyDescent="0.7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 s="13">
        <f t="shared" si="286"/>
        <v>73.58</v>
      </c>
      <c r="Q3657" s="9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4.25" x14ac:dyDescent="0.7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 s="13">
        <f t="shared" si="286"/>
        <v>115.02</v>
      </c>
      <c r="Q3658" s="9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59" x14ac:dyDescent="0.7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 s="13">
        <f t="shared" si="286"/>
        <v>110.75</v>
      </c>
      <c r="Q3659" s="9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29.5" x14ac:dyDescent="0.7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 s="13">
        <f t="shared" si="286"/>
        <v>75.5</v>
      </c>
      <c r="Q3660" s="9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4.25" x14ac:dyDescent="0.7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 s="13">
        <f t="shared" si="286"/>
        <v>235.46</v>
      </c>
      <c r="Q3661" s="9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59" x14ac:dyDescent="0.7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 s="13">
        <f t="shared" si="286"/>
        <v>11.36</v>
      </c>
      <c r="Q3662" s="9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4.25" x14ac:dyDescent="0.7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 s="13">
        <f t="shared" si="286"/>
        <v>92.5</v>
      </c>
      <c r="Q3663" s="9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59" x14ac:dyDescent="0.7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 s="13">
        <f t="shared" si="286"/>
        <v>202.85</v>
      </c>
      <c r="Q3664" s="9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4.25" x14ac:dyDescent="0.7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 s="13">
        <f t="shared" si="286"/>
        <v>26</v>
      </c>
      <c r="Q3665" s="9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4.25" x14ac:dyDescent="0.7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 s="13">
        <f t="shared" si="286"/>
        <v>46.05</v>
      </c>
      <c r="Q3666" s="9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4.25" x14ac:dyDescent="0.7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 s="13">
        <f t="shared" si="286"/>
        <v>51</v>
      </c>
      <c r="Q3667" s="9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29.5" x14ac:dyDescent="0.7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 s="13">
        <f t="shared" si="286"/>
        <v>31.58</v>
      </c>
      <c r="Q3668" s="9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4.25" x14ac:dyDescent="0.7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 s="13">
        <f t="shared" si="286"/>
        <v>53.36</v>
      </c>
      <c r="Q3669" s="9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4.25" x14ac:dyDescent="0.7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 s="13">
        <f t="shared" si="286"/>
        <v>36.96</v>
      </c>
      <c r="Q3670" s="9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4.25" x14ac:dyDescent="0.7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 s="13">
        <f t="shared" si="286"/>
        <v>81.290000000000006</v>
      </c>
      <c r="Q3671" s="9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4.25" x14ac:dyDescent="0.7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 s="13">
        <f t="shared" si="286"/>
        <v>20.079999999999998</v>
      </c>
      <c r="Q3672" s="9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4.25" x14ac:dyDescent="0.7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 s="13">
        <f t="shared" si="286"/>
        <v>88.25</v>
      </c>
      <c r="Q3673" s="9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59" x14ac:dyDescent="0.7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 s="13">
        <f t="shared" si="286"/>
        <v>53.44</v>
      </c>
      <c r="Q3674" s="9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4.25" x14ac:dyDescent="0.7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 s="13">
        <f t="shared" si="286"/>
        <v>39.869999999999997</v>
      </c>
      <c r="Q3675" s="9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4.25" x14ac:dyDescent="0.7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 s="13">
        <f t="shared" si="286"/>
        <v>145.16</v>
      </c>
      <c r="Q3676" s="9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4.25" x14ac:dyDescent="0.7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 s="13">
        <f t="shared" si="286"/>
        <v>23.33</v>
      </c>
      <c r="Q3677" s="9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4.25" x14ac:dyDescent="0.7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 s="13">
        <f t="shared" si="286"/>
        <v>64.38</v>
      </c>
      <c r="Q3678" s="9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4.25" x14ac:dyDescent="0.7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 s="13">
        <f t="shared" si="286"/>
        <v>62.05</v>
      </c>
      <c r="Q3679" s="9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4.25" x14ac:dyDescent="0.7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 s="13">
        <f t="shared" si="286"/>
        <v>66.13</v>
      </c>
      <c r="Q3680" s="9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4.25" x14ac:dyDescent="0.7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 s="13">
        <f t="shared" si="286"/>
        <v>73.400000000000006</v>
      </c>
      <c r="Q3681" s="9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4.25" x14ac:dyDescent="0.7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 s="13">
        <f t="shared" si="286"/>
        <v>99.5</v>
      </c>
      <c r="Q3682" s="9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59" x14ac:dyDescent="0.7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 s="13">
        <f t="shared" si="286"/>
        <v>62.17</v>
      </c>
      <c r="Q3683" s="9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4.25" x14ac:dyDescent="0.7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 s="13">
        <f t="shared" si="286"/>
        <v>62.33</v>
      </c>
      <c r="Q3684" s="9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4.25" x14ac:dyDescent="0.7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 s="13">
        <f t="shared" si="286"/>
        <v>58.79</v>
      </c>
      <c r="Q3685" s="9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4.25" x14ac:dyDescent="0.7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 s="13">
        <f t="shared" si="286"/>
        <v>45.35</v>
      </c>
      <c r="Q3686" s="9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4.25" x14ac:dyDescent="0.7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 s="13">
        <f t="shared" si="286"/>
        <v>41.94</v>
      </c>
      <c r="Q3687" s="9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4.25" x14ac:dyDescent="0.7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 s="13">
        <f t="shared" si="286"/>
        <v>59.17</v>
      </c>
      <c r="Q3688" s="9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4.25" x14ac:dyDescent="0.7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 s="13">
        <f t="shared" si="286"/>
        <v>200.49</v>
      </c>
      <c r="Q3689" s="9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4.25" x14ac:dyDescent="0.7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 s="13">
        <f t="shared" si="286"/>
        <v>83.97</v>
      </c>
      <c r="Q3690" s="9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4.25" x14ac:dyDescent="0.7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 s="13">
        <f t="shared" si="286"/>
        <v>57.26</v>
      </c>
      <c r="Q3691" s="9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4.25" x14ac:dyDescent="0.7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 s="13">
        <f t="shared" si="286"/>
        <v>58.06</v>
      </c>
      <c r="Q3692" s="9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29.5" x14ac:dyDescent="0.7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 s="13">
        <f t="shared" si="286"/>
        <v>186.8</v>
      </c>
      <c r="Q3693" s="9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29.5" x14ac:dyDescent="0.7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 s="13">
        <f t="shared" si="286"/>
        <v>74.12</v>
      </c>
      <c r="Q3694" s="9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4.25" x14ac:dyDescent="0.7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 s="13">
        <f t="shared" si="286"/>
        <v>30.71</v>
      </c>
      <c r="Q3695" s="9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59" x14ac:dyDescent="0.7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 s="13">
        <f t="shared" si="286"/>
        <v>62.67</v>
      </c>
      <c r="Q3696" s="9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59" x14ac:dyDescent="0.7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 s="13">
        <f t="shared" si="286"/>
        <v>121.36</v>
      </c>
      <c r="Q3697" s="9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4.25" x14ac:dyDescent="0.7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 s="13">
        <f t="shared" si="286"/>
        <v>39.74</v>
      </c>
      <c r="Q3698" s="9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4.25" x14ac:dyDescent="0.7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 s="13">
        <f t="shared" si="286"/>
        <v>72</v>
      </c>
      <c r="Q3699" s="9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4.25" x14ac:dyDescent="0.7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 s="13">
        <f t="shared" si="286"/>
        <v>40.630000000000003</v>
      </c>
      <c r="Q3700" s="9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59" x14ac:dyDescent="0.7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 s="13">
        <f t="shared" si="286"/>
        <v>63</v>
      </c>
      <c r="Q3701" s="9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29.5" x14ac:dyDescent="0.7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 s="13">
        <f t="shared" si="286"/>
        <v>33.67</v>
      </c>
      <c r="Q3702" s="9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4.25" x14ac:dyDescent="0.7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 s="13">
        <f t="shared" si="286"/>
        <v>38.590000000000003</v>
      </c>
      <c r="Q3703" s="9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59" x14ac:dyDescent="0.7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 s="13">
        <f t="shared" si="286"/>
        <v>155.94999999999999</v>
      </c>
      <c r="Q3704" s="9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4.25" x14ac:dyDescent="0.7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 s="13">
        <f t="shared" si="286"/>
        <v>43.2</v>
      </c>
      <c r="Q3705" s="9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4.25" x14ac:dyDescent="0.7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 s="13">
        <f t="shared" si="286"/>
        <v>15.15</v>
      </c>
      <c r="Q3706" s="9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4.25" x14ac:dyDescent="0.7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 s="13">
        <f t="shared" si="286"/>
        <v>83.57</v>
      </c>
      <c r="Q3707" s="9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4.25" x14ac:dyDescent="0.7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 s="13">
        <f t="shared" si="286"/>
        <v>140</v>
      </c>
      <c r="Q3708" s="9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4.25" x14ac:dyDescent="0.7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 s="13">
        <f t="shared" si="286"/>
        <v>80.87</v>
      </c>
      <c r="Q3709" s="9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59" x14ac:dyDescent="0.7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 s="13">
        <f t="shared" si="286"/>
        <v>53.85</v>
      </c>
      <c r="Q3710" s="9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4.25" x14ac:dyDescent="0.7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 s="13">
        <f t="shared" si="286"/>
        <v>30.93</v>
      </c>
      <c r="Q3711" s="9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29.5" x14ac:dyDescent="0.7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 s="13">
        <f t="shared" si="286"/>
        <v>67.959999999999994</v>
      </c>
      <c r="Q3712" s="9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29.5" x14ac:dyDescent="0.7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 s="13">
        <f t="shared" si="286"/>
        <v>27.14</v>
      </c>
      <c r="Q3713" s="9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59" x14ac:dyDescent="0.7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 s="13">
        <f t="shared" si="286"/>
        <v>110.87</v>
      </c>
      <c r="Q3714" s="9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4.25" x14ac:dyDescent="0.7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 s="13">
        <f t="shared" ref="P3715:P3778" si="291">IFERROR(ROUND(E3715/L3715,2),0)</f>
        <v>106.84</v>
      </c>
      <c r="Q3715" s="9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4.25" x14ac:dyDescent="0.7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 s="13">
        <f t="shared" si="291"/>
        <v>105.52</v>
      </c>
      <c r="Q3716" s="9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4.25" x14ac:dyDescent="0.7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 s="13">
        <f t="shared" si="291"/>
        <v>132.96</v>
      </c>
      <c r="Q3717" s="9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4.25" x14ac:dyDescent="0.7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 s="13">
        <f t="shared" si="291"/>
        <v>51.92</v>
      </c>
      <c r="Q3718" s="9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4.25" x14ac:dyDescent="0.7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 s="13">
        <f t="shared" si="291"/>
        <v>310</v>
      </c>
      <c r="Q3719" s="9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4.25" x14ac:dyDescent="0.7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 s="13">
        <f t="shared" si="291"/>
        <v>26.02</v>
      </c>
      <c r="Q3720" s="9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29.5" x14ac:dyDescent="0.7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 s="13">
        <f t="shared" si="291"/>
        <v>105</v>
      </c>
      <c r="Q3721" s="9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29.5" x14ac:dyDescent="0.7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 s="13">
        <f t="shared" si="291"/>
        <v>86.23</v>
      </c>
      <c r="Q3722" s="9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59" x14ac:dyDescent="0.7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 s="13">
        <f t="shared" si="291"/>
        <v>114.55</v>
      </c>
      <c r="Q3723" s="9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59" x14ac:dyDescent="0.7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 s="13">
        <f t="shared" si="291"/>
        <v>47.66</v>
      </c>
      <c r="Q3724" s="9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29.5" x14ac:dyDescent="0.7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 s="13">
        <f t="shared" si="291"/>
        <v>72.89</v>
      </c>
      <c r="Q3725" s="9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4.25" x14ac:dyDescent="0.7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 s="13">
        <f t="shared" si="291"/>
        <v>49.55</v>
      </c>
      <c r="Q3726" s="9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4.25" x14ac:dyDescent="0.7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 s="13">
        <f t="shared" si="291"/>
        <v>25.4</v>
      </c>
      <c r="Q3727" s="9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4.25" x14ac:dyDescent="0.7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 s="13">
        <f t="shared" si="291"/>
        <v>62.59</v>
      </c>
      <c r="Q3728" s="9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4.25" x14ac:dyDescent="0.7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 s="13">
        <f t="shared" si="291"/>
        <v>61.06</v>
      </c>
      <c r="Q3729" s="9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4.25" x14ac:dyDescent="0.7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 s="13">
        <f t="shared" si="291"/>
        <v>60.06</v>
      </c>
      <c r="Q3730" s="9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59" x14ac:dyDescent="0.7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 s="13">
        <f t="shared" si="291"/>
        <v>72.400000000000006</v>
      </c>
      <c r="Q3731" s="9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4.25" x14ac:dyDescent="0.7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 s="13">
        <f t="shared" si="291"/>
        <v>100</v>
      </c>
      <c r="Q3732" s="9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4.25" x14ac:dyDescent="0.7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 s="13">
        <f t="shared" si="291"/>
        <v>51.67</v>
      </c>
      <c r="Q3733" s="9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4.25" x14ac:dyDescent="0.7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 s="13">
        <f t="shared" si="291"/>
        <v>32.75</v>
      </c>
      <c r="Q3734" s="9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4.25" x14ac:dyDescent="0.7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s="13">
        <f t="shared" si="291"/>
        <v>0</v>
      </c>
      <c r="Q3735" s="9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59" x14ac:dyDescent="0.7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 s="13">
        <f t="shared" si="291"/>
        <v>61</v>
      </c>
      <c r="Q3736" s="9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29.5" x14ac:dyDescent="0.7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 s="13">
        <f t="shared" si="291"/>
        <v>10</v>
      </c>
      <c r="Q3737" s="9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4.25" x14ac:dyDescent="0.7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 s="13">
        <f t="shared" si="291"/>
        <v>10</v>
      </c>
      <c r="Q3738" s="9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4.25" x14ac:dyDescent="0.7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 s="13">
        <f t="shared" si="291"/>
        <v>37.5</v>
      </c>
      <c r="Q3739" s="9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29.5" x14ac:dyDescent="0.7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 s="13">
        <f t="shared" si="291"/>
        <v>45</v>
      </c>
      <c r="Q3740" s="9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4.25" x14ac:dyDescent="0.7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 s="13">
        <f t="shared" si="291"/>
        <v>100.63</v>
      </c>
      <c r="Q3741" s="9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4.25" x14ac:dyDescent="0.7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 s="13">
        <f t="shared" si="291"/>
        <v>25.57</v>
      </c>
      <c r="Q3742" s="9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4.25" x14ac:dyDescent="0.7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s="13">
        <f t="shared" si="291"/>
        <v>0</v>
      </c>
      <c r="Q3743" s="9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4.25" x14ac:dyDescent="0.7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 s="13">
        <f t="shared" si="291"/>
        <v>25</v>
      </c>
      <c r="Q3744" s="9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29.5" x14ac:dyDescent="0.7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s="13">
        <f t="shared" si="291"/>
        <v>0</v>
      </c>
      <c r="Q3745" s="9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59" x14ac:dyDescent="0.7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s="13">
        <f t="shared" si="291"/>
        <v>0</v>
      </c>
      <c r="Q3746" s="9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4.25" x14ac:dyDescent="0.7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 s="13">
        <f t="shared" si="291"/>
        <v>10</v>
      </c>
      <c r="Q3747" s="9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x14ac:dyDescent="0.7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 s="13">
        <f t="shared" si="291"/>
        <v>202</v>
      </c>
      <c r="Q3748" s="9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29.5" x14ac:dyDescent="0.7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 s="13">
        <f t="shared" si="291"/>
        <v>25</v>
      </c>
      <c r="Q3749" s="9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4.25" x14ac:dyDescent="0.7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9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4.25" x14ac:dyDescent="0.7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9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88.5" x14ac:dyDescent="0.7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9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4.25" x14ac:dyDescent="0.7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9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59" x14ac:dyDescent="0.7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9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4.25" x14ac:dyDescent="0.7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9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4.25" x14ac:dyDescent="0.7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9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4.25" x14ac:dyDescent="0.7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9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4.25" x14ac:dyDescent="0.7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9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4.25" x14ac:dyDescent="0.7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9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29.5" x14ac:dyDescent="0.7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9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29.5" x14ac:dyDescent="0.7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9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4.25" x14ac:dyDescent="0.7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9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59" x14ac:dyDescent="0.7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9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4.25" x14ac:dyDescent="0.7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9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29.5" x14ac:dyDescent="0.7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9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4.25" x14ac:dyDescent="0.7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9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4.25" x14ac:dyDescent="0.7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9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4.25" x14ac:dyDescent="0.7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9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4.25" x14ac:dyDescent="0.7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9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4.25" x14ac:dyDescent="0.7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9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4.25" x14ac:dyDescent="0.7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9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4.25" x14ac:dyDescent="0.7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9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29.5" x14ac:dyDescent="0.7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9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4.25" x14ac:dyDescent="0.7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9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29.5" x14ac:dyDescent="0.7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9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59" x14ac:dyDescent="0.7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9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4.25" x14ac:dyDescent="0.7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9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59" x14ac:dyDescent="0.7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9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4.25" x14ac:dyDescent="0.7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9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9.5" x14ac:dyDescent="0.7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9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29.5" x14ac:dyDescent="0.7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9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4.25" x14ac:dyDescent="0.7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9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59" x14ac:dyDescent="0.7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9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4.25" x14ac:dyDescent="0.7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9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4.25" x14ac:dyDescent="0.7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9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4.25" x14ac:dyDescent="0.7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9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4.25" x14ac:dyDescent="0.7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9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4.25" x14ac:dyDescent="0.7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9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4.25" x14ac:dyDescent="0.7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9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3.75" x14ac:dyDescent="0.7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9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4.25" x14ac:dyDescent="0.7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9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4.25" x14ac:dyDescent="0.7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9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29.5" x14ac:dyDescent="0.7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9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29.5" x14ac:dyDescent="0.7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9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4.25" x14ac:dyDescent="0.7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9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59" x14ac:dyDescent="0.7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9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4.25" x14ac:dyDescent="0.7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9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4.25" x14ac:dyDescent="0.7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9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59" x14ac:dyDescent="0.7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9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4.25" x14ac:dyDescent="0.7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9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4.25" x14ac:dyDescent="0.7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9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4.25" x14ac:dyDescent="0.7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9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4.25" x14ac:dyDescent="0.7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9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4.25" x14ac:dyDescent="0.7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9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29.5" x14ac:dyDescent="0.7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9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4.25" x14ac:dyDescent="0.7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9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4.25" x14ac:dyDescent="0.7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9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59" x14ac:dyDescent="0.7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9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4.25" x14ac:dyDescent="0.7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9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4.25" x14ac:dyDescent="0.7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 s="13">
        <f t="shared" si="296"/>
        <v>41.67</v>
      </c>
      <c r="Q3810" s="9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59" x14ac:dyDescent="0.7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 s="13">
        <f t="shared" si="296"/>
        <v>53.29</v>
      </c>
      <c r="Q3811" s="9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4.25" x14ac:dyDescent="0.7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 s="13">
        <f t="shared" si="296"/>
        <v>70.23</v>
      </c>
      <c r="Q3812" s="9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4.25" x14ac:dyDescent="0.7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 s="13">
        <f t="shared" si="296"/>
        <v>43.42</v>
      </c>
      <c r="Q3813" s="9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4.25" x14ac:dyDescent="0.7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 s="13">
        <f t="shared" si="296"/>
        <v>199.18</v>
      </c>
      <c r="Q3814" s="9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4.25" x14ac:dyDescent="0.7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 s="13">
        <f t="shared" si="296"/>
        <v>78.52</v>
      </c>
      <c r="Q3815" s="9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4.25" x14ac:dyDescent="0.7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 s="13">
        <f t="shared" si="296"/>
        <v>61.82</v>
      </c>
      <c r="Q3816" s="9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29.5" x14ac:dyDescent="0.7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 s="13">
        <f t="shared" si="296"/>
        <v>50</v>
      </c>
      <c r="Q3817" s="9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59" x14ac:dyDescent="0.7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 s="13">
        <f t="shared" si="296"/>
        <v>48.34</v>
      </c>
      <c r="Q3818" s="9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4.25" x14ac:dyDescent="0.7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 s="13">
        <f t="shared" si="296"/>
        <v>107.25</v>
      </c>
      <c r="Q3819" s="9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4.25" x14ac:dyDescent="0.7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 s="13">
        <f t="shared" si="296"/>
        <v>57</v>
      </c>
      <c r="Q3820" s="9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4.25" x14ac:dyDescent="0.7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 s="13">
        <f t="shared" si="296"/>
        <v>40.92</v>
      </c>
      <c r="Q3821" s="9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4.25" x14ac:dyDescent="0.7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 s="13">
        <f t="shared" si="296"/>
        <v>21.5</v>
      </c>
      <c r="Q3822" s="9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4.25" x14ac:dyDescent="0.7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 s="13">
        <f t="shared" si="296"/>
        <v>79.540000000000006</v>
      </c>
      <c r="Q3823" s="9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59" x14ac:dyDescent="0.7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 s="13">
        <f t="shared" si="296"/>
        <v>72.38</v>
      </c>
      <c r="Q3824" s="9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4.25" x14ac:dyDescent="0.7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 s="13">
        <f t="shared" si="296"/>
        <v>64.63</v>
      </c>
      <c r="Q3825" s="9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4.25" x14ac:dyDescent="0.7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 s="13">
        <f t="shared" si="296"/>
        <v>38.57</v>
      </c>
      <c r="Q3826" s="9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4.25" x14ac:dyDescent="0.7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 s="13">
        <f t="shared" si="296"/>
        <v>107.57</v>
      </c>
      <c r="Q3827" s="9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29.5" x14ac:dyDescent="0.7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 s="13">
        <f t="shared" si="296"/>
        <v>27.5</v>
      </c>
      <c r="Q3828" s="9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59" x14ac:dyDescent="0.7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 s="13">
        <f t="shared" si="296"/>
        <v>70.459999999999994</v>
      </c>
      <c r="Q3829" s="9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4.25" x14ac:dyDescent="0.7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 s="13">
        <f t="shared" si="296"/>
        <v>178.57</v>
      </c>
      <c r="Q3830" s="9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4.25" x14ac:dyDescent="0.7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 s="13">
        <f t="shared" si="296"/>
        <v>62.63</v>
      </c>
      <c r="Q3831" s="9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4.25" x14ac:dyDescent="0.7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 s="13">
        <f t="shared" si="296"/>
        <v>75</v>
      </c>
      <c r="Q3832" s="9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59" x14ac:dyDescent="0.7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 s="13">
        <f t="shared" si="296"/>
        <v>58.9</v>
      </c>
      <c r="Q3833" s="9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4.25" x14ac:dyDescent="0.7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 s="13">
        <f t="shared" si="296"/>
        <v>139.56</v>
      </c>
      <c r="Q3834" s="9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59" x14ac:dyDescent="0.7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 s="13">
        <f t="shared" si="296"/>
        <v>70</v>
      </c>
      <c r="Q3835" s="9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4.25" x14ac:dyDescent="0.7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 s="13">
        <f t="shared" si="296"/>
        <v>57.39</v>
      </c>
      <c r="Q3836" s="9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4.25" x14ac:dyDescent="0.7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 s="13">
        <f t="shared" si="296"/>
        <v>40</v>
      </c>
      <c r="Q3837" s="9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4.25" x14ac:dyDescent="0.7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 s="13">
        <f t="shared" si="296"/>
        <v>64.290000000000006</v>
      </c>
      <c r="Q3838" s="9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29.5" x14ac:dyDescent="0.7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 s="13">
        <f t="shared" si="296"/>
        <v>120.12</v>
      </c>
      <c r="Q3839" s="9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59" x14ac:dyDescent="0.7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 s="13">
        <f t="shared" si="296"/>
        <v>1008.24</v>
      </c>
      <c r="Q3840" s="9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4.25" x14ac:dyDescent="0.7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 s="13">
        <f t="shared" si="296"/>
        <v>63.28</v>
      </c>
      <c r="Q3841" s="9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4.25" x14ac:dyDescent="0.7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 s="13">
        <f t="shared" si="296"/>
        <v>21.67</v>
      </c>
      <c r="Q3842" s="9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4.25" x14ac:dyDescent="0.7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 s="13">
        <f t="shared" ref="P3843:P3906" si="301">IFERROR(ROUND(E3843/L3843,2),0)</f>
        <v>25.65</v>
      </c>
      <c r="Q3843" s="9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4.25" x14ac:dyDescent="0.7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 s="13">
        <f t="shared" si="301"/>
        <v>47.7</v>
      </c>
      <c r="Q3844" s="9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4.25" x14ac:dyDescent="0.7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 s="13">
        <f t="shared" si="301"/>
        <v>56.05</v>
      </c>
      <c r="Q3845" s="9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4.25" x14ac:dyDescent="0.7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 s="13">
        <f t="shared" si="301"/>
        <v>81.319999999999993</v>
      </c>
      <c r="Q3846" s="9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59" x14ac:dyDescent="0.7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 s="13">
        <f t="shared" si="301"/>
        <v>70.17</v>
      </c>
      <c r="Q3847" s="9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4.25" x14ac:dyDescent="0.7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 s="13">
        <f t="shared" si="301"/>
        <v>23.63</v>
      </c>
      <c r="Q3848" s="9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4.25" x14ac:dyDescent="0.7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 s="13">
        <f t="shared" si="301"/>
        <v>188.56</v>
      </c>
      <c r="Q3849" s="9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4.25" x14ac:dyDescent="0.7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 s="13">
        <f t="shared" si="301"/>
        <v>49.51</v>
      </c>
      <c r="Q3850" s="9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59" x14ac:dyDescent="0.7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 s="13">
        <f t="shared" si="301"/>
        <v>75.459999999999994</v>
      </c>
      <c r="Q3851" s="9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29.5" x14ac:dyDescent="0.7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 s="13">
        <f t="shared" si="301"/>
        <v>9.5</v>
      </c>
      <c r="Q3852" s="9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4.25" x14ac:dyDescent="0.7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 s="13">
        <f t="shared" si="301"/>
        <v>35.5</v>
      </c>
      <c r="Q3853" s="9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4.25" x14ac:dyDescent="0.7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 s="13">
        <f t="shared" si="301"/>
        <v>10</v>
      </c>
      <c r="Q3854" s="9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4.25" x14ac:dyDescent="0.7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 s="13">
        <f t="shared" si="301"/>
        <v>13</v>
      </c>
      <c r="Q3855" s="9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29.5" x14ac:dyDescent="0.7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 s="13">
        <f t="shared" si="301"/>
        <v>89.4</v>
      </c>
      <c r="Q3856" s="9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59" x14ac:dyDescent="0.7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 s="13">
        <f t="shared" si="301"/>
        <v>25</v>
      </c>
      <c r="Q3857" s="9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59" x14ac:dyDescent="0.7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 s="13">
        <f t="shared" si="301"/>
        <v>1</v>
      </c>
      <c r="Q3858" s="9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4.25" x14ac:dyDescent="0.7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 s="13">
        <f t="shared" si="301"/>
        <v>65</v>
      </c>
      <c r="Q3859" s="9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59" x14ac:dyDescent="0.7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 s="13">
        <f t="shared" si="301"/>
        <v>10</v>
      </c>
      <c r="Q3860" s="9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4.25" x14ac:dyDescent="0.7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 s="13">
        <f t="shared" si="301"/>
        <v>1</v>
      </c>
      <c r="Q3861" s="9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4.25" x14ac:dyDescent="0.7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 s="13">
        <f t="shared" si="301"/>
        <v>81.540000000000006</v>
      </c>
      <c r="Q3862" s="9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7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 s="13">
        <f t="shared" si="301"/>
        <v>100</v>
      </c>
      <c r="Q3863" s="9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29.5" x14ac:dyDescent="0.7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 s="13">
        <f t="shared" si="301"/>
        <v>1</v>
      </c>
      <c r="Q3864" s="9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4.25" x14ac:dyDescent="0.7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s="13">
        <f t="shared" si="301"/>
        <v>0</v>
      </c>
      <c r="Q3865" s="9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4.25" x14ac:dyDescent="0.7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 s="13">
        <f t="shared" si="301"/>
        <v>20</v>
      </c>
      <c r="Q3866" s="9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4.25" x14ac:dyDescent="0.7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 s="13">
        <f t="shared" si="301"/>
        <v>46.43</v>
      </c>
      <c r="Q3867" s="9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29.5" x14ac:dyDescent="0.7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 s="13">
        <f t="shared" si="301"/>
        <v>5.5</v>
      </c>
      <c r="Q3868" s="9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4.25" x14ac:dyDescent="0.7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 s="13">
        <f t="shared" si="301"/>
        <v>50.2</v>
      </c>
      <c r="Q3869" s="9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x14ac:dyDescent="0.7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9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29.5" x14ac:dyDescent="0.7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9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59" x14ac:dyDescent="0.7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9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29.5" x14ac:dyDescent="0.7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9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4.25" x14ac:dyDescent="0.7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9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4.25" x14ac:dyDescent="0.7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9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59" x14ac:dyDescent="0.7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9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4.25" x14ac:dyDescent="0.7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9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59" x14ac:dyDescent="0.7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9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4.25" x14ac:dyDescent="0.7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9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4.25" x14ac:dyDescent="0.7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9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4.25" x14ac:dyDescent="0.7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9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4.25" x14ac:dyDescent="0.7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9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29.5" x14ac:dyDescent="0.7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9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4.25" x14ac:dyDescent="0.7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9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59" x14ac:dyDescent="0.7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9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4.25" x14ac:dyDescent="0.7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9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4.25" x14ac:dyDescent="0.7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9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7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9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4.25" x14ac:dyDescent="0.7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9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59" x14ac:dyDescent="0.7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 s="13">
        <f t="shared" si="301"/>
        <v>38.71</v>
      </c>
      <c r="Q3890" s="9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4.25" x14ac:dyDescent="0.7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 s="13">
        <f t="shared" si="301"/>
        <v>13.11</v>
      </c>
      <c r="Q3891" s="9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4.25" x14ac:dyDescent="0.7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 s="13">
        <f t="shared" si="301"/>
        <v>315.5</v>
      </c>
      <c r="Q3892" s="9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29.5" x14ac:dyDescent="0.7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 s="13">
        <f t="shared" si="301"/>
        <v>37.14</v>
      </c>
      <c r="Q3893" s="9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59" x14ac:dyDescent="0.7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s="13">
        <f t="shared" si="301"/>
        <v>0</v>
      </c>
      <c r="Q3894" s="9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59" x14ac:dyDescent="0.7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 s="13">
        <f t="shared" si="301"/>
        <v>128.27000000000001</v>
      </c>
      <c r="Q3895" s="9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59" x14ac:dyDescent="0.7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 s="13">
        <f t="shared" si="301"/>
        <v>47.27</v>
      </c>
      <c r="Q3896" s="9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59" x14ac:dyDescent="0.7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 s="13">
        <f t="shared" si="301"/>
        <v>50</v>
      </c>
      <c r="Q3897" s="9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4.25" x14ac:dyDescent="0.7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 s="13">
        <f t="shared" si="301"/>
        <v>42.5</v>
      </c>
      <c r="Q3898" s="9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4.25" x14ac:dyDescent="0.7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 s="13">
        <f t="shared" si="301"/>
        <v>44</v>
      </c>
      <c r="Q3899" s="9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59" x14ac:dyDescent="0.7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 s="13">
        <f t="shared" si="301"/>
        <v>50.88</v>
      </c>
      <c r="Q3900" s="9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4.25" x14ac:dyDescent="0.7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 s="13">
        <f t="shared" si="301"/>
        <v>62.5</v>
      </c>
      <c r="Q3901" s="9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4.25" x14ac:dyDescent="0.7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 s="13">
        <f t="shared" si="301"/>
        <v>27</v>
      </c>
      <c r="Q3902" s="9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4.25" x14ac:dyDescent="0.7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 s="13">
        <f t="shared" si="301"/>
        <v>25</v>
      </c>
      <c r="Q3903" s="9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4.25" x14ac:dyDescent="0.7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 s="13">
        <f t="shared" si="301"/>
        <v>47.26</v>
      </c>
      <c r="Q3904" s="9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59" x14ac:dyDescent="0.7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s="13">
        <f t="shared" si="301"/>
        <v>0</v>
      </c>
      <c r="Q3905" s="9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29.5" x14ac:dyDescent="0.7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 s="13">
        <f t="shared" si="301"/>
        <v>1.5</v>
      </c>
      <c r="Q3906" s="9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4.25" x14ac:dyDescent="0.7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 s="13">
        <f t="shared" ref="P3907:P3970" si="306">IFERROR(ROUND(E3907/L3907,2),0)</f>
        <v>24.71</v>
      </c>
      <c r="Q3907" s="9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4.25" x14ac:dyDescent="0.7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 s="13">
        <f t="shared" si="306"/>
        <v>63.13</v>
      </c>
      <c r="Q3908" s="9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4.25" x14ac:dyDescent="0.7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 s="13">
        <f t="shared" si="306"/>
        <v>38.25</v>
      </c>
      <c r="Q3909" s="9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59" x14ac:dyDescent="0.7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 s="13">
        <f t="shared" si="306"/>
        <v>16.25</v>
      </c>
      <c r="Q3910" s="9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4.25" x14ac:dyDescent="0.7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 s="13">
        <f t="shared" si="306"/>
        <v>33.75</v>
      </c>
      <c r="Q3911" s="9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4.25" x14ac:dyDescent="0.7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 s="13">
        <f t="shared" si="306"/>
        <v>61.67</v>
      </c>
      <c r="Q3912" s="9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4.25" x14ac:dyDescent="0.7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 s="13">
        <f t="shared" si="306"/>
        <v>83.14</v>
      </c>
      <c r="Q3913" s="9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4.25" x14ac:dyDescent="0.7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 s="13">
        <f t="shared" si="306"/>
        <v>1</v>
      </c>
      <c r="Q3914" s="9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4.25" x14ac:dyDescent="0.7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 s="13">
        <f t="shared" si="306"/>
        <v>142.86000000000001</v>
      </c>
      <c r="Q3915" s="9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4.25" x14ac:dyDescent="0.7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 s="13">
        <f t="shared" si="306"/>
        <v>33.67</v>
      </c>
      <c r="Q3916" s="9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4.25" x14ac:dyDescent="0.7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 s="13">
        <f t="shared" si="306"/>
        <v>5</v>
      </c>
      <c r="Q3917" s="9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4.25" x14ac:dyDescent="0.7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s="13">
        <f t="shared" si="306"/>
        <v>0</v>
      </c>
      <c r="Q3918" s="9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4.25" x14ac:dyDescent="0.7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 s="13">
        <f t="shared" si="306"/>
        <v>10</v>
      </c>
      <c r="Q3919" s="9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59" x14ac:dyDescent="0.7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 s="13">
        <f t="shared" si="306"/>
        <v>40</v>
      </c>
      <c r="Q3920" s="9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4.25" x14ac:dyDescent="0.7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 s="13">
        <f t="shared" si="306"/>
        <v>30</v>
      </c>
      <c r="Q3921" s="9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4.25" x14ac:dyDescent="0.7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 s="13">
        <f t="shared" si="306"/>
        <v>45</v>
      </c>
      <c r="Q3922" s="9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4.25" x14ac:dyDescent="0.7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s="13">
        <f t="shared" si="306"/>
        <v>0</v>
      </c>
      <c r="Q3923" s="9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4.25" x14ac:dyDescent="0.7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 s="13">
        <f t="shared" si="306"/>
        <v>10.17</v>
      </c>
      <c r="Q3924" s="9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4.25" x14ac:dyDescent="0.7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 s="13">
        <f t="shared" si="306"/>
        <v>81.41</v>
      </c>
      <c r="Q3925" s="9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4.25" x14ac:dyDescent="0.7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 s="13">
        <f t="shared" si="306"/>
        <v>57.25</v>
      </c>
      <c r="Q3926" s="9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4.25" x14ac:dyDescent="0.7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 s="13">
        <f t="shared" si="306"/>
        <v>5</v>
      </c>
      <c r="Q3927" s="9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29.5" x14ac:dyDescent="0.7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 s="13">
        <f t="shared" si="306"/>
        <v>15</v>
      </c>
      <c r="Q3928" s="9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4.25" x14ac:dyDescent="0.7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 s="13">
        <f t="shared" si="306"/>
        <v>12.5</v>
      </c>
      <c r="Q3929" s="9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4.25" x14ac:dyDescent="0.7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 s="13">
        <f t="shared" si="306"/>
        <v>93</v>
      </c>
      <c r="Q3930" s="9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4.25" x14ac:dyDescent="0.7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 s="13">
        <f t="shared" si="306"/>
        <v>32.36</v>
      </c>
      <c r="Q3931" s="9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4.25" x14ac:dyDescent="0.7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s="13">
        <f t="shared" si="306"/>
        <v>0</v>
      </c>
      <c r="Q3932" s="9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4.25" x14ac:dyDescent="0.7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s="13">
        <f t="shared" si="306"/>
        <v>0</v>
      </c>
      <c r="Q3933" s="9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4.25" x14ac:dyDescent="0.7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 s="13">
        <f t="shared" si="306"/>
        <v>1</v>
      </c>
      <c r="Q3934" s="9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4.25" x14ac:dyDescent="0.7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 s="13">
        <f t="shared" si="306"/>
        <v>91.83</v>
      </c>
      <c r="Q3935" s="9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4.25" x14ac:dyDescent="0.7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 s="13">
        <f t="shared" si="306"/>
        <v>45.83</v>
      </c>
      <c r="Q3936" s="9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59" x14ac:dyDescent="0.7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 s="13">
        <f t="shared" si="306"/>
        <v>57.17</v>
      </c>
      <c r="Q3937" s="9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4.25" x14ac:dyDescent="0.7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s="13">
        <f t="shared" si="306"/>
        <v>0</v>
      </c>
      <c r="Q3938" s="9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4.25" x14ac:dyDescent="0.7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 s="13">
        <f t="shared" si="306"/>
        <v>248.5</v>
      </c>
      <c r="Q3939" s="9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4.25" x14ac:dyDescent="0.7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 s="13">
        <f t="shared" si="306"/>
        <v>79.400000000000006</v>
      </c>
      <c r="Q3940" s="9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4.25" x14ac:dyDescent="0.7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 s="13">
        <f t="shared" si="306"/>
        <v>5</v>
      </c>
      <c r="Q3941" s="9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4.25" x14ac:dyDescent="0.7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 s="13">
        <f t="shared" si="306"/>
        <v>5.5</v>
      </c>
      <c r="Q3942" s="9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3.75" x14ac:dyDescent="0.7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 s="13">
        <f t="shared" si="306"/>
        <v>25</v>
      </c>
      <c r="Q3943" s="9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4.25" x14ac:dyDescent="0.7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s="13">
        <f t="shared" si="306"/>
        <v>0</v>
      </c>
      <c r="Q3944" s="9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4.25" x14ac:dyDescent="0.7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 s="13">
        <f t="shared" si="306"/>
        <v>137.08000000000001</v>
      </c>
      <c r="Q3945" s="9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59" x14ac:dyDescent="0.7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s="13">
        <f t="shared" si="306"/>
        <v>0</v>
      </c>
      <c r="Q3946" s="9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4.25" x14ac:dyDescent="0.7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 s="13">
        <f t="shared" si="306"/>
        <v>5</v>
      </c>
      <c r="Q3947" s="9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29.5" x14ac:dyDescent="0.7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 s="13">
        <f t="shared" si="306"/>
        <v>39</v>
      </c>
      <c r="Q3948" s="9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4.25" x14ac:dyDescent="0.7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 s="13">
        <f t="shared" si="306"/>
        <v>50.5</v>
      </c>
      <c r="Q3949" s="9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4.25" x14ac:dyDescent="0.7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s="13">
        <f t="shared" si="306"/>
        <v>0</v>
      </c>
      <c r="Q3950" s="9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59" x14ac:dyDescent="0.7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 s="13">
        <f t="shared" si="306"/>
        <v>49.28</v>
      </c>
      <c r="Q3951" s="9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59" x14ac:dyDescent="0.7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 s="13">
        <f t="shared" si="306"/>
        <v>25</v>
      </c>
      <c r="Q3952" s="9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4.25" x14ac:dyDescent="0.7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 s="13">
        <f t="shared" si="306"/>
        <v>1</v>
      </c>
      <c r="Q3953" s="9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4.25" x14ac:dyDescent="0.7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 s="13">
        <f t="shared" si="306"/>
        <v>25</v>
      </c>
      <c r="Q3954" s="9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4.25" x14ac:dyDescent="0.7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s="13">
        <f t="shared" si="306"/>
        <v>0</v>
      </c>
      <c r="Q3955" s="9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59" x14ac:dyDescent="0.7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s="13">
        <f t="shared" si="306"/>
        <v>0</v>
      </c>
      <c r="Q3956" s="9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4.25" x14ac:dyDescent="0.7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 s="13">
        <f t="shared" si="306"/>
        <v>53.13</v>
      </c>
      <c r="Q3957" s="9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4.25" x14ac:dyDescent="0.7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s="13">
        <f t="shared" si="306"/>
        <v>0</v>
      </c>
      <c r="Q3958" s="9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4.25" x14ac:dyDescent="0.7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 s="13">
        <f t="shared" si="306"/>
        <v>7</v>
      </c>
      <c r="Q3959" s="9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4.25" x14ac:dyDescent="0.7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 s="13">
        <f t="shared" si="306"/>
        <v>40.06</v>
      </c>
      <c r="Q3960" s="9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4.25" x14ac:dyDescent="0.7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 s="13">
        <f t="shared" si="306"/>
        <v>24.33</v>
      </c>
      <c r="Q3961" s="9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4.25" x14ac:dyDescent="0.7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 s="13">
        <f t="shared" si="306"/>
        <v>11.25</v>
      </c>
      <c r="Q3962" s="9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59" x14ac:dyDescent="0.7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 s="13">
        <f t="shared" si="306"/>
        <v>10.5</v>
      </c>
      <c r="Q3963" s="9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59" x14ac:dyDescent="0.7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 s="13">
        <f t="shared" si="306"/>
        <v>15</v>
      </c>
      <c r="Q3964" s="9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59" x14ac:dyDescent="0.7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s="13">
        <f t="shared" si="306"/>
        <v>0</v>
      </c>
      <c r="Q3965" s="9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4.25" x14ac:dyDescent="0.7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 s="13">
        <f t="shared" si="306"/>
        <v>42</v>
      </c>
      <c r="Q3966" s="9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59" x14ac:dyDescent="0.7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 s="13">
        <f t="shared" si="306"/>
        <v>71.25</v>
      </c>
      <c r="Q3967" s="9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59" x14ac:dyDescent="0.7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 s="13">
        <f t="shared" si="306"/>
        <v>22.5</v>
      </c>
      <c r="Q3968" s="9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4.25" x14ac:dyDescent="0.7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 s="13">
        <f t="shared" si="306"/>
        <v>41</v>
      </c>
      <c r="Q3969" s="9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4.25" x14ac:dyDescent="0.7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 s="13">
        <f t="shared" si="306"/>
        <v>47.91</v>
      </c>
      <c r="Q3970" s="9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59" x14ac:dyDescent="0.7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 s="13">
        <f t="shared" ref="P3971:P4034" si="311">IFERROR(ROUND(E3971/L3971,2),0)</f>
        <v>35.17</v>
      </c>
      <c r="Q3971" s="9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9" x14ac:dyDescent="0.7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 s="13">
        <f t="shared" si="311"/>
        <v>5.5</v>
      </c>
      <c r="Q3972" s="9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4.25" x14ac:dyDescent="0.7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 s="13">
        <f t="shared" si="311"/>
        <v>22.67</v>
      </c>
      <c r="Q3973" s="9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4.25" x14ac:dyDescent="0.7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 s="13">
        <f t="shared" si="311"/>
        <v>26.38</v>
      </c>
      <c r="Q3974" s="9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4.25" x14ac:dyDescent="0.7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 s="13">
        <f t="shared" si="311"/>
        <v>105.54</v>
      </c>
      <c r="Q3975" s="9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4.25" x14ac:dyDescent="0.7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 s="13">
        <f t="shared" si="311"/>
        <v>29.09</v>
      </c>
      <c r="Q3976" s="9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4.25" x14ac:dyDescent="0.7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s="13">
        <f t="shared" si="311"/>
        <v>0</v>
      </c>
      <c r="Q3977" s="9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59" x14ac:dyDescent="0.7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 s="13">
        <f t="shared" si="311"/>
        <v>62</v>
      </c>
      <c r="Q3978" s="9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4.25" x14ac:dyDescent="0.7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 s="13">
        <f t="shared" si="311"/>
        <v>217.5</v>
      </c>
      <c r="Q3979" s="9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4.25" x14ac:dyDescent="0.7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 s="13">
        <f t="shared" si="311"/>
        <v>26.75</v>
      </c>
      <c r="Q3980" s="9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4.25" x14ac:dyDescent="0.7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 s="13">
        <f t="shared" si="311"/>
        <v>18.329999999999998</v>
      </c>
      <c r="Q3981" s="9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59" x14ac:dyDescent="0.7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 s="13">
        <f t="shared" si="311"/>
        <v>64.290000000000006</v>
      </c>
      <c r="Q3982" s="9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4.25" x14ac:dyDescent="0.7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 s="13">
        <f t="shared" si="311"/>
        <v>175</v>
      </c>
      <c r="Q3983" s="9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59" x14ac:dyDescent="0.7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 s="13">
        <f t="shared" si="311"/>
        <v>34</v>
      </c>
      <c r="Q3984" s="9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4.25" x14ac:dyDescent="0.7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 s="13">
        <f t="shared" si="311"/>
        <v>84.28</v>
      </c>
      <c r="Q3985" s="9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4.25" x14ac:dyDescent="0.7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 s="13">
        <f t="shared" si="311"/>
        <v>9.5</v>
      </c>
      <c r="Q3986" s="9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59" x14ac:dyDescent="0.7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 s="13">
        <f t="shared" si="311"/>
        <v>33.74</v>
      </c>
      <c r="Q3987" s="9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59" x14ac:dyDescent="0.7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 s="13">
        <f t="shared" si="311"/>
        <v>37.54</v>
      </c>
      <c r="Q3988" s="9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4.25" x14ac:dyDescent="0.7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 s="13">
        <f t="shared" si="311"/>
        <v>11.62</v>
      </c>
      <c r="Q3989" s="9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29.5" x14ac:dyDescent="0.7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 s="13">
        <f t="shared" si="311"/>
        <v>8</v>
      </c>
      <c r="Q3990" s="9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4.25" x14ac:dyDescent="0.7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s="13">
        <f t="shared" si="311"/>
        <v>0</v>
      </c>
      <c r="Q3991" s="9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4.25" x14ac:dyDescent="0.7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 s="13">
        <f t="shared" si="311"/>
        <v>23</v>
      </c>
      <c r="Q3992" s="9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29.5" x14ac:dyDescent="0.7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 s="13">
        <f t="shared" si="311"/>
        <v>100</v>
      </c>
      <c r="Q3993" s="9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4.25" x14ac:dyDescent="0.7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 s="13">
        <f t="shared" si="311"/>
        <v>60.11</v>
      </c>
      <c r="Q3994" s="9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4.25" x14ac:dyDescent="0.7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 s="13">
        <f t="shared" si="311"/>
        <v>3</v>
      </c>
      <c r="Q3995" s="9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4.25" x14ac:dyDescent="0.7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 s="13">
        <f t="shared" si="311"/>
        <v>5</v>
      </c>
      <c r="Q3996" s="9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4.25" x14ac:dyDescent="0.7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 s="13">
        <f t="shared" si="311"/>
        <v>17.5</v>
      </c>
      <c r="Q3997" s="9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4.25" x14ac:dyDescent="0.7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 s="13">
        <f t="shared" si="311"/>
        <v>29.24</v>
      </c>
      <c r="Q3998" s="9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4.25" x14ac:dyDescent="0.7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s="13">
        <f t="shared" si="311"/>
        <v>0</v>
      </c>
      <c r="Q3999" s="9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4.25" x14ac:dyDescent="0.7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 s="13">
        <f t="shared" si="311"/>
        <v>59.58</v>
      </c>
      <c r="Q4000" s="9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4.25" x14ac:dyDescent="0.7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 s="13">
        <f t="shared" si="311"/>
        <v>82.57</v>
      </c>
      <c r="Q4001" s="9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29.5" x14ac:dyDescent="0.7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 s="13">
        <f t="shared" si="311"/>
        <v>10</v>
      </c>
      <c r="Q4002" s="9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59" x14ac:dyDescent="0.7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 s="13">
        <f t="shared" si="311"/>
        <v>32.36</v>
      </c>
      <c r="Q4003" s="9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4.25" x14ac:dyDescent="0.7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 s="13">
        <f t="shared" si="311"/>
        <v>5.75</v>
      </c>
      <c r="Q4004" s="9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4.25" x14ac:dyDescent="0.7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 s="13">
        <f t="shared" si="311"/>
        <v>100.5</v>
      </c>
      <c r="Q4005" s="9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7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 s="13">
        <f t="shared" si="311"/>
        <v>1</v>
      </c>
      <c r="Q4006" s="9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4.25" x14ac:dyDescent="0.7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 s="13">
        <f t="shared" si="311"/>
        <v>20</v>
      </c>
      <c r="Q4007" s="9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4.25" x14ac:dyDescent="0.7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 s="13">
        <f t="shared" si="311"/>
        <v>2</v>
      </c>
      <c r="Q4008" s="9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4.25" x14ac:dyDescent="0.7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 s="13">
        <f t="shared" si="311"/>
        <v>5</v>
      </c>
      <c r="Q4009" s="9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59" x14ac:dyDescent="0.7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 s="13">
        <f t="shared" si="311"/>
        <v>15</v>
      </c>
      <c r="Q4010" s="9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4.25" x14ac:dyDescent="0.7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 s="13">
        <f t="shared" si="311"/>
        <v>25</v>
      </c>
      <c r="Q4011" s="9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4.25" x14ac:dyDescent="0.7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 s="13">
        <f t="shared" si="311"/>
        <v>45.84</v>
      </c>
      <c r="Q4012" s="9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4.25" x14ac:dyDescent="0.7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 s="13">
        <f t="shared" si="311"/>
        <v>4.75</v>
      </c>
      <c r="Q4013" s="9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59" x14ac:dyDescent="0.7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s="13">
        <f t="shared" si="311"/>
        <v>0</v>
      </c>
      <c r="Q4014" s="9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59" x14ac:dyDescent="0.7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 s="13">
        <f t="shared" si="311"/>
        <v>13</v>
      </c>
      <c r="Q4015" s="9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4.25" x14ac:dyDescent="0.7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s="13">
        <f t="shared" si="311"/>
        <v>0</v>
      </c>
      <c r="Q4016" s="9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4.25" x14ac:dyDescent="0.7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 s="13">
        <f t="shared" si="311"/>
        <v>1</v>
      </c>
      <c r="Q4017" s="9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4.25" x14ac:dyDescent="0.7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 s="13">
        <f t="shared" si="311"/>
        <v>10</v>
      </c>
      <c r="Q4018" s="9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4.25" x14ac:dyDescent="0.7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 s="13">
        <f t="shared" si="311"/>
        <v>52.5</v>
      </c>
      <c r="Q4019" s="9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29.5" x14ac:dyDescent="0.7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 s="13">
        <f t="shared" si="311"/>
        <v>32.5</v>
      </c>
      <c r="Q4020" s="9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4.25" x14ac:dyDescent="0.7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 s="13">
        <f t="shared" si="311"/>
        <v>7.25</v>
      </c>
      <c r="Q4021" s="9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4.25" x14ac:dyDescent="0.7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 s="13">
        <f t="shared" si="311"/>
        <v>33.33</v>
      </c>
      <c r="Q4022" s="9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4.25" x14ac:dyDescent="0.7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 s="13">
        <f t="shared" si="311"/>
        <v>62.5</v>
      </c>
      <c r="Q4023" s="9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29.5" x14ac:dyDescent="0.7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 s="13">
        <f t="shared" si="311"/>
        <v>63.56</v>
      </c>
      <c r="Q4024" s="9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4.25" x14ac:dyDescent="0.7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13">
        <f t="shared" si="311"/>
        <v>0</v>
      </c>
      <c r="Q4025" s="9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4.25" x14ac:dyDescent="0.7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 s="13">
        <f t="shared" si="311"/>
        <v>10</v>
      </c>
      <c r="Q4026" s="9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59" x14ac:dyDescent="0.7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 s="13">
        <f t="shared" si="311"/>
        <v>62.5</v>
      </c>
      <c r="Q4027" s="9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4.25" x14ac:dyDescent="0.7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13">
        <f t="shared" si="311"/>
        <v>0</v>
      </c>
      <c r="Q4028" s="9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4.25" x14ac:dyDescent="0.7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 s="13">
        <f t="shared" si="311"/>
        <v>30.71</v>
      </c>
      <c r="Q4029" s="9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4.25" x14ac:dyDescent="0.7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 s="13">
        <f t="shared" si="311"/>
        <v>51</v>
      </c>
      <c r="Q4030" s="9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4.25" x14ac:dyDescent="0.7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13">
        <f t="shared" si="311"/>
        <v>0</v>
      </c>
      <c r="Q4031" s="9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59" x14ac:dyDescent="0.7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 s="13">
        <f t="shared" si="311"/>
        <v>66.67</v>
      </c>
      <c r="Q4032" s="9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4.25" x14ac:dyDescent="0.7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13">
        <f t="shared" si="311"/>
        <v>0</v>
      </c>
      <c r="Q4033" s="9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4.25" x14ac:dyDescent="0.7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 s="13">
        <f t="shared" si="311"/>
        <v>59</v>
      </c>
      <c r="Q4034" s="9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4.25" x14ac:dyDescent="0.7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 s="13">
        <f t="shared" ref="P4035:P4098" si="316">IFERROR(ROUND(E4035/L4035,2),0)</f>
        <v>65.34</v>
      </c>
      <c r="Q4035" s="9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4.25" x14ac:dyDescent="0.7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 s="13">
        <f t="shared" si="316"/>
        <v>100</v>
      </c>
      <c r="Q4036" s="9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29.5" x14ac:dyDescent="0.7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 s="13">
        <f t="shared" si="316"/>
        <v>147.4</v>
      </c>
      <c r="Q4037" s="9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4.25" x14ac:dyDescent="0.7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 s="13">
        <f t="shared" si="316"/>
        <v>166.06</v>
      </c>
      <c r="Q4038" s="9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59" x14ac:dyDescent="0.7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 s="13">
        <f t="shared" si="316"/>
        <v>40</v>
      </c>
      <c r="Q4039" s="9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4.25" x14ac:dyDescent="0.7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 s="13">
        <f t="shared" si="316"/>
        <v>75.25</v>
      </c>
      <c r="Q4040" s="9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4.25" x14ac:dyDescent="0.7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 s="13">
        <f t="shared" si="316"/>
        <v>60</v>
      </c>
      <c r="Q4041" s="9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4.25" x14ac:dyDescent="0.7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 s="13">
        <f t="shared" si="316"/>
        <v>1250</v>
      </c>
      <c r="Q4042" s="9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29.5" x14ac:dyDescent="0.7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 s="13">
        <f t="shared" si="316"/>
        <v>10.5</v>
      </c>
      <c r="Q4043" s="9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4.25" x14ac:dyDescent="0.7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 s="13">
        <f t="shared" si="316"/>
        <v>7</v>
      </c>
      <c r="Q4044" s="9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4.25" x14ac:dyDescent="0.7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s="13">
        <f t="shared" si="316"/>
        <v>0</v>
      </c>
      <c r="Q4045" s="9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4.25" x14ac:dyDescent="0.7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 s="13">
        <f t="shared" si="316"/>
        <v>56.25</v>
      </c>
      <c r="Q4046" s="9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59" x14ac:dyDescent="0.7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 s="13">
        <f t="shared" si="316"/>
        <v>1</v>
      </c>
      <c r="Q4047" s="9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59" x14ac:dyDescent="0.7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 s="13">
        <f t="shared" si="316"/>
        <v>38.33</v>
      </c>
      <c r="Q4048" s="9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4.25" x14ac:dyDescent="0.7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 s="13">
        <f t="shared" si="316"/>
        <v>27.5</v>
      </c>
      <c r="Q4049" s="9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59" x14ac:dyDescent="0.7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 s="13">
        <f t="shared" si="316"/>
        <v>32.979999999999997</v>
      </c>
      <c r="Q4050" s="9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4.25" x14ac:dyDescent="0.7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 s="13">
        <f t="shared" si="316"/>
        <v>16</v>
      </c>
      <c r="Q4051" s="9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4.25" x14ac:dyDescent="0.7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 s="13">
        <f t="shared" si="316"/>
        <v>1</v>
      </c>
      <c r="Q4052" s="9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4.25" x14ac:dyDescent="0.7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s="13">
        <f t="shared" si="316"/>
        <v>0</v>
      </c>
      <c r="Q4053" s="9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59" x14ac:dyDescent="0.7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 s="13">
        <f t="shared" si="316"/>
        <v>86.62</v>
      </c>
      <c r="Q4054" s="9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4.25" x14ac:dyDescent="0.7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 s="13">
        <f t="shared" si="316"/>
        <v>55</v>
      </c>
      <c r="Q4055" s="9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4.25" x14ac:dyDescent="0.7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s="13">
        <f t="shared" si="316"/>
        <v>0</v>
      </c>
      <c r="Q4056" s="9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4.25" x14ac:dyDescent="0.7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 s="13">
        <f t="shared" si="316"/>
        <v>41.95</v>
      </c>
      <c r="Q4057" s="9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4.25" x14ac:dyDescent="0.7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 s="13">
        <f t="shared" si="316"/>
        <v>88.33</v>
      </c>
      <c r="Q4058" s="9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59" x14ac:dyDescent="0.7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 s="13">
        <f t="shared" si="316"/>
        <v>129.16999999999999</v>
      </c>
      <c r="Q4059" s="9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4.25" x14ac:dyDescent="0.7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 s="13">
        <f t="shared" si="316"/>
        <v>23.75</v>
      </c>
      <c r="Q4060" s="9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4.25" x14ac:dyDescent="0.7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 s="13">
        <f t="shared" si="316"/>
        <v>35.71</v>
      </c>
      <c r="Q4061" s="9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59" x14ac:dyDescent="0.7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 s="13">
        <f t="shared" si="316"/>
        <v>57</v>
      </c>
      <c r="Q4062" s="9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4.25" x14ac:dyDescent="0.7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13">
        <f t="shared" si="316"/>
        <v>0</v>
      </c>
      <c r="Q4063" s="9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4.25" x14ac:dyDescent="0.7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 s="13">
        <f t="shared" si="316"/>
        <v>163.33000000000001</v>
      </c>
      <c r="Q4064" s="9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4.25" x14ac:dyDescent="0.7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 s="13">
        <f t="shared" si="316"/>
        <v>15</v>
      </c>
      <c r="Q4065" s="9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4.25" x14ac:dyDescent="0.7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 s="13">
        <f t="shared" si="316"/>
        <v>64.17</v>
      </c>
      <c r="Q4066" s="9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29.5" x14ac:dyDescent="0.7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 s="13">
        <f t="shared" si="316"/>
        <v>6.75</v>
      </c>
      <c r="Q4067" s="9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59" x14ac:dyDescent="0.7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 s="13">
        <f t="shared" si="316"/>
        <v>25</v>
      </c>
      <c r="Q4068" s="9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4.25" x14ac:dyDescent="0.7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 s="13">
        <f t="shared" si="316"/>
        <v>179.12</v>
      </c>
      <c r="Q4069" s="9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4.25" x14ac:dyDescent="0.7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 s="13">
        <f t="shared" si="316"/>
        <v>34.950000000000003</v>
      </c>
      <c r="Q4070" s="9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4.25" x14ac:dyDescent="0.7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 s="13">
        <f t="shared" si="316"/>
        <v>33.08</v>
      </c>
      <c r="Q4071" s="9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4.25" x14ac:dyDescent="0.7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 s="13">
        <f t="shared" si="316"/>
        <v>27.5</v>
      </c>
      <c r="Q4072" s="9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59" x14ac:dyDescent="0.7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s="13">
        <f t="shared" si="316"/>
        <v>0</v>
      </c>
      <c r="Q4073" s="9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59" x14ac:dyDescent="0.7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 s="13">
        <f t="shared" si="316"/>
        <v>2</v>
      </c>
      <c r="Q4074" s="9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4.25" x14ac:dyDescent="0.7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 s="13">
        <f t="shared" si="316"/>
        <v>18.5</v>
      </c>
      <c r="Q4075" s="9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4.25" x14ac:dyDescent="0.7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 s="13">
        <f t="shared" si="316"/>
        <v>35</v>
      </c>
      <c r="Q4076" s="9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4.25" x14ac:dyDescent="0.7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 s="13">
        <f t="shared" si="316"/>
        <v>44.31</v>
      </c>
      <c r="Q4077" s="9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4.25" x14ac:dyDescent="0.7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s="13">
        <f t="shared" si="316"/>
        <v>0</v>
      </c>
      <c r="Q4078" s="9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4.25" x14ac:dyDescent="0.7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 s="13">
        <f t="shared" si="316"/>
        <v>222.5</v>
      </c>
      <c r="Q4079" s="9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4.25" x14ac:dyDescent="0.7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s="13">
        <f t="shared" si="316"/>
        <v>0</v>
      </c>
      <c r="Q4080" s="9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4.25" x14ac:dyDescent="0.7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 s="13">
        <f t="shared" si="316"/>
        <v>5</v>
      </c>
      <c r="Q4081" s="9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4.25" x14ac:dyDescent="0.7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13">
        <f t="shared" si="316"/>
        <v>0</v>
      </c>
      <c r="Q4082" s="9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4.25" x14ac:dyDescent="0.7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 s="13">
        <f t="shared" si="316"/>
        <v>29.17</v>
      </c>
      <c r="Q4083" s="9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4.25" x14ac:dyDescent="0.7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 s="13">
        <f t="shared" si="316"/>
        <v>1.5</v>
      </c>
      <c r="Q4084" s="9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4.25" x14ac:dyDescent="0.7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 s="13">
        <f t="shared" si="316"/>
        <v>126.5</v>
      </c>
      <c r="Q4085" s="9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59" x14ac:dyDescent="0.7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 s="13">
        <f t="shared" si="316"/>
        <v>10</v>
      </c>
      <c r="Q4086" s="9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4.25" x14ac:dyDescent="0.7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 s="13">
        <f t="shared" si="316"/>
        <v>10</v>
      </c>
      <c r="Q4087" s="9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4.25" x14ac:dyDescent="0.7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 s="13">
        <f t="shared" si="316"/>
        <v>9.4</v>
      </c>
      <c r="Q4088" s="9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7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13">
        <f t="shared" si="316"/>
        <v>0</v>
      </c>
      <c r="Q4089" s="9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4.25" x14ac:dyDescent="0.7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 s="13">
        <f t="shared" si="316"/>
        <v>72</v>
      </c>
      <c r="Q4090" s="9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59" x14ac:dyDescent="0.7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 s="13">
        <f t="shared" si="316"/>
        <v>30</v>
      </c>
      <c r="Q4091" s="9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4.25" x14ac:dyDescent="0.7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 s="13">
        <f t="shared" si="316"/>
        <v>10.67</v>
      </c>
      <c r="Q4092" s="9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4.25" x14ac:dyDescent="0.7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 s="13">
        <f t="shared" si="316"/>
        <v>25.5</v>
      </c>
      <c r="Q4093" s="9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4.25" x14ac:dyDescent="0.7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 s="13">
        <f t="shared" si="316"/>
        <v>20</v>
      </c>
      <c r="Q4094" s="9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4.25" x14ac:dyDescent="0.7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 s="13">
        <f t="shared" si="316"/>
        <v>15</v>
      </c>
      <c r="Q4095" s="9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4.25" x14ac:dyDescent="0.7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 s="13">
        <f t="shared" si="316"/>
        <v>91.25</v>
      </c>
      <c r="Q4096" s="9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4.25" x14ac:dyDescent="0.7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 s="13">
        <f t="shared" si="316"/>
        <v>800</v>
      </c>
      <c r="Q4097" s="9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4.25" x14ac:dyDescent="0.7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 s="13">
        <f t="shared" si="316"/>
        <v>80</v>
      </c>
      <c r="Q4098" s="9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4.25" x14ac:dyDescent="0.7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 s="13">
        <f t="shared" ref="P4099:P4115" si="321">IFERROR(ROUND(E4099/L4099,2),0)</f>
        <v>0</v>
      </c>
      <c r="Q4099" s="9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4.25" x14ac:dyDescent="0.7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13">
        <f t="shared" si="321"/>
        <v>0</v>
      </c>
      <c r="Q4100" s="9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59" x14ac:dyDescent="0.7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 s="13">
        <f t="shared" si="321"/>
        <v>50</v>
      </c>
      <c r="Q4101" s="9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4.25" x14ac:dyDescent="0.7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13">
        <f t="shared" si="321"/>
        <v>0</v>
      </c>
      <c r="Q4102" s="9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4.25" x14ac:dyDescent="0.7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13">
        <f t="shared" si="321"/>
        <v>0</v>
      </c>
      <c r="Q4103" s="9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4.25" x14ac:dyDescent="0.7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 s="13">
        <f t="shared" si="321"/>
        <v>22.83</v>
      </c>
      <c r="Q4104" s="9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4.25" x14ac:dyDescent="0.7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 s="13">
        <f t="shared" si="321"/>
        <v>16.670000000000002</v>
      </c>
      <c r="Q4105" s="9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4.25" x14ac:dyDescent="0.7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 s="13">
        <f t="shared" si="321"/>
        <v>45.79</v>
      </c>
      <c r="Q4106" s="9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59" x14ac:dyDescent="0.7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 s="13">
        <f t="shared" si="321"/>
        <v>383.33</v>
      </c>
      <c r="Q4107" s="9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4.25" x14ac:dyDescent="0.7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 s="13">
        <f t="shared" si="321"/>
        <v>106.97</v>
      </c>
      <c r="Q4108" s="9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4.25" x14ac:dyDescent="0.7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 s="13">
        <f t="shared" si="321"/>
        <v>10.25</v>
      </c>
      <c r="Q4109" s="9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4.25" x14ac:dyDescent="0.7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 s="13">
        <f t="shared" si="321"/>
        <v>59</v>
      </c>
      <c r="Q4110" s="9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4.25" x14ac:dyDescent="0.7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13">
        <f t="shared" si="321"/>
        <v>0</v>
      </c>
      <c r="Q4111" s="9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4.25" x14ac:dyDescent="0.7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 s="13">
        <f t="shared" si="321"/>
        <v>14.33</v>
      </c>
      <c r="Q4112" s="9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4.25" x14ac:dyDescent="0.7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 s="13">
        <f t="shared" si="321"/>
        <v>15.67</v>
      </c>
      <c r="Q4113" s="9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4.25" x14ac:dyDescent="0.7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 s="13">
        <f t="shared" si="321"/>
        <v>1</v>
      </c>
      <c r="Q4114" s="9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4.25" x14ac:dyDescent="0.7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 s="13">
        <f t="shared" si="321"/>
        <v>1</v>
      </c>
      <c r="Q4115" s="9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U4115" xr:uid="{E987F133-8431-4F15-9FA3-C3D51E148152}"/>
  <conditionalFormatting sqref="F1:F1048576"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47C05-9D90-43CC-AE44-614BFFDDBFA1}">
  <dimension ref="A1:F14"/>
  <sheetViews>
    <sheetView topLeftCell="A3" workbookViewId="0">
      <selection activeCell="M31" sqref="M31"/>
    </sheetView>
  </sheetViews>
  <sheetFormatPr defaultRowHeight="14.75" x14ac:dyDescent="0.75"/>
  <cols>
    <col min="1" max="1" width="16.58984375" bestFit="1" customWidth="1"/>
    <col min="2" max="2" width="15.1796875" bestFit="1" customWidth="1"/>
    <col min="3" max="3" width="5.40625" bestFit="1" customWidth="1"/>
    <col min="4" max="4" width="3.6328125" bestFit="1" customWidth="1"/>
    <col min="5" max="5" width="9.08984375" bestFit="1" customWidth="1"/>
    <col min="6" max="6" width="10.58984375" bestFit="1" customWidth="1"/>
  </cols>
  <sheetData>
    <row r="1" spans="1:6" x14ac:dyDescent="0.75">
      <c r="A1" s="11" t="s">
        <v>8222</v>
      </c>
      <c r="B1" t="s">
        <v>8364</v>
      </c>
    </row>
    <row r="3" spans="1:6" x14ac:dyDescent="0.75">
      <c r="A3" s="11" t="s">
        <v>8363</v>
      </c>
      <c r="B3" s="11" t="s">
        <v>8360</v>
      </c>
    </row>
    <row r="4" spans="1:6" x14ac:dyDescent="0.7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75">
      <c r="A5" s="12" t="s">
        <v>8308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75">
      <c r="A6" s="12" t="s">
        <v>8334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75">
      <c r="A7" s="12" t="s">
        <v>8331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75">
      <c r="A8" s="12" t="s">
        <v>8329</v>
      </c>
      <c r="B8" s="13">
        <v>24</v>
      </c>
      <c r="C8" s="13"/>
      <c r="D8" s="13"/>
      <c r="E8" s="13"/>
      <c r="F8" s="13">
        <v>24</v>
      </c>
    </row>
    <row r="9" spans="1:6" x14ac:dyDescent="0.75">
      <c r="A9" s="12" t="s">
        <v>8323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75">
      <c r="A10" s="12" t="s">
        <v>8336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75">
      <c r="A11" s="12" t="s">
        <v>8320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75">
      <c r="A12" s="12" t="s">
        <v>8317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75">
      <c r="A13" s="12" t="s">
        <v>8315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75">
      <c r="A14" s="12" t="s">
        <v>8361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60529-4E07-43E2-A2A5-B5A0BD76045F}">
  <dimension ref="A1:E7"/>
  <sheetViews>
    <sheetView topLeftCell="A2" workbookViewId="0">
      <selection activeCell="A5" sqref="A5"/>
    </sheetView>
  </sheetViews>
  <sheetFormatPr defaultRowHeight="14.75" x14ac:dyDescent="0.75"/>
  <cols>
    <col min="1" max="1" width="16.58984375" bestFit="1" customWidth="1"/>
    <col min="2" max="2" width="15.1796875" bestFit="1" customWidth="1"/>
    <col min="3" max="3" width="3.6328125" bestFit="1" customWidth="1"/>
    <col min="4" max="4" width="9.08984375" bestFit="1" customWidth="1"/>
    <col min="5" max="6" width="10.58984375" bestFit="1" customWidth="1"/>
  </cols>
  <sheetData>
    <row r="1" spans="1:5" x14ac:dyDescent="0.75">
      <c r="A1" s="11" t="s">
        <v>8222</v>
      </c>
      <c r="B1" t="s">
        <v>8364</v>
      </c>
    </row>
    <row r="2" spans="1:5" x14ac:dyDescent="0.75">
      <c r="A2" s="11" t="s">
        <v>8358</v>
      </c>
      <c r="B2" t="s">
        <v>8364</v>
      </c>
    </row>
    <row r="4" spans="1:5" x14ac:dyDescent="0.75">
      <c r="A4" s="11" t="s">
        <v>8363</v>
      </c>
      <c r="B4" s="11" t="s">
        <v>8360</v>
      </c>
    </row>
    <row r="5" spans="1:5" x14ac:dyDescent="0.7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75">
      <c r="A6" s="12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75">
      <c r="A7" s="12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93C07-06E9-402E-92C6-522417063F43}">
  <dimension ref="A1:F18"/>
  <sheetViews>
    <sheetView workbookViewId="0">
      <selection activeCell="D11" sqref="D11"/>
    </sheetView>
  </sheetViews>
  <sheetFormatPr defaultRowHeight="14.75" x14ac:dyDescent="0.75"/>
  <cols>
    <col min="1" max="1" width="16.58984375" bestFit="1" customWidth="1"/>
    <col min="2" max="2" width="15.1796875" bestFit="1" customWidth="1"/>
    <col min="3" max="3" width="5.40625" bestFit="1" customWidth="1"/>
    <col min="4" max="4" width="3.6328125" bestFit="1" customWidth="1"/>
    <col min="5" max="5" width="9.08984375" bestFit="1" customWidth="1"/>
    <col min="6" max="6" width="10.58984375" bestFit="1" customWidth="1"/>
  </cols>
  <sheetData>
    <row r="1" spans="1:6" x14ac:dyDescent="0.75">
      <c r="A1" s="11" t="s">
        <v>8358</v>
      </c>
      <c r="B1" t="s">
        <v>8364</v>
      </c>
    </row>
    <row r="2" spans="1:6" x14ac:dyDescent="0.75">
      <c r="A2" s="11" t="s">
        <v>8379</v>
      </c>
      <c r="B2" t="s">
        <v>8364</v>
      </c>
    </row>
    <row r="4" spans="1:6" x14ac:dyDescent="0.75">
      <c r="A4" s="11" t="s">
        <v>8363</v>
      </c>
      <c r="B4" s="11" t="s">
        <v>8360</v>
      </c>
    </row>
    <row r="5" spans="1:6" x14ac:dyDescent="0.7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75">
      <c r="A6" s="16" t="s">
        <v>8373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75">
      <c r="A7" s="16" t="s">
        <v>8374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75">
      <c r="A8" s="16" t="s">
        <v>8375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75">
      <c r="A9" s="16" t="s">
        <v>8376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75">
      <c r="A10" s="16" t="s">
        <v>8367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75">
      <c r="A11" s="16" t="s">
        <v>8377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75">
      <c r="A12" s="16" t="s">
        <v>8368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75">
      <c r="A13" s="16" t="s">
        <v>8369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75">
      <c r="A14" s="16" t="s">
        <v>8370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75">
      <c r="A15" s="16" t="s">
        <v>8371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75">
      <c r="A16" s="16" t="s">
        <v>8372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75">
      <c r="A17" s="16" t="s">
        <v>8378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75">
      <c r="A18" s="16" t="s">
        <v>8361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BF886-436C-459F-8BEF-5C61F598ACB7}">
  <dimension ref="A1:F6"/>
  <sheetViews>
    <sheetView zoomScaleNormal="100" workbookViewId="0">
      <pane xSplit="1" ySplit="1" topLeftCell="C2" activePane="bottomRight" state="frozen"/>
      <selection pane="topRight" activeCell="B1" sqref="B1"/>
      <selection pane="bottomLeft" activeCell="A2" sqref="A2"/>
      <selection pane="bottomRight" activeCell="E2" sqref="E2"/>
    </sheetView>
  </sheetViews>
  <sheetFormatPr defaultRowHeight="14.75" x14ac:dyDescent="0.75"/>
  <cols>
    <col min="1" max="1" width="30.31640625" bestFit="1" customWidth="1"/>
    <col min="2" max="2" width="116.08984375" bestFit="1" customWidth="1"/>
    <col min="3" max="3" width="9.86328125" bestFit="1" customWidth="1"/>
    <col min="5" max="5" width="15.31640625" bestFit="1" customWidth="1"/>
    <col min="6" max="6" width="16.1796875" bestFit="1" customWidth="1"/>
  </cols>
  <sheetData>
    <row r="1" spans="1:6" x14ac:dyDescent="0.75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7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13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7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1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7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13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7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13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7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13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08C5BB-8792-4B72-B55F-72C6705452DB}">
  <dimension ref="A1:C14"/>
  <sheetViews>
    <sheetView workbookViewId="0">
      <selection activeCell="C5" sqref="C5"/>
    </sheetView>
  </sheetViews>
  <sheetFormatPr defaultRowHeight="14.75" x14ac:dyDescent="0.75"/>
  <cols>
    <col min="1" max="1" width="25.5" bestFit="1" customWidth="1"/>
    <col min="2" max="2" width="10.86328125" style="18" bestFit="1" customWidth="1"/>
    <col min="3" max="3" width="11.86328125" style="18" bestFit="1" customWidth="1"/>
  </cols>
  <sheetData>
    <row r="1" spans="1:3" x14ac:dyDescent="0.75">
      <c r="B1" s="18" t="s">
        <v>8389</v>
      </c>
      <c r="C1" s="18" t="s">
        <v>8390</v>
      </c>
    </row>
    <row r="2" spans="1:3" x14ac:dyDescent="0.75">
      <c r="A2" t="s">
        <v>8385</v>
      </c>
      <c r="B2" s="18" t="e">
        <f>AVERAGE(#REF!)</f>
        <v>#REF!</v>
      </c>
      <c r="C2" s="18" t="e">
        <f>AVERAGE(#REF!)</f>
        <v>#REF!</v>
      </c>
    </row>
    <row r="3" spans="1:3" x14ac:dyDescent="0.75">
      <c r="A3" t="s">
        <v>8386</v>
      </c>
      <c r="B3" s="18" t="e">
        <f>MEDIAN(#REF!)</f>
        <v>#REF!</v>
      </c>
      <c r="C3" s="18" t="e">
        <f>MEDIAN(#REF!)</f>
        <v>#REF!</v>
      </c>
    </row>
    <row r="4" spans="1:3" x14ac:dyDescent="0.75">
      <c r="A4" t="s">
        <v>8395</v>
      </c>
      <c r="B4" s="18" t="e">
        <f>_xlfn.STDEV.P(#REF!)</f>
        <v>#REF!</v>
      </c>
      <c r="C4" s="18" t="e">
        <f>_xlfn.STDEV.P(#REF!)</f>
        <v>#REF!</v>
      </c>
    </row>
    <row r="5" spans="1:3" x14ac:dyDescent="0.75">
      <c r="A5" t="s">
        <v>8396</v>
      </c>
      <c r="B5" s="18" t="e">
        <f>_xlfn.QUARTILE.EXC(#REF!, 3)</f>
        <v>#REF!</v>
      </c>
      <c r="C5" s="18" t="e">
        <f>_xlfn.QUARTILE.EXC(#REF!, 3)</f>
        <v>#REF!</v>
      </c>
    </row>
    <row r="6" spans="1:3" x14ac:dyDescent="0.75">
      <c r="A6" t="s">
        <v>8397</v>
      </c>
      <c r="B6" s="18" t="e">
        <f>_xlfn.QUARTILE.EXC(#REF!, 1)</f>
        <v>#REF!</v>
      </c>
      <c r="C6" s="18" t="e">
        <f>_xlfn.QUARTILE.EXC(#REF!, 1)</f>
        <v>#REF!</v>
      </c>
    </row>
    <row r="7" spans="1:3" x14ac:dyDescent="0.75">
      <c r="A7" t="s">
        <v>8398</v>
      </c>
      <c r="B7" s="18" t="e">
        <f>B5-B6</f>
        <v>#REF!</v>
      </c>
      <c r="C7" s="18" t="e">
        <f>C5-C6</f>
        <v>#REF!</v>
      </c>
    </row>
    <row r="9" spans="1:3" x14ac:dyDescent="0.75">
      <c r="A9" t="s">
        <v>8387</v>
      </c>
      <c r="B9" s="18" t="e">
        <f>AVERAGE(#REF!)</f>
        <v>#REF!</v>
      </c>
      <c r="C9" s="18" t="e">
        <f>AVERAGE(#REF!)</f>
        <v>#REF!</v>
      </c>
    </row>
    <row r="10" spans="1:3" x14ac:dyDescent="0.75">
      <c r="A10" t="s">
        <v>8388</v>
      </c>
      <c r="B10" s="18" t="e">
        <f>MEDIAN(#REF!)</f>
        <v>#REF!</v>
      </c>
      <c r="C10" s="18" t="e">
        <f>MEDIAN(#REF!)</f>
        <v>#REF!</v>
      </c>
    </row>
    <row r="11" spans="1:3" x14ac:dyDescent="0.75">
      <c r="A11" t="s">
        <v>8391</v>
      </c>
      <c r="B11" s="18" t="e">
        <f>_xlfn.STDEV.P(#REF!)</f>
        <v>#REF!</v>
      </c>
      <c r="C11" s="18" t="e">
        <f>_xlfn.STDEV.P(#REF!)</f>
        <v>#REF!</v>
      </c>
    </row>
    <row r="12" spans="1:3" x14ac:dyDescent="0.75">
      <c r="A12" t="s">
        <v>8392</v>
      </c>
      <c r="B12" s="18" t="e">
        <f>_xlfn.QUARTILE.EXC(#REF!, 3)</f>
        <v>#REF!</v>
      </c>
      <c r="C12" s="18" t="e">
        <f>_xlfn.QUARTILE.EXC(#REF!, 3)</f>
        <v>#REF!</v>
      </c>
    </row>
    <row r="13" spans="1:3" x14ac:dyDescent="0.75">
      <c r="A13" t="s">
        <v>8393</v>
      </c>
      <c r="B13" s="18" t="e">
        <f>_xlfn.QUARTILE.EXC(#REF!, 1)</f>
        <v>#REF!</v>
      </c>
      <c r="C13" s="18" t="e">
        <f>_xlfn.QUARTILE.EXC(#REF!, 1)</f>
        <v>#REF!</v>
      </c>
    </row>
    <row r="14" spans="1:3" x14ac:dyDescent="0.75">
      <c r="A14" t="s">
        <v>8394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46417-0F67-4684-AAD1-BF7F289A0BC9}">
  <dimension ref="A1:E18"/>
  <sheetViews>
    <sheetView workbookViewId="0">
      <selection activeCell="H23" sqref="H23"/>
    </sheetView>
  </sheetViews>
  <sheetFormatPr defaultRowHeight="14.75" x14ac:dyDescent="0.75"/>
  <cols>
    <col min="1" max="1" width="16.58984375" bestFit="1" customWidth="1"/>
    <col min="2" max="2" width="15.1796875" bestFit="1" customWidth="1"/>
    <col min="3" max="3" width="5.40625" bestFit="1" customWidth="1"/>
    <col min="4" max="4" width="8" bestFit="1" customWidth="1"/>
    <col min="5" max="6" width="10.58984375" bestFit="1" customWidth="1"/>
  </cols>
  <sheetData>
    <row r="1" spans="1:5" x14ac:dyDescent="0.75">
      <c r="A1" s="11" t="s">
        <v>8358</v>
      </c>
      <c r="B1" t="s">
        <v>8315</v>
      </c>
    </row>
    <row r="2" spans="1:5" x14ac:dyDescent="0.75">
      <c r="A2" s="11" t="s">
        <v>8379</v>
      </c>
      <c r="B2" t="s">
        <v>8364</v>
      </c>
    </row>
    <row r="4" spans="1:5" x14ac:dyDescent="0.75">
      <c r="A4" s="11" t="s">
        <v>8363</v>
      </c>
      <c r="B4" s="11" t="s">
        <v>8360</v>
      </c>
    </row>
    <row r="5" spans="1:5" x14ac:dyDescent="0.7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75">
      <c r="A6" s="16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75">
      <c r="A7" s="16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75">
      <c r="A8" s="16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75">
      <c r="A9" s="16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75">
      <c r="A10" s="16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75">
      <c r="A11" s="16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75">
      <c r="A12" s="16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75">
      <c r="A13" s="16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75">
      <c r="A14" s="16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75">
      <c r="A15" s="16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75">
      <c r="A16" s="16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75">
      <c r="A17" s="16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75">
      <c r="A18" s="16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59629-5D6A-41DF-9142-B2ED7964A663}">
  <dimension ref="A1:H13"/>
  <sheetViews>
    <sheetView topLeftCell="A8" workbookViewId="0">
      <selection activeCell="K19" sqref="K19"/>
    </sheetView>
  </sheetViews>
  <sheetFormatPr defaultRowHeight="14.75" x14ac:dyDescent="0.75"/>
  <cols>
    <col min="1" max="1" width="16.6328125" bestFit="1" customWidth="1"/>
    <col min="2" max="2" width="16.1328125" bestFit="1" customWidth="1"/>
    <col min="3" max="3" width="12.58984375" bestFit="1" customWidth="1"/>
    <col min="4" max="4" width="15.2265625" bestFit="1" customWidth="1"/>
    <col min="5" max="5" width="11.81640625" bestFit="1" customWidth="1"/>
    <col min="6" max="6" width="18.76953125" bestFit="1" customWidth="1"/>
    <col min="7" max="7" width="15.2265625" bestFit="1" customWidth="1"/>
    <col min="8" max="8" width="17.86328125" bestFit="1" customWidth="1"/>
  </cols>
  <sheetData>
    <row r="1" spans="1:8" x14ac:dyDescent="0.75">
      <c r="A1" t="s">
        <v>8382</v>
      </c>
      <c r="B1" t="s">
        <v>8399</v>
      </c>
      <c r="C1" t="s">
        <v>8400</v>
      </c>
      <c r="D1" t="s">
        <v>8401</v>
      </c>
      <c r="E1" t="s">
        <v>8402</v>
      </c>
      <c r="F1" t="s">
        <v>8403</v>
      </c>
      <c r="G1" t="s">
        <v>8404</v>
      </c>
      <c r="H1" t="s">
        <v>8405</v>
      </c>
    </row>
    <row r="2" spans="1:8" x14ac:dyDescent="0.75">
      <c r="A2" t="s">
        <v>8406</v>
      </c>
      <c r="B2">
        <f>COUNTIFS(Kickstarter!F:F,"successful",Kickstarter!D:D,"&lt;1000",Kickstarter!R:R,"plays")</f>
        <v>141</v>
      </c>
      <c r="C2">
        <f>COUNTIFS(Kickstarter!F:F,"failed",Kickstarter!D:D,"&lt;1000",Kickstarter!R:R,"plays")</f>
        <v>45</v>
      </c>
      <c r="D2">
        <f>COUNTIFS(Kickstarter!F:F,"canceled",Kickstarter!D:D,"&lt;1000",Kickstarter!R:R,"plays")</f>
        <v>0</v>
      </c>
      <c r="E2">
        <f>SUM(B2,C2,D2)</f>
        <v>186</v>
      </c>
      <c r="F2" s="20">
        <f>IFERROR(ROUND((B2/E2)*100,2),0)</f>
        <v>75.81</v>
      </c>
      <c r="G2">
        <f>IFERROR(ROUND((C2/E2)*100,2),0)</f>
        <v>24.19</v>
      </c>
      <c r="H2">
        <f>IFERROR(ROUND((D2/E2)*100,2),0)</f>
        <v>0</v>
      </c>
    </row>
    <row r="3" spans="1:8" x14ac:dyDescent="0.75">
      <c r="A3" t="s">
        <v>8407</v>
      </c>
      <c r="B3">
        <f>COUNTIFS(Kickstarter!F:F,"successful",Kickstarter!D:D,"&gt;999",Kickstarter!D:D,"&lt;5000",Kickstarter!R:R,"plays")</f>
        <v>388</v>
      </c>
      <c r="C3">
        <f>COUNTIFS(Kickstarter!F:F,"failed",Kickstarter!D:D,"&gt;999",Kickstarter!D:D,"&lt;5000",Kickstarter!R:R,"plays")</f>
        <v>146</v>
      </c>
      <c r="D3">
        <f>COUNTIFS(Kickstarter!F:F,"canceled",Kickstarter!D:D,"&gt;999",Kickstarter!D:D,"&lt;5000",Kickstarter!R:R,"plays")</f>
        <v>0</v>
      </c>
      <c r="E3">
        <f t="shared" ref="E3:E13" si="0">SUM(B3,C3,D3)</f>
        <v>534</v>
      </c>
      <c r="F3" s="20">
        <f t="shared" ref="F3:F13" si="1">IFERROR(ROUND((B3/E3)*100,2),0)</f>
        <v>72.66</v>
      </c>
      <c r="G3">
        <f t="shared" ref="G3:G13" si="2">IFERROR(ROUND((C3/E3)*100,2),0)</f>
        <v>27.34</v>
      </c>
      <c r="H3">
        <f t="shared" ref="H3:H13" si="3">IFERROR(ROUND((D3/E3)*100,2),0)</f>
        <v>0</v>
      </c>
    </row>
    <row r="4" spans="1:8" x14ac:dyDescent="0.75">
      <c r="A4" t="s">
        <v>8408</v>
      </c>
      <c r="B4">
        <f>COUNTIFS(Kickstarter!F:F,"successful",Kickstarter!D:D,"&gt;4999",Kickstarter!D:D,"&lt;10000",Kickstarter!R:R,"plays")</f>
        <v>93</v>
      </c>
      <c r="C4">
        <f>COUNTIFS(Kickstarter!F:F,"failed",Kickstarter!D:D,"&gt;4999",Kickstarter!D:D,"&lt;10000",Kickstarter!R:R,"plays")</f>
        <v>76</v>
      </c>
      <c r="D4">
        <f>COUNTIFS(Kickstarter!F:F,"canceled",Kickstarter!D:D,"&gt;4999",Kickstarter!D:D,"&lt;10000",Kickstarter!R:R,"plays")</f>
        <v>0</v>
      </c>
      <c r="E4">
        <f t="shared" si="0"/>
        <v>169</v>
      </c>
      <c r="F4" s="20">
        <f t="shared" si="1"/>
        <v>55.03</v>
      </c>
      <c r="G4">
        <f t="shared" si="2"/>
        <v>44.97</v>
      </c>
      <c r="H4">
        <f t="shared" si="3"/>
        <v>0</v>
      </c>
    </row>
    <row r="5" spans="1:8" x14ac:dyDescent="0.75">
      <c r="A5" t="s">
        <v>8409</v>
      </c>
      <c r="B5">
        <f>COUNTIFS(Kickstarter!F:F,"successful",Kickstarter!D:D,"&gt;9999",Kickstarter!D:D,"&lt;15000",Kickstarter!R:R,"plays")</f>
        <v>39</v>
      </c>
      <c r="C5">
        <f>COUNTIFS(Kickstarter!F:F,"failed",Kickstarter!D:D,"&gt;9999",Kickstarter!D:D,"&lt;15000",Kickstarter!R:R,"plays")</f>
        <v>33</v>
      </c>
      <c r="D5">
        <f>COUNTIFS(Kickstarter!F:F,"canceled",Kickstarter!D:D,"&gt;9999",Kickstarter!D:D,"&lt;15000",Kickstarter!R:R,"plays")</f>
        <v>0</v>
      </c>
      <c r="E5">
        <f t="shared" si="0"/>
        <v>72</v>
      </c>
      <c r="F5" s="20">
        <f t="shared" si="1"/>
        <v>54.17</v>
      </c>
      <c r="G5">
        <f t="shared" si="2"/>
        <v>45.83</v>
      </c>
      <c r="H5">
        <f t="shared" si="3"/>
        <v>0</v>
      </c>
    </row>
    <row r="6" spans="1:8" x14ac:dyDescent="0.75">
      <c r="A6" t="s">
        <v>8410</v>
      </c>
      <c r="B6">
        <f>COUNTIFS(Kickstarter!F:F,"successful",Kickstarter!D:D,"&gt;14999",Kickstarter!D:D,"&lt;20000",Kickstarter!R:R,"plays")</f>
        <v>12</v>
      </c>
      <c r="C6">
        <f>COUNTIFS(Kickstarter!F:F,"failed",Kickstarter!D:D,"&gt;14999",Kickstarter!D:D,"&lt;20000",Kickstarter!R:R,"plays")</f>
        <v>12</v>
      </c>
      <c r="D6">
        <f>COUNTIFS(Kickstarter!F:F,"canceled",Kickstarter!D:D,"&gt;14999",Kickstarter!D:D,"&lt;20000",Kickstarter!R:R,"plays")</f>
        <v>0</v>
      </c>
      <c r="E6">
        <f t="shared" si="0"/>
        <v>24</v>
      </c>
      <c r="F6" s="20">
        <f t="shared" si="1"/>
        <v>50</v>
      </c>
      <c r="G6">
        <f t="shared" si="2"/>
        <v>50</v>
      </c>
      <c r="H6">
        <f t="shared" si="3"/>
        <v>0</v>
      </c>
    </row>
    <row r="7" spans="1:8" x14ac:dyDescent="0.75">
      <c r="A7" t="s">
        <v>8411</v>
      </c>
      <c r="B7">
        <f>COUNTIFS(Kickstarter!F:F,"successful",Kickstarter!D:D,"&gt;19999",Kickstarter!D:D,"&lt;25000",Kickstarter!R:R,"plays")</f>
        <v>9</v>
      </c>
      <c r="C7">
        <f>COUNTIFS(Kickstarter!F:F,"failed",Kickstarter!D:D,"&gt;19999",Kickstarter!D:D,"&lt;25000",Kickstarter!R:R,"plays")</f>
        <v>11</v>
      </c>
      <c r="D7">
        <f>COUNTIFS(Kickstarter!F:F,"canceled",Kickstarter!D:D,"&gt;19999",Kickstarter!D:D,"&lt;25000",Kickstarter!R:R,"plays")</f>
        <v>0</v>
      </c>
      <c r="E7">
        <f t="shared" si="0"/>
        <v>20</v>
      </c>
      <c r="F7" s="20">
        <f t="shared" si="1"/>
        <v>45</v>
      </c>
      <c r="G7">
        <f t="shared" si="2"/>
        <v>55</v>
      </c>
      <c r="H7">
        <f t="shared" si="3"/>
        <v>0</v>
      </c>
    </row>
    <row r="8" spans="1:8" x14ac:dyDescent="0.75">
      <c r="A8" t="s">
        <v>8412</v>
      </c>
      <c r="B8">
        <f>COUNTIFS(Kickstarter!F:F,"successful",Kickstarter!D:D,"&gt;24999",Kickstarter!D:D,"&lt;30000",Kickstarter!R:R,"plays")</f>
        <v>1</v>
      </c>
      <c r="C8">
        <f>COUNTIFS(Kickstarter!F:F,"failed",Kickstarter!D:D,"&gt;24999",Kickstarter!D:D,"&lt;30000",Kickstarter!R:R,"plays")</f>
        <v>4</v>
      </c>
      <c r="D8">
        <f>COUNTIFS(Kickstarter!F:F,"canceled",Kickstarter!D:D,"&gt;24999",Kickstarter!D:D,"&lt;30000",Kickstarter!R:R,"plays")</f>
        <v>0</v>
      </c>
      <c r="E8">
        <f t="shared" si="0"/>
        <v>5</v>
      </c>
      <c r="F8" s="20">
        <f t="shared" si="1"/>
        <v>20</v>
      </c>
      <c r="G8">
        <f t="shared" si="2"/>
        <v>80</v>
      </c>
      <c r="H8">
        <f t="shared" si="3"/>
        <v>0</v>
      </c>
    </row>
    <row r="9" spans="1:8" x14ac:dyDescent="0.75">
      <c r="A9" t="s">
        <v>8413</v>
      </c>
      <c r="B9">
        <f>COUNTIFS(Kickstarter!F:F,"successful",Kickstarter!D:D,"&gt;29999",Kickstarter!D:D,"&lt;35000",Kickstarter!R:R,"plays")</f>
        <v>3</v>
      </c>
      <c r="C9">
        <f>COUNTIFS(Kickstarter!F:F,"failed",Kickstarter!D:D,"&gt;29999",Kickstarter!D:D,"&lt;35000",Kickstarter!R:R,"plays")</f>
        <v>8</v>
      </c>
      <c r="D9">
        <f>COUNTIFS(Kickstarter!F:F,"canceled",Kickstarter!D:D,"&gt;29999",Kickstarter!D:D,"&lt;35000",Kickstarter!R:R,"plays")</f>
        <v>0</v>
      </c>
      <c r="E9">
        <f t="shared" si="0"/>
        <v>11</v>
      </c>
      <c r="F9" s="20">
        <f t="shared" si="1"/>
        <v>27.27</v>
      </c>
      <c r="G9">
        <f t="shared" si="2"/>
        <v>72.73</v>
      </c>
      <c r="H9">
        <f t="shared" si="3"/>
        <v>0</v>
      </c>
    </row>
    <row r="10" spans="1:8" x14ac:dyDescent="0.75">
      <c r="A10" t="s">
        <v>8414</v>
      </c>
      <c r="B10">
        <f>COUNTIFS(Kickstarter!F:F,"successful",Kickstarter!D:D,"&gt;34999",Kickstarter!D:D,"&lt;40000",Kickstarter!R:R,"plays")</f>
        <v>4</v>
      </c>
      <c r="C10">
        <f>COUNTIFS(Kickstarter!F:F,"failed",Kickstarter!D:D,"&gt;34999",Kickstarter!D:D,"&lt;40000",Kickstarter!R:R,"plays")</f>
        <v>2</v>
      </c>
      <c r="D10">
        <f>COUNTIFS(Kickstarter!F:F,"canceled",Kickstarter!D:D,"&gt;34999",Kickstarter!D:D,"&lt;40000",Kickstarter!R:R,"plays")</f>
        <v>0</v>
      </c>
      <c r="E10">
        <f t="shared" si="0"/>
        <v>6</v>
      </c>
      <c r="F10" s="20">
        <f t="shared" si="1"/>
        <v>66.67</v>
      </c>
      <c r="G10">
        <f t="shared" si="2"/>
        <v>33.33</v>
      </c>
      <c r="H10">
        <f t="shared" si="3"/>
        <v>0</v>
      </c>
    </row>
    <row r="11" spans="1:8" x14ac:dyDescent="0.75">
      <c r="A11" t="s">
        <v>8415</v>
      </c>
      <c r="B11">
        <f>COUNTIFS(Kickstarter!F:F,"successful",Kickstarter!D:D,"&gt;39999",Kickstarter!D:D,"&lt;45000",Kickstarter!R:R,"plays")</f>
        <v>2</v>
      </c>
      <c r="C11">
        <f>COUNTIFS(Kickstarter!F:F,"failed",Kickstarter!D:D,"&gt;39999",Kickstarter!D:D,"&lt;45000",Kickstarter!R:R,"plays")</f>
        <v>1</v>
      </c>
      <c r="D11">
        <f>COUNTIFS(Kickstarter!F:F,"canceled",Kickstarter!D:D,"&gt;39999",Kickstarter!D:D,"&lt;45000",Kickstarter!R:R,"plays")</f>
        <v>0</v>
      </c>
      <c r="E11">
        <f t="shared" si="0"/>
        <v>3</v>
      </c>
      <c r="F11" s="20">
        <f t="shared" si="1"/>
        <v>66.67</v>
      </c>
      <c r="G11">
        <f t="shared" si="2"/>
        <v>33.33</v>
      </c>
      <c r="H11">
        <f t="shared" si="3"/>
        <v>0</v>
      </c>
    </row>
    <row r="12" spans="1:8" x14ac:dyDescent="0.75">
      <c r="A12" t="s">
        <v>8416</v>
      </c>
      <c r="B12">
        <f>COUNTIFS(Kickstarter!F:F,"successful",Kickstarter!D:D,"&gt;44999",Kickstarter!D:D,"&lt;50000",Kickstarter!R:R,"plays")</f>
        <v>0</v>
      </c>
      <c r="C12">
        <f>COUNTIFS(Kickstarter!F:F,"failed",Kickstarter!D:D,"&gt;44999",Kickstarter!D:D,"&lt;50000",Kickstarter!R:R,"plays")</f>
        <v>1</v>
      </c>
      <c r="D12">
        <f>COUNTIFS(Kickstarter!F:F,"canceled",Kickstarter!D:D,"&gt;44999",Kickstarter!D:D,"&lt;50000",Kickstarter!R:R,"plays")</f>
        <v>0</v>
      </c>
      <c r="E12">
        <f t="shared" si="0"/>
        <v>1</v>
      </c>
      <c r="F12" s="20">
        <f t="shared" si="1"/>
        <v>0</v>
      </c>
      <c r="G12">
        <f t="shared" si="2"/>
        <v>100</v>
      </c>
      <c r="H12">
        <f t="shared" si="3"/>
        <v>0</v>
      </c>
    </row>
    <row r="13" spans="1:8" x14ac:dyDescent="0.75">
      <c r="A13" t="s">
        <v>8417</v>
      </c>
      <c r="B13">
        <f>COUNTIFS(Kickstarter!F:F,"successful",Kickstarter!D:D,"&gt;49999",Kickstarter!R:R,"plays")</f>
        <v>2</v>
      </c>
      <c r="C13">
        <f>COUNTIFS(Kickstarter!F:F,"failed",Kickstarter!D:D,"&gt;49999",Kickstarter!R:R,"plays")</f>
        <v>14</v>
      </c>
      <c r="D13">
        <f>COUNTIFS(Kickstarter!F:F,"canceled",Kickstarter!D:D,"&gt;49999",Kickstarter!R:R,"plays")</f>
        <v>0</v>
      </c>
      <c r="E13">
        <f t="shared" si="0"/>
        <v>16</v>
      </c>
      <c r="F13" s="20">
        <f t="shared" si="1"/>
        <v>12.5</v>
      </c>
      <c r="G13">
        <f t="shared" si="2"/>
        <v>87.5</v>
      </c>
      <c r="H13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Descriptive Statistics</vt:lpstr>
      <vt:lpstr>TheaterOutcomesBasedonLaunchDat</vt:lpstr>
      <vt:lpstr>Outcomes Based on Goals</vt:lpstr>
      <vt:lpstr>Name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Philip Ring</cp:lastModifiedBy>
  <dcterms:created xsi:type="dcterms:W3CDTF">2017-04-20T15:17:24Z</dcterms:created>
  <dcterms:modified xsi:type="dcterms:W3CDTF">2020-07-20T02:47:51Z</dcterms:modified>
</cp:coreProperties>
</file>