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03C95137-DDBB-48F5-BC1D-67A11A8449CF}" xr6:coauthVersionLast="47" xr6:coauthVersionMax="47" xr10:uidLastSave="{00000000-0000-0000-0000-000000000000}"/>
  <bookViews>
    <workbookView xWindow="0" yWindow="825" windowWidth="21600" windowHeight="11055" firstSheet="1" activeTab="3" xr2:uid="{00000000-000D-0000-FFFF-FFFF00000000}"/>
  </bookViews>
  <sheets>
    <sheet name="Summary" sheetId="10" r:id="rId1"/>
    <sheet name="Scenarios" sheetId="16" r:id="rId2"/>
    <sheet name="RadiatorDatabase" sheetId="2" r:id="rId3"/>
    <sheet name="RadiatorLocations" sheetId="15" r:id="rId4"/>
    <sheet name="CalcResults" sheetId="14" r:id="rId5"/>
    <sheet name="Rooms" sheetId="9" r:id="rId6"/>
    <sheet name="Calcs" sheetId="17" r:id="rId7"/>
    <sheet name="Examples" sheetId="6" r:id="rId8"/>
    <sheet name="Design" sheetId="7" r:id="rId9"/>
    <sheet name="Tabular" sheetId="3" r:id="rId10"/>
    <sheet name="Form" sheetId="13" r:id="rId11"/>
  </sheets>
  <definedNames>
    <definedName name="FlowRateScenario">#REF!</definedName>
    <definedName name="LabourCosts">#REF!</definedName>
    <definedName name="_xlnm.Print_Area" localSheetId="10">Form!$A:$G</definedName>
    <definedName name="RoomEmittersMaxSizes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16" l="1"/>
  <c r="N5" i="16"/>
  <c r="N6" i="16"/>
  <c r="N7" i="16"/>
  <c r="N8" i="16"/>
  <c r="N9" i="16"/>
  <c r="N10" i="16"/>
  <c r="N11" i="16"/>
  <c r="N3" i="16"/>
  <c r="K4" i="16"/>
  <c r="K5" i="16"/>
  <c r="K6" i="16"/>
  <c r="K7" i="16"/>
  <c r="K8" i="16"/>
  <c r="K9" i="16"/>
  <c r="K10" i="16"/>
  <c r="K11" i="16"/>
  <c r="K3" i="16"/>
  <c r="B4" i="9"/>
  <c r="B5" i="9"/>
  <c r="B6" i="9"/>
  <c r="B7" i="9"/>
  <c r="B8" i="9"/>
  <c r="B9" i="9"/>
  <c r="B10" i="9"/>
  <c r="B11" i="9"/>
  <c r="B12" i="9"/>
  <c r="B2" i="9"/>
  <c r="AB12" i="9"/>
  <c r="AB11" i="9"/>
  <c r="AB10" i="9"/>
  <c r="AB9" i="9"/>
  <c r="AB8" i="9"/>
  <c r="AB7" i="9"/>
  <c r="AB6" i="9"/>
  <c r="AB5" i="9"/>
  <c r="AB4" i="9"/>
  <c r="AB3" i="9"/>
  <c r="AB2" i="9"/>
  <c r="A208" i="14"/>
  <c r="A183" i="14"/>
  <c r="A158" i="14"/>
  <c r="A133" i="14"/>
  <c r="A108" i="14"/>
  <c r="A83" i="14"/>
  <c r="A58" i="14"/>
  <c r="A33" i="14"/>
  <c r="A8" i="14"/>
  <c r="Q1" i="9" l="1"/>
  <c r="F3" i="9"/>
  <c r="Q3" i="9" s="1"/>
  <c r="F4" i="9"/>
  <c r="Q4" i="9" s="1"/>
  <c r="F5" i="9"/>
  <c r="Q5" i="9" s="1"/>
  <c r="F6" i="9"/>
  <c r="Q6" i="9" s="1"/>
  <c r="F7" i="9"/>
  <c r="Q7" i="9" s="1"/>
  <c r="F8" i="9"/>
  <c r="Q8" i="9" s="1"/>
  <c r="F9" i="9"/>
  <c r="Q9" i="9" s="1"/>
  <c r="F10" i="9"/>
  <c r="Q10" i="9" s="1"/>
  <c r="F11" i="9"/>
  <c r="Q11" i="9" s="1"/>
  <c r="F12" i="9"/>
  <c r="Q12" i="9" s="1"/>
  <c r="F2" i="9"/>
  <c r="Q2" i="9" s="1"/>
  <c r="B1" i="14" a="1"/>
  <c r="B1" i="14" l="1"/>
  <c r="G1" i="9" a="1"/>
  <c r="A4" i="2"/>
  <c r="A6" i="2"/>
  <c r="A111" i="2"/>
  <c r="A75" i="2"/>
  <c r="A31" i="2"/>
  <c r="A13" i="2"/>
  <c r="A8" i="2"/>
  <c r="A10" i="2"/>
  <c r="A11" i="2"/>
  <c r="A12" i="2"/>
  <c r="A64" i="2"/>
  <c r="A14" i="2"/>
  <c r="A59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57" i="2"/>
  <c r="A3" i="2"/>
  <c r="A33" i="2"/>
  <c r="A34" i="2"/>
  <c r="A35" i="2"/>
  <c r="A52" i="2"/>
  <c r="A5" i="2"/>
  <c r="A7" i="2"/>
  <c r="A39" i="2"/>
  <c r="A40" i="2"/>
  <c r="A41" i="2"/>
  <c r="A42" i="2"/>
  <c r="A43" i="2"/>
  <c r="A44" i="2"/>
  <c r="A45" i="2"/>
  <c r="A46" i="2"/>
  <c r="A47" i="2"/>
  <c r="A48" i="2"/>
  <c r="A49" i="2"/>
  <c r="A50" i="2"/>
  <c r="A36" i="2"/>
  <c r="A125" i="2"/>
  <c r="A53" i="2"/>
  <c r="A54" i="2"/>
  <c r="A85" i="2"/>
  <c r="A56" i="2"/>
  <c r="A15" i="2"/>
  <c r="A32" i="2"/>
  <c r="A9" i="2"/>
  <c r="A60" i="2"/>
  <c r="A61" i="2"/>
  <c r="A37" i="2"/>
  <c r="A63" i="2"/>
  <c r="A74" i="2"/>
  <c r="A65" i="2"/>
  <c r="A66" i="2"/>
  <c r="A67" i="2"/>
  <c r="A68" i="2"/>
  <c r="A69" i="2"/>
  <c r="A70" i="2"/>
  <c r="A71" i="2"/>
  <c r="A72" i="2"/>
  <c r="A73" i="2"/>
  <c r="A38" i="2"/>
  <c r="A51" i="2"/>
  <c r="A76" i="2"/>
  <c r="A77" i="2"/>
  <c r="A78" i="2"/>
  <c r="A79" i="2"/>
  <c r="A80" i="2"/>
  <c r="A81" i="2"/>
  <c r="A82" i="2"/>
  <c r="A83" i="2"/>
  <c r="A84" i="2"/>
  <c r="A62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58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5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F20" i="7"/>
  <c r="G20" i="7"/>
  <c r="H20" i="7"/>
  <c r="E20" i="7"/>
  <c r="F19" i="7"/>
  <c r="G19" i="7"/>
  <c r="H19" i="7"/>
  <c r="E19" i="7"/>
  <c r="E18" i="7"/>
  <c r="F18" i="7"/>
  <c r="G18" i="7"/>
  <c r="H18" i="7"/>
  <c r="D18" i="7"/>
  <c r="F16" i="7"/>
  <c r="G16" i="7"/>
  <c r="H16" i="7"/>
  <c r="E16" i="7"/>
  <c r="G4" i="7"/>
  <c r="G5" i="7"/>
  <c r="G6" i="7"/>
  <c r="G3" i="7"/>
  <c r="F4" i="7"/>
  <c r="F7" i="7"/>
  <c r="F8" i="7"/>
  <c r="F9" i="7"/>
  <c r="G9" i="7" s="1"/>
  <c r="F12" i="7"/>
  <c r="G12" i="7" s="1"/>
  <c r="F3" i="7"/>
  <c r="E6" i="7"/>
  <c r="E7" i="7"/>
  <c r="E8" i="7"/>
  <c r="E9" i="7"/>
  <c r="E10" i="7"/>
  <c r="F10" i="7" s="1"/>
  <c r="E11" i="7"/>
  <c r="F11" i="7" s="1"/>
  <c r="G11" i="7" s="1"/>
  <c r="E13" i="7"/>
  <c r="F13" i="7" s="1"/>
  <c r="G13" i="7" s="1"/>
  <c r="E5" i="7"/>
  <c r="O18" i="6"/>
  <c r="C3" i="3"/>
  <c r="D3" i="3"/>
  <c r="E3" i="3"/>
  <c r="F3" i="3"/>
  <c r="G3" i="3"/>
  <c r="H3" i="3"/>
  <c r="I3" i="3"/>
  <c r="J3" i="3"/>
  <c r="K3" i="3"/>
  <c r="L3" i="3"/>
  <c r="M3" i="3"/>
  <c r="N3" i="3"/>
  <c r="O3" i="3"/>
  <c r="B3" i="3"/>
  <c r="B2" i="14" a="1"/>
  <c r="G1" i="9" l="1"/>
  <c r="R1" i="9" s="1"/>
  <c r="AC1" i="9" s="1"/>
  <c r="Z1" i="9"/>
  <c r="AK1" i="9" s="1"/>
  <c r="S1" i="9"/>
  <c r="AD1" i="9" s="1"/>
  <c r="T1" i="9"/>
  <c r="AE1" i="9" s="1"/>
  <c r="U1" i="9"/>
  <c r="AF1" i="9" s="1"/>
  <c r="V1" i="9"/>
  <c r="AG1" i="9" s="1"/>
  <c r="W1" i="9"/>
  <c r="AH1" i="9" s="1"/>
  <c r="X1" i="9"/>
  <c r="AI1" i="9" s="1"/>
  <c r="Y1" i="9"/>
  <c r="AJ1" i="9" s="1"/>
  <c r="B2" i="14"/>
  <c r="K3" i="15"/>
  <c r="K8" i="15"/>
  <c r="K14" i="15"/>
  <c r="K4" i="15"/>
  <c r="K7" i="15"/>
  <c r="K13" i="15"/>
  <c r="K2" i="15"/>
  <c r="K5" i="15"/>
  <c r="K6" i="15"/>
  <c r="K9" i="15"/>
  <c r="K10" i="15"/>
  <c r="K11" i="15"/>
  <c r="K12" i="15"/>
  <c r="F28" i="3"/>
  <c r="H29" i="3"/>
  <c r="J30" i="3"/>
  <c r="L31" i="3"/>
  <c r="N32" i="3"/>
  <c r="B34" i="3"/>
  <c r="D35" i="3"/>
  <c r="F36" i="3"/>
  <c r="H37" i="3"/>
  <c r="J38" i="3"/>
  <c r="L39" i="3"/>
  <c r="N40" i="3"/>
  <c r="B42" i="3"/>
  <c r="D43" i="3"/>
  <c r="F44" i="3"/>
  <c r="H45" i="3"/>
  <c r="K27" i="3"/>
  <c r="L5" i="3"/>
  <c r="N6" i="3"/>
  <c r="B8" i="3"/>
  <c r="D9" i="3"/>
  <c r="F10" i="3"/>
  <c r="H11" i="3"/>
  <c r="J12" i="3"/>
  <c r="L13" i="3"/>
  <c r="N14" i="3"/>
  <c r="B16" i="3"/>
  <c r="D17" i="3"/>
  <c r="F18" i="3"/>
  <c r="H19" i="3"/>
  <c r="J20" i="3"/>
  <c r="L21" i="3"/>
  <c r="N22" i="3"/>
  <c r="G28" i="3"/>
  <c r="I29" i="3"/>
  <c r="K30" i="3"/>
  <c r="M31" i="3"/>
  <c r="O32" i="3"/>
  <c r="C34" i="3"/>
  <c r="E35" i="3"/>
  <c r="G36" i="3"/>
  <c r="I37" i="3"/>
  <c r="K38" i="3"/>
  <c r="M39" i="3"/>
  <c r="O40" i="3"/>
  <c r="C42" i="3"/>
  <c r="E43" i="3"/>
  <c r="G44" i="3"/>
  <c r="I45" i="3"/>
  <c r="L27" i="3"/>
  <c r="M5" i="3"/>
  <c r="O6" i="3"/>
  <c r="C8" i="3"/>
  <c r="E9" i="3"/>
  <c r="G10" i="3"/>
  <c r="I11" i="3"/>
  <c r="K12" i="3"/>
  <c r="M13" i="3"/>
  <c r="O14" i="3"/>
  <c r="C16" i="3"/>
  <c r="E17" i="3"/>
  <c r="G18" i="3"/>
  <c r="I19" i="3"/>
  <c r="K20" i="3"/>
  <c r="M21" i="3"/>
  <c r="O22" i="3"/>
  <c r="H28" i="3"/>
  <c r="J29" i="3"/>
  <c r="L30" i="3"/>
  <c r="N31" i="3"/>
  <c r="B33" i="3"/>
  <c r="D34" i="3"/>
  <c r="F35" i="3"/>
  <c r="H36" i="3"/>
  <c r="J37" i="3"/>
  <c r="L38" i="3"/>
  <c r="N39" i="3"/>
  <c r="B41" i="3"/>
  <c r="D42" i="3"/>
  <c r="F43" i="3"/>
  <c r="D28" i="3"/>
  <c r="I28" i="3"/>
  <c r="N29" i="3"/>
  <c r="E31" i="3"/>
  <c r="J32" i="3"/>
  <c r="O33" i="3"/>
  <c r="I35" i="3"/>
  <c r="N36" i="3"/>
  <c r="E38" i="3"/>
  <c r="J39" i="3"/>
  <c r="D41" i="3"/>
  <c r="I42" i="3"/>
  <c r="N43" i="3"/>
  <c r="D45" i="3"/>
  <c r="I27" i="3"/>
  <c r="N5" i="3"/>
  <c r="D7" i="3"/>
  <c r="H8" i="3"/>
  <c r="L9" i="3"/>
  <c r="B11" i="3"/>
  <c r="F12" i="3"/>
  <c r="J13" i="3"/>
  <c r="B15" i="3"/>
  <c r="F16" i="3"/>
  <c r="J17" i="3"/>
  <c r="N18" i="3"/>
  <c r="D20" i="3"/>
  <c r="H21" i="3"/>
  <c r="L22" i="3"/>
  <c r="G31" i="3"/>
  <c r="K35" i="3"/>
  <c r="G38" i="3"/>
  <c r="F41" i="3"/>
  <c r="B44" i="3"/>
  <c r="M27" i="3"/>
  <c r="F7" i="3"/>
  <c r="N9" i="3"/>
  <c r="H12" i="3"/>
  <c r="D15" i="3"/>
  <c r="L17" i="3"/>
  <c r="F20" i="3"/>
  <c r="C4" i="3"/>
  <c r="J28" i="3"/>
  <c r="O29" i="3"/>
  <c r="F31" i="3"/>
  <c r="K32" i="3"/>
  <c r="E34" i="3"/>
  <c r="J35" i="3"/>
  <c r="O36" i="3"/>
  <c r="F38" i="3"/>
  <c r="K39" i="3"/>
  <c r="E41" i="3"/>
  <c r="J42" i="3"/>
  <c r="O43" i="3"/>
  <c r="E45" i="3"/>
  <c r="J27" i="3"/>
  <c r="O5" i="3"/>
  <c r="E7" i="3"/>
  <c r="I8" i="3"/>
  <c r="M9" i="3"/>
  <c r="C11" i="3"/>
  <c r="G12" i="3"/>
  <c r="K13" i="3"/>
  <c r="C15" i="3"/>
  <c r="G16" i="3"/>
  <c r="K17" i="3"/>
  <c r="O18" i="3"/>
  <c r="E20" i="3"/>
  <c r="I21" i="3"/>
  <c r="M22" i="3"/>
  <c r="B30" i="3"/>
  <c r="L32" i="3"/>
  <c r="F34" i="3"/>
  <c r="B37" i="3"/>
  <c r="O39" i="3"/>
  <c r="K42" i="3"/>
  <c r="F45" i="3"/>
  <c r="B6" i="3"/>
  <c r="J8" i="3"/>
  <c r="D11" i="3"/>
  <c r="N13" i="3"/>
  <c r="H16" i="3"/>
  <c r="B19" i="3"/>
  <c r="J21" i="3"/>
  <c r="C30" i="3"/>
  <c r="H31" i="3"/>
  <c r="M32" i="3"/>
  <c r="G34" i="3"/>
  <c r="L35" i="3"/>
  <c r="C37" i="3"/>
  <c r="H38" i="3"/>
  <c r="B40" i="3"/>
  <c r="G41" i="3"/>
  <c r="L42" i="3"/>
  <c r="C44" i="3"/>
  <c r="G45" i="3"/>
  <c r="N27" i="3"/>
  <c r="C6" i="3"/>
  <c r="G7" i="3"/>
  <c r="K8" i="3"/>
  <c r="O9" i="3"/>
  <c r="E11" i="3"/>
  <c r="I12" i="3"/>
  <c r="O13" i="3"/>
  <c r="E15" i="3"/>
  <c r="I16" i="3"/>
  <c r="M17" i="3"/>
  <c r="C19" i="3"/>
  <c r="G20" i="3"/>
  <c r="K21" i="3"/>
  <c r="D4" i="3"/>
  <c r="E30" i="3"/>
  <c r="J31" i="3"/>
  <c r="D33" i="3"/>
  <c r="I34" i="3"/>
  <c r="N35" i="3"/>
  <c r="E37" i="3"/>
  <c r="M38" i="3"/>
  <c r="D40" i="3"/>
  <c r="I41" i="3"/>
  <c r="N42" i="3"/>
  <c r="E44" i="3"/>
  <c r="K45" i="3"/>
  <c r="B27" i="3"/>
  <c r="E6" i="3"/>
  <c r="I7" i="3"/>
  <c r="M8" i="3"/>
  <c r="C10" i="3"/>
  <c r="G11" i="3"/>
  <c r="M12" i="3"/>
  <c r="C14" i="3"/>
  <c r="G15" i="3"/>
  <c r="K16" i="3"/>
  <c r="O17" i="3"/>
  <c r="E19" i="3"/>
  <c r="I20" i="3"/>
  <c r="O21" i="3"/>
  <c r="F4" i="3"/>
  <c r="O31" i="3"/>
  <c r="F33" i="3"/>
  <c r="K34" i="3"/>
  <c r="G37" i="3"/>
  <c r="F40" i="3"/>
  <c r="B43" i="3"/>
  <c r="M45" i="3"/>
  <c r="G6" i="3"/>
  <c r="O8" i="3"/>
  <c r="K11" i="3"/>
  <c r="O12" i="3"/>
  <c r="I15" i="3"/>
  <c r="C18" i="3"/>
  <c r="M20" i="3"/>
  <c r="H4" i="3"/>
  <c r="K28" i="3"/>
  <c r="L28" i="3"/>
  <c r="M28" i="3"/>
  <c r="D30" i="3"/>
  <c r="I31" i="3"/>
  <c r="C33" i="3"/>
  <c r="H34" i="3"/>
  <c r="M35" i="3"/>
  <c r="D37" i="3"/>
  <c r="I38" i="3"/>
  <c r="C40" i="3"/>
  <c r="H41" i="3"/>
  <c r="M42" i="3"/>
  <c r="D44" i="3"/>
  <c r="J45" i="3"/>
  <c r="O27" i="3"/>
  <c r="D6" i="3"/>
  <c r="H7" i="3"/>
  <c r="L8" i="3"/>
  <c r="B10" i="3"/>
  <c r="F11" i="3"/>
  <c r="L12" i="3"/>
  <c r="B14" i="3"/>
  <c r="F15" i="3"/>
  <c r="J16" i="3"/>
  <c r="N17" i="3"/>
  <c r="D19" i="3"/>
  <c r="H20" i="3"/>
  <c r="N21" i="3"/>
  <c r="E4" i="3"/>
  <c r="N28" i="3"/>
  <c r="G30" i="3"/>
  <c r="B36" i="3"/>
  <c r="O38" i="3"/>
  <c r="K41" i="3"/>
  <c r="I44" i="3"/>
  <c r="C5" i="3"/>
  <c r="K7" i="3"/>
  <c r="E10" i="3"/>
  <c r="E14" i="3"/>
  <c r="M16" i="3"/>
  <c r="G19" i="3"/>
  <c r="C22" i="3"/>
  <c r="O28" i="3"/>
  <c r="F30" i="3"/>
  <c r="K31" i="3"/>
  <c r="E33" i="3"/>
  <c r="J34" i="3"/>
  <c r="O35" i="3"/>
  <c r="F37" i="3"/>
  <c r="N38" i="3"/>
  <c r="E40" i="3"/>
  <c r="J41" i="3"/>
  <c r="O42" i="3"/>
  <c r="H44" i="3"/>
  <c r="L45" i="3"/>
  <c r="B5" i="3"/>
  <c r="F6" i="3"/>
  <c r="J7" i="3"/>
  <c r="N8" i="3"/>
  <c r="D10" i="3"/>
  <c r="J11" i="3"/>
  <c r="N12" i="3"/>
  <c r="D14" i="3"/>
  <c r="H15" i="3"/>
  <c r="L16" i="3"/>
  <c r="B18" i="3"/>
  <c r="F19" i="3"/>
  <c r="L20" i="3"/>
  <c r="B22" i="3"/>
  <c r="G4" i="3"/>
  <c r="B29" i="3"/>
  <c r="C29" i="3"/>
  <c r="H30" i="3"/>
  <c r="B32" i="3"/>
  <c r="G33" i="3"/>
  <c r="L34" i="3"/>
  <c r="C36" i="3"/>
  <c r="K37" i="3"/>
  <c r="B39" i="3"/>
  <c r="G40" i="3"/>
  <c r="L41" i="3"/>
  <c r="C43" i="3"/>
  <c r="J44" i="3"/>
  <c r="N45" i="3"/>
  <c r="D5" i="3"/>
  <c r="H6" i="3"/>
  <c r="L7" i="3"/>
  <c r="B9" i="3"/>
  <c r="H10" i="3"/>
  <c r="L11" i="3"/>
  <c r="B13" i="3"/>
  <c r="F14" i="3"/>
  <c r="J15" i="3"/>
  <c r="N16" i="3"/>
  <c r="D18" i="3"/>
  <c r="J19" i="3"/>
  <c r="N20" i="3"/>
  <c r="D22" i="3"/>
  <c r="I4" i="3"/>
  <c r="H33" i="3"/>
  <c r="I10" i="3"/>
  <c r="K15" i="3"/>
  <c r="K19" i="3"/>
  <c r="J4" i="3"/>
  <c r="D29" i="3"/>
  <c r="I30" i="3"/>
  <c r="C32" i="3"/>
  <c r="M34" i="3"/>
  <c r="D36" i="3"/>
  <c r="L37" i="3"/>
  <c r="C39" i="3"/>
  <c r="H40" i="3"/>
  <c r="M41" i="3"/>
  <c r="G43" i="3"/>
  <c r="K44" i="3"/>
  <c r="O45" i="3"/>
  <c r="E5" i="3"/>
  <c r="I6" i="3"/>
  <c r="M7" i="3"/>
  <c r="C9" i="3"/>
  <c r="M11" i="3"/>
  <c r="C13" i="3"/>
  <c r="G14" i="3"/>
  <c r="O16" i="3"/>
  <c r="E18" i="3"/>
  <c r="O20" i="3"/>
  <c r="E22" i="3"/>
  <c r="N7" i="3"/>
  <c r="L19" i="3"/>
  <c r="K4" i="3"/>
  <c r="E29" i="3"/>
  <c r="M30" i="3"/>
  <c r="D32" i="3"/>
  <c r="I33" i="3"/>
  <c r="N34" i="3"/>
  <c r="E36" i="3"/>
  <c r="M37" i="3"/>
  <c r="D39" i="3"/>
  <c r="I40" i="3"/>
  <c r="N41" i="3"/>
  <c r="H43" i="3"/>
  <c r="L44" i="3"/>
  <c r="C27" i="3"/>
  <c r="F5" i="3"/>
  <c r="J6" i="3"/>
  <c r="F9" i="3"/>
  <c r="J10" i="3"/>
  <c r="N11" i="3"/>
  <c r="D13" i="3"/>
  <c r="H14" i="3"/>
  <c r="L15" i="3"/>
  <c r="B17" i="3"/>
  <c r="H18" i="3"/>
  <c r="B21" i="3"/>
  <c r="F22" i="3"/>
  <c r="N30" i="3"/>
  <c r="E32" i="3"/>
  <c r="J33" i="3"/>
  <c r="O34" i="3"/>
  <c r="I36" i="3"/>
  <c r="N37" i="3"/>
  <c r="E39" i="3"/>
  <c r="J40" i="3"/>
  <c r="O41" i="3"/>
  <c r="I43" i="3"/>
  <c r="M44" i="3"/>
  <c r="D27" i="3"/>
  <c r="G5" i="3"/>
  <c r="G51" i="3" s="1"/>
  <c r="K6" i="3"/>
  <c r="O7" i="3"/>
  <c r="G9" i="3"/>
  <c r="K10" i="3"/>
  <c r="O11" i="3"/>
  <c r="E13" i="3"/>
  <c r="I14" i="3"/>
  <c r="M15" i="3"/>
  <c r="C17" i="3"/>
  <c r="I18" i="3"/>
  <c r="M19" i="3"/>
  <c r="C21" i="3"/>
  <c r="G22" i="3"/>
  <c r="L4" i="3"/>
  <c r="F29" i="3"/>
  <c r="G29" i="3"/>
  <c r="O30" i="3"/>
  <c r="F32" i="3"/>
  <c r="K33" i="3"/>
  <c r="B35" i="3"/>
  <c r="J36" i="3"/>
  <c r="O37" i="3"/>
  <c r="F39" i="3"/>
  <c r="K40" i="3"/>
  <c r="E42" i="3"/>
  <c r="J43" i="3"/>
  <c r="N44" i="3"/>
  <c r="E27" i="3"/>
  <c r="H5" i="3"/>
  <c r="L6" i="3"/>
  <c r="D8" i="3"/>
  <c r="H9" i="3"/>
  <c r="L10" i="3"/>
  <c r="B12" i="3"/>
  <c r="F13" i="3"/>
  <c r="J14" i="3"/>
  <c r="N15" i="3"/>
  <c r="F17" i="3"/>
  <c r="J18" i="3"/>
  <c r="N19" i="3"/>
  <c r="D21" i="3"/>
  <c r="H22" i="3"/>
  <c r="M4" i="3"/>
  <c r="B28" i="3"/>
  <c r="K29" i="3"/>
  <c r="B31" i="3"/>
  <c r="G32" i="3"/>
  <c r="L33" i="3"/>
  <c r="C35" i="3"/>
  <c r="K36" i="3"/>
  <c r="B38" i="3"/>
  <c r="G39" i="3"/>
  <c r="L40" i="3"/>
  <c r="F42" i="3"/>
  <c r="K43" i="3"/>
  <c r="O44" i="3"/>
  <c r="F27" i="3"/>
  <c r="I5" i="3"/>
  <c r="M6" i="3"/>
  <c r="E8" i="3"/>
  <c r="I9" i="3"/>
  <c r="M10" i="3"/>
  <c r="C12" i="3"/>
  <c r="G13" i="3"/>
  <c r="K14" i="3"/>
  <c r="O15" i="3"/>
  <c r="G17" i="3"/>
  <c r="K18" i="3"/>
  <c r="O19" i="3"/>
  <c r="E21" i="3"/>
  <c r="I22" i="3"/>
  <c r="N4" i="3"/>
  <c r="L29" i="3"/>
  <c r="L36" i="3"/>
  <c r="G42" i="3"/>
  <c r="G27" i="3"/>
  <c r="B7" i="3"/>
  <c r="N10" i="3"/>
  <c r="L14" i="3"/>
  <c r="D38" i="3"/>
  <c r="C28" i="3"/>
  <c r="C31" i="3"/>
  <c r="H32" i="3"/>
  <c r="M33" i="3"/>
  <c r="G35" i="3"/>
  <c r="C38" i="3"/>
  <c r="H39" i="3"/>
  <c r="M40" i="3"/>
  <c r="L43" i="3"/>
  <c r="B45" i="3"/>
  <c r="J5" i="3"/>
  <c r="F8" i="3"/>
  <c r="J9" i="3"/>
  <c r="D12" i="3"/>
  <c r="H13" i="3"/>
  <c r="D16" i="3"/>
  <c r="H17" i="3"/>
  <c r="L18" i="3"/>
  <c r="B20" i="3"/>
  <c r="F21" i="3"/>
  <c r="J22" i="3"/>
  <c r="O4" i="3"/>
  <c r="M29" i="3"/>
  <c r="D31" i="3"/>
  <c r="I32" i="3"/>
  <c r="N33" i="3"/>
  <c r="H35" i="3"/>
  <c r="M36" i="3"/>
  <c r="I39" i="3"/>
  <c r="C41" i="3"/>
  <c r="H42" i="3"/>
  <c r="M43" i="3"/>
  <c r="C45" i="3"/>
  <c r="H27" i="3"/>
  <c r="K5" i="3"/>
  <c r="C7" i="3"/>
  <c r="G8" i="3"/>
  <c r="K9" i="3"/>
  <c r="O10" i="3"/>
  <c r="I13" i="3"/>
  <c r="I59" i="3" s="1"/>
  <c r="M14" i="3"/>
  <c r="E16" i="3"/>
  <c r="I17" i="3"/>
  <c r="M18" i="3"/>
  <c r="C20" i="3"/>
  <c r="G21" i="3"/>
  <c r="G67" i="3" s="1"/>
  <c r="K22" i="3"/>
  <c r="E28" i="3"/>
  <c r="E12" i="3"/>
  <c r="B4" i="3"/>
  <c r="B3" i="14" a="1"/>
  <c r="B3" i="14" l="1"/>
  <c r="L62" i="3"/>
  <c r="N55" i="3"/>
  <c r="I51" i="3"/>
  <c r="E68" i="3"/>
  <c r="D60" i="3"/>
  <c r="N58" i="3"/>
  <c r="M50" i="3"/>
  <c r="K50" i="3"/>
  <c r="F51" i="3"/>
  <c r="I68" i="3"/>
  <c r="N50" i="3"/>
  <c r="O59" i="3"/>
  <c r="B67" i="3"/>
  <c r="J55" i="3"/>
  <c r="B53" i="3"/>
  <c r="H51" i="3"/>
  <c r="D59" i="3"/>
  <c r="D51" i="3"/>
  <c r="K53" i="3"/>
  <c r="M54" i="3"/>
  <c r="M64" i="3"/>
  <c r="E62" i="3"/>
  <c r="J51" i="3"/>
  <c r="B56" i="3"/>
  <c r="C57" i="3"/>
  <c r="I58" i="3"/>
  <c r="E61" i="3"/>
  <c r="E64" i="3"/>
  <c r="C53" i="3"/>
  <c r="I63" i="3"/>
  <c r="L54" i="3"/>
  <c r="M65" i="3"/>
  <c r="N65" i="3"/>
  <c r="J65" i="3"/>
  <c r="D52" i="3"/>
  <c r="L53" i="3"/>
  <c r="F61" i="3"/>
  <c r="L50" i="3"/>
  <c r="H52" i="3"/>
  <c r="C66" i="3"/>
  <c r="I55" i="3"/>
  <c r="E51" i="3"/>
  <c r="B68" i="3"/>
  <c r="D50" i="3"/>
  <c r="J54" i="3"/>
  <c r="K59" i="3"/>
  <c r="I65" i="3"/>
  <c r="N57" i="3"/>
  <c r="L66" i="3"/>
  <c r="L68" i="3"/>
  <c r="C50" i="3"/>
  <c r="K56" i="3"/>
  <c r="D56" i="3"/>
  <c r="I61" i="3"/>
  <c r="M68" i="3"/>
  <c r="J66" i="3"/>
  <c r="L58" i="3"/>
  <c r="F54" i="3"/>
  <c r="E54" i="3"/>
  <c r="C51" i="3"/>
  <c r="F57" i="3"/>
  <c r="I53" i="3"/>
  <c r="K67" i="3"/>
  <c r="B52" i="3"/>
  <c r="G58" i="3"/>
  <c r="G64" i="3"/>
  <c r="H65" i="3"/>
  <c r="F64" i="3"/>
  <c r="M52" i="3"/>
  <c r="J56" i="3"/>
  <c r="F65" i="3"/>
  <c r="I64" i="3"/>
  <c r="F55" i="3"/>
  <c r="M55" i="3"/>
  <c r="C62" i="3"/>
  <c r="D63" i="3"/>
  <c r="M60" i="3"/>
  <c r="D67" i="3"/>
  <c r="C63" i="3"/>
  <c r="J52" i="3"/>
  <c r="H53" i="3"/>
  <c r="M63" i="3"/>
  <c r="O60" i="3"/>
  <c r="B62" i="3"/>
  <c r="B55" i="3"/>
  <c r="D62" i="3"/>
  <c r="D58" i="3"/>
  <c r="M56" i="3"/>
  <c r="I52" i="3"/>
  <c r="J68" i="3"/>
  <c r="O63" i="3"/>
  <c r="J59" i="3"/>
  <c r="F59" i="3"/>
  <c r="G55" i="3"/>
  <c r="F68" i="3"/>
  <c r="H66" i="3"/>
  <c r="K62" i="3"/>
  <c r="F58" i="3"/>
  <c r="O50" i="3"/>
  <c r="J60" i="3"/>
  <c r="E55" i="3"/>
  <c r="K51" i="3"/>
  <c r="C59" i="3"/>
  <c r="E58" i="3"/>
  <c r="K60" i="3"/>
  <c r="L56" i="3"/>
  <c r="F52" i="3"/>
  <c r="G53" i="3"/>
  <c r="B65" i="3"/>
  <c r="L55" i="3"/>
  <c r="G59" i="3"/>
  <c r="J50" i="3"/>
  <c r="M58" i="3"/>
  <c r="N66" i="3"/>
  <c r="L60" i="3"/>
  <c r="G57" i="3"/>
  <c r="N59" i="3"/>
  <c r="N56" i="3"/>
  <c r="L52" i="3"/>
  <c r="H60" i="3"/>
  <c r="K61" i="3"/>
  <c r="G50" i="3"/>
  <c r="E56" i="3"/>
  <c r="B60" i="3"/>
  <c r="C56" i="3"/>
  <c r="D57" i="3"/>
  <c r="C61" i="3"/>
  <c r="N51" i="3"/>
  <c r="K66" i="3"/>
  <c r="L67" i="3"/>
  <c r="I50" i="3"/>
  <c r="E52" i="3"/>
  <c r="G66" i="3"/>
  <c r="E63" i="3"/>
  <c r="G68" i="3"/>
  <c r="I56" i="3"/>
  <c r="C67" i="3"/>
  <c r="B64" i="3"/>
  <c r="C65" i="3"/>
  <c r="I54" i="3"/>
  <c r="D66" i="3"/>
  <c r="F50" i="3"/>
  <c r="I62" i="3"/>
  <c r="E53" i="3"/>
  <c r="N64" i="3"/>
  <c r="M59" i="3"/>
  <c r="D68" i="3"/>
  <c r="M61" i="3"/>
  <c r="N53" i="3"/>
  <c r="H61" i="3"/>
  <c r="N60" i="3"/>
  <c r="E67" i="3"/>
  <c r="N62" i="3"/>
  <c r="M66" i="3"/>
  <c r="I66" i="3"/>
  <c r="L63" i="3"/>
  <c r="F62" i="3"/>
  <c r="I57" i="3"/>
  <c r="J58" i="3"/>
  <c r="O56" i="3"/>
  <c r="J64" i="3"/>
  <c r="I60" i="3"/>
  <c r="D64" i="3"/>
  <c r="H50" i="3"/>
  <c r="O67" i="3"/>
  <c r="O51" i="3"/>
  <c r="F66" i="3"/>
  <c r="J63" i="3"/>
  <c r="K58" i="3"/>
  <c r="L59" i="3"/>
  <c r="K55" i="3"/>
  <c r="F63" i="3"/>
  <c r="E59" i="3"/>
  <c r="O66" i="3"/>
  <c r="G54" i="3"/>
  <c r="O65" i="3"/>
  <c r="N61" i="3"/>
  <c r="O57" i="3"/>
  <c r="J61" i="3"/>
  <c r="J57" i="3"/>
  <c r="E50" i="3"/>
  <c r="C64" i="3"/>
  <c r="E65" i="3"/>
  <c r="D61" i="3"/>
  <c r="B61" i="3"/>
  <c r="G56" i="3"/>
  <c r="H57" i="3"/>
  <c r="C54" i="3"/>
  <c r="D55" i="3"/>
  <c r="H68" i="3"/>
  <c r="F67" i="3"/>
  <c r="O62" i="3"/>
  <c r="N67" i="3"/>
  <c r="G63" i="3"/>
  <c r="I67" i="3"/>
  <c r="B50" i="3"/>
  <c r="L64" i="3"/>
  <c r="O61" i="3"/>
  <c r="B58" i="3"/>
  <c r="O53" i="3"/>
  <c r="L57" i="3"/>
  <c r="J53" i="3"/>
  <c r="C68" i="3"/>
  <c r="D65" i="3"/>
  <c r="K57" i="3"/>
  <c r="G61" i="3"/>
  <c r="K54" i="3"/>
  <c r="J67" i="3"/>
  <c r="E66" i="3"/>
  <c r="F53" i="3"/>
  <c r="B57" i="3"/>
  <c r="O52" i="3"/>
  <c r="B54" i="3"/>
  <c r="K64" i="3"/>
  <c r="F60" i="3"/>
  <c r="G60" i="3"/>
  <c r="H64" i="3"/>
  <c r="N63" i="3"/>
  <c r="C60" i="3"/>
  <c r="N52" i="3"/>
  <c r="C55" i="3"/>
  <c r="B51" i="3"/>
  <c r="M62" i="3"/>
  <c r="J62" i="3"/>
  <c r="G52" i="3"/>
  <c r="C52" i="3"/>
  <c r="H62" i="3"/>
  <c r="K63" i="3"/>
  <c r="H54" i="3"/>
  <c r="O68" i="3"/>
  <c r="L51" i="3"/>
  <c r="H67" i="3"/>
  <c r="L65" i="3"/>
  <c r="E57" i="3"/>
  <c r="H58" i="3"/>
  <c r="F56" i="3"/>
  <c r="B66" i="3"/>
  <c r="B59" i="3"/>
  <c r="N54" i="3"/>
  <c r="O58" i="3"/>
  <c r="O55" i="3"/>
  <c r="H63" i="3"/>
  <c r="K52" i="3"/>
  <c r="M57" i="3"/>
  <c r="H56" i="3"/>
  <c r="G65" i="3"/>
  <c r="O54" i="3"/>
  <c r="O64" i="3"/>
  <c r="M51" i="3"/>
  <c r="H55" i="3"/>
  <c r="B63" i="3"/>
  <c r="K68" i="3"/>
  <c r="H59" i="3"/>
  <c r="C58" i="3"/>
  <c r="D54" i="3"/>
  <c r="L61" i="3"/>
  <c r="M53" i="3"/>
  <c r="K65" i="3"/>
  <c r="E60" i="3"/>
  <c r="G62" i="3"/>
  <c r="D53" i="3"/>
  <c r="M67" i="3"/>
  <c r="N68" i="3"/>
  <c r="B1" i="17"/>
  <c r="B4" i="14" a="1"/>
  <c r="B4" i="14" l="1"/>
  <c r="B2" i="17"/>
  <c r="B3" i="17" s="1"/>
  <c r="I11" i="16" l="1"/>
  <c r="J11" i="16" s="1"/>
  <c r="I9" i="16"/>
  <c r="J9" i="16" s="1"/>
  <c r="I10" i="16"/>
  <c r="J10" i="16" s="1"/>
  <c r="I5" i="16"/>
  <c r="J5" i="16" s="1"/>
  <c r="I8" i="16"/>
  <c r="J8" i="16" s="1"/>
  <c r="I7" i="16"/>
  <c r="J7" i="16" s="1"/>
  <c r="I6" i="16"/>
  <c r="J6" i="16" s="1"/>
  <c r="I3" i="16"/>
  <c r="J3" i="16" s="1"/>
  <c r="I4" i="16"/>
  <c r="J4" i="16" s="1"/>
  <c r="F3" i="2" l="1"/>
  <c r="F4" i="2"/>
  <c r="F5" i="2"/>
  <c r="F6" i="2"/>
  <c r="F7" i="2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B6" i="14" a="1"/>
  <c r="B6" i="14" l="1"/>
  <c r="B8" i="14" a="1"/>
  <c r="B8" i="14" l="1"/>
  <c r="B4" i="16"/>
  <c r="B33" i="14" a="1"/>
  <c r="B33" i="14" l="1"/>
  <c r="C4" i="16"/>
  <c r="D4" i="16"/>
  <c r="F4" i="16"/>
  <c r="G4" i="16" s="1"/>
  <c r="B3" i="16"/>
  <c r="H28" i="9"/>
  <c r="B58" i="14" a="1"/>
  <c r="B58" i="14" l="1"/>
  <c r="AD10" i="9"/>
  <c r="H7" i="9"/>
  <c r="S7" i="9" s="1"/>
  <c r="AD3" i="9"/>
  <c r="H4" i="9"/>
  <c r="S4" i="9" s="1"/>
  <c r="AD12" i="9"/>
  <c r="H6" i="9"/>
  <c r="S6" i="9" s="1"/>
  <c r="AD5" i="9"/>
  <c r="H8" i="9"/>
  <c r="S8" i="9" s="1"/>
  <c r="AD7" i="9"/>
  <c r="H3" i="9"/>
  <c r="S3" i="9" s="1"/>
  <c r="AD9" i="9"/>
  <c r="H11" i="9"/>
  <c r="S11" i="9" s="1"/>
  <c r="AD11" i="9"/>
  <c r="H2" i="9"/>
  <c r="S2" i="9" s="1"/>
  <c r="AD4" i="9"/>
  <c r="H5" i="9"/>
  <c r="S5" i="9" s="1"/>
  <c r="AD2" i="9"/>
  <c r="H9" i="9"/>
  <c r="S9" i="9" s="1"/>
  <c r="AD6" i="9"/>
  <c r="AD8" i="9"/>
  <c r="H10" i="9"/>
  <c r="S10" i="9" s="1"/>
  <c r="H12" i="9"/>
  <c r="S12" i="9" s="1"/>
  <c r="F3" i="16"/>
  <c r="G3" i="16" s="1"/>
  <c r="D3" i="16"/>
  <c r="C3" i="16"/>
  <c r="G28" i="9"/>
  <c r="E4" i="16"/>
  <c r="B83" i="14" a="1"/>
  <c r="B83" i="14" l="1"/>
  <c r="AC3" i="9"/>
  <c r="G4" i="9"/>
  <c r="R4" i="9" s="1"/>
  <c r="AC12" i="9"/>
  <c r="G6" i="9"/>
  <c r="R6" i="9" s="1"/>
  <c r="AC5" i="9"/>
  <c r="G10" i="9"/>
  <c r="R10" i="9" s="1"/>
  <c r="AC2" i="9"/>
  <c r="G5" i="9"/>
  <c r="R5" i="9" s="1"/>
  <c r="AC7" i="9"/>
  <c r="G2" i="9"/>
  <c r="R2" i="9" s="1"/>
  <c r="AC9" i="9"/>
  <c r="G7" i="9"/>
  <c r="R7" i="9" s="1"/>
  <c r="AC11" i="9"/>
  <c r="G9" i="9"/>
  <c r="R9" i="9" s="1"/>
  <c r="AC4" i="9"/>
  <c r="G11" i="9"/>
  <c r="R11" i="9" s="1"/>
  <c r="AC6" i="9"/>
  <c r="G8" i="9"/>
  <c r="R8" i="9" s="1"/>
  <c r="AC8" i="9"/>
  <c r="AC10" i="9"/>
  <c r="G3" i="9"/>
  <c r="R3" i="9" s="1"/>
  <c r="G12" i="9"/>
  <c r="R12" i="9" s="1"/>
  <c r="E3" i="16"/>
  <c r="L3" i="16" s="1"/>
  <c r="B108" i="14" a="1"/>
  <c r="L4" i="16" l="1"/>
  <c r="M4" i="16" s="1"/>
  <c r="B108" i="14"/>
  <c r="B133" i="14" a="1"/>
  <c r="B133" i="14" l="1"/>
  <c r="B11" i="16"/>
  <c r="B10" i="16"/>
  <c r="B7" i="16"/>
  <c r="B5" i="16"/>
  <c r="B8" i="16"/>
  <c r="B6" i="16"/>
  <c r="B9" i="16"/>
  <c r="B158" i="14" a="1"/>
  <c r="B158" i="14" l="1"/>
  <c r="C6" i="16"/>
  <c r="D6" i="16"/>
  <c r="F6" i="16"/>
  <c r="G6" i="16" s="1"/>
  <c r="C8" i="16"/>
  <c r="D8" i="16"/>
  <c r="F8" i="16"/>
  <c r="G8" i="16" s="1"/>
  <c r="F5" i="16"/>
  <c r="G5" i="16" s="1"/>
  <c r="C5" i="16"/>
  <c r="D5" i="16"/>
  <c r="F7" i="16"/>
  <c r="G7" i="16" s="1"/>
  <c r="D7" i="16"/>
  <c r="C7" i="16"/>
  <c r="F9" i="16"/>
  <c r="G9" i="16" s="1"/>
  <c r="C9" i="16"/>
  <c r="D9" i="16"/>
  <c r="M28" i="9"/>
  <c r="K28" i="9"/>
  <c r="J28" i="9"/>
  <c r="N28" i="9"/>
  <c r="L28" i="9"/>
  <c r="I28" i="9"/>
  <c r="O28" i="9"/>
  <c r="B183" i="14" a="1"/>
  <c r="B183" i="14" l="1"/>
  <c r="F10" i="16"/>
  <c r="G10" i="16" s="1"/>
  <c r="C10" i="16"/>
  <c r="D10" i="16"/>
  <c r="E8" i="16"/>
  <c r="AJ4" i="9"/>
  <c r="N9" i="9"/>
  <c r="Y9" i="9" s="1"/>
  <c r="AJ2" i="9"/>
  <c r="N12" i="9"/>
  <c r="Y12" i="9" s="1"/>
  <c r="AJ6" i="9"/>
  <c r="N6" i="9"/>
  <c r="Y6" i="9" s="1"/>
  <c r="AJ8" i="9"/>
  <c r="N5" i="9"/>
  <c r="Y5" i="9" s="1"/>
  <c r="AJ10" i="9"/>
  <c r="N8" i="9"/>
  <c r="Y8" i="9" s="1"/>
  <c r="AJ3" i="9"/>
  <c r="N10" i="9"/>
  <c r="Y10" i="9" s="1"/>
  <c r="AJ12" i="9"/>
  <c r="N3" i="9"/>
  <c r="Y3" i="9" s="1"/>
  <c r="AJ5" i="9"/>
  <c r="N7" i="9"/>
  <c r="Y7" i="9" s="1"/>
  <c r="AJ7" i="9"/>
  <c r="N11" i="9"/>
  <c r="Y11" i="9" s="1"/>
  <c r="AJ9" i="9"/>
  <c r="AJ11" i="9"/>
  <c r="N4" i="9"/>
  <c r="Y4" i="9" s="1"/>
  <c r="N2" i="9"/>
  <c r="Y2" i="9" s="1"/>
  <c r="J8" i="9"/>
  <c r="U8" i="9" s="1"/>
  <c r="J4" i="9"/>
  <c r="U4" i="9" s="1"/>
  <c r="AF8" i="9"/>
  <c r="J10" i="9"/>
  <c r="U10" i="9" s="1"/>
  <c r="AF10" i="9"/>
  <c r="J11" i="9"/>
  <c r="U11" i="9" s="1"/>
  <c r="AF3" i="9"/>
  <c r="J2" i="9"/>
  <c r="U2" i="9" s="1"/>
  <c r="AF12" i="9"/>
  <c r="J3" i="9"/>
  <c r="U3" i="9" s="1"/>
  <c r="AF5" i="9"/>
  <c r="J5" i="9"/>
  <c r="U5" i="9" s="1"/>
  <c r="AF7" i="9"/>
  <c r="J12" i="9"/>
  <c r="U12" i="9" s="1"/>
  <c r="AF9" i="9"/>
  <c r="J7" i="9"/>
  <c r="U7" i="9" s="1"/>
  <c r="AF11" i="9"/>
  <c r="J9" i="9"/>
  <c r="U9" i="9" s="1"/>
  <c r="AF4" i="9"/>
  <c r="J6" i="9"/>
  <c r="U6" i="9" s="1"/>
  <c r="AF2" i="9"/>
  <c r="AF6" i="9"/>
  <c r="AG11" i="9"/>
  <c r="K4" i="9"/>
  <c r="V4" i="9" s="1"/>
  <c r="AG4" i="9"/>
  <c r="K5" i="9"/>
  <c r="V5" i="9" s="1"/>
  <c r="AG6" i="9"/>
  <c r="AG2" i="9"/>
  <c r="K7" i="9"/>
  <c r="V7" i="9" s="1"/>
  <c r="K11" i="9"/>
  <c r="V11" i="9" s="1"/>
  <c r="K8" i="9"/>
  <c r="V8" i="9" s="1"/>
  <c r="AG3" i="9"/>
  <c r="K12" i="9"/>
  <c r="V12" i="9" s="1"/>
  <c r="AG12" i="9"/>
  <c r="K9" i="9"/>
  <c r="V9" i="9" s="1"/>
  <c r="AG7" i="9"/>
  <c r="K6" i="9"/>
  <c r="V6" i="9" s="1"/>
  <c r="AG9" i="9"/>
  <c r="AG8" i="9"/>
  <c r="AG10" i="9"/>
  <c r="K10" i="9"/>
  <c r="V10" i="9" s="1"/>
  <c r="AG5" i="9"/>
  <c r="K2" i="9"/>
  <c r="V2" i="9" s="1"/>
  <c r="K3" i="9"/>
  <c r="V3" i="9" s="1"/>
  <c r="AI6" i="9"/>
  <c r="M6" i="9"/>
  <c r="X6" i="9" s="1"/>
  <c r="AI8" i="9"/>
  <c r="M9" i="9"/>
  <c r="X9" i="9" s="1"/>
  <c r="AI10" i="9"/>
  <c r="M11" i="9"/>
  <c r="X11" i="9" s="1"/>
  <c r="AI3" i="9"/>
  <c r="M5" i="9"/>
  <c r="X5" i="9" s="1"/>
  <c r="AI12" i="9"/>
  <c r="M8" i="9"/>
  <c r="X8" i="9" s="1"/>
  <c r="AI5" i="9"/>
  <c r="M3" i="9"/>
  <c r="X3" i="9" s="1"/>
  <c r="AI7" i="9"/>
  <c r="M12" i="9"/>
  <c r="X12" i="9" s="1"/>
  <c r="AI9" i="9"/>
  <c r="M7" i="9"/>
  <c r="X7" i="9" s="1"/>
  <c r="AI4" i="9"/>
  <c r="M4" i="9"/>
  <c r="X4" i="9" s="1"/>
  <c r="AI11" i="9"/>
  <c r="AI2" i="9"/>
  <c r="M10" i="9"/>
  <c r="X10" i="9" s="1"/>
  <c r="M2" i="9"/>
  <c r="X2" i="9" s="1"/>
  <c r="AE10" i="9"/>
  <c r="I4" i="9"/>
  <c r="T4" i="9" s="1"/>
  <c r="AE3" i="9"/>
  <c r="I3" i="9"/>
  <c r="T3" i="9" s="1"/>
  <c r="AE12" i="9"/>
  <c r="I8" i="9"/>
  <c r="T8" i="9" s="1"/>
  <c r="AE5" i="9"/>
  <c r="I12" i="9"/>
  <c r="T12" i="9" s="1"/>
  <c r="AE7" i="9"/>
  <c r="I2" i="9"/>
  <c r="T2" i="9" s="1"/>
  <c r="AE9" i="9"/>
  <c r="I5" i="9"/>
  <c r="T5" i="9" s="1"/>
  <c r="AE11" i="9"/>
  <c r="I11" i="9"/>
  <c r="T11" i="9" s="1"/>
  <c r="AE4" i="9"/>
  <c r="I7" i="9"/>
  <c r="T7" i="9" s="1"/>
  <c r="AE2" i="9"/>
  <c r="I9" i="9"/>
  <c r="T9" i="9" s="1"/>
  <c r="AE6" i="9"/>
  <c r="AE8" i="9"/>
  <c r="I6" i="9"/>
  <c r="T6" i="9" s="1"/>
  <c r="I10" i="9"/>
  <c r="T10" i="9" s="1"/>
  <c r="AH2" i="9"/>
  <c r="L6" i="9"/>
  <c r="W6" i="9" s="1"/>
  <c r="L8" i="9"/>
  <c r="W8" i="9" s="1"/>
  <c r="AH6" i="9"/>
  <c r="L9" i="9"/>
  <c r="W9" i="9" s="1"/>
  <c r="AH8" i="9"/>
  <c r="L4" i="9"/>
  <c r="W4" i="9" s="1"/>
  <c r="AH10" i="9"/>
  <c r="L10" i="9"/>
  <c r="W10" i="9" s="1"/>
  <c r="AH3" i="9"/>
  <c r="L3" i="9"/>
  <c r="W3" i="9" s="1"/>
  <c r="AH12" i="9"/>
  <c r="L7" i="9"/>
  <c r="W7" i="9" s="1"/>
  <c r="AH5" i="9"/>
  <c r="L2" i="9"/>
  <c r="W2" i="9" s="1"/>
  <c r="AH7" i="9"/>
  <c r="L12" i="9"/>
  <c r="W12" i="9" s="1"/>
  <c r="AH9" i="9"/>
  <c r="L5" i="9"/>
  <c r="W5" i="9" s="1"/>
  <c r="AH4" i="9"/>
  <c r="L11" i="9"/>
  <c r="W11" i="9" s="1"/>
  <c r="AH11" i="9"/>
  <c r="E6" i="16"/>
  <c r="E5" i="16"/>
  <c r="L5" i="16" s="1"/>
  <c r="E9" i="16"/>
  <c r="E7" i="16"/>
  <c r="B208" i="14" a="1"/>
  <c r="L7" i="16" l="1"/>
  <c r="M7" i="16" s="1"/>
  <c r="L6" i="16"/>
  <c r="M6" i="16" s="1"/>
  <c r="L8" i="16"/>
  <c r="M8" i="16" s="1"/>
  <c r="L9" i="16"/>
  <c r="M9" i="16" s="1"/>
  <c r="E10" i="16"/>
  <c r="B208" i="14"/>
  <c r="F11" i="16"/>
  <c r="G11" i="16" s="1"/>
  <c r="C11" i="16"/>
  <c r="D11" i="16"/>
  <c r="M5" i="16"/>
  <c r="L10" i="16" l="1"/>
  <c r="M10" i="16" s="1"/>
  <c r="E11" i="16"/>
  <c r="AK12" i="9"/>
  <c r="AK9" i="9"/>
  <c r="O11" i="9"/>
  <c r="Z11" i="9" s="1"/>
  <c r="O9" i="9"/>
  <c r="Z9" i="9" s="1"/>
  <c r="AK7" i="9"/>
  <c r="O4" i="9"/>
  <c r="Z4" i="9" s="1"/>
  <c r="O2" i="9"/>
  <c r="Z2" i="9" s="1"/>
  <c r="AK11" i="9"/>
  <c r="AK10" i="9"/>
  <c r="O6" i="9"/>
  <c r="Z6" i="9" s="1"/>
  <c r="O12" i="9"/>
  <c r="Z12" i="9" s="1"/>
  <c r="O3" i="9"/>
  <c r="Z3" i="9" s="1"/>
  <c r="O7" i="9"/>
  <c r="Z7" i="9" s="1"/>
  <c r="O5" i="9"/>
  <c r="Z5" i="9" s="1"/>
  <c r="O8" i="9"/>
  <c r="Z8" i="9" s="1"/>
  <c r="AK6" i="9"/>
  <c r="AK8" i="9"/>
  <c r="AK5" i="9"/>
  <c r="O10" i="9"/>
  <c r="Z10" i="9" s="1"/>
  <c r="AK3" i="9"/>
  <c r="AK2" i="9"/>
  <c r="AK4" i="9"/>
  <c r="L11" i="16" l="1"/>
  <c r="M11" i="1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pd.options.mode.chained_assignment = None
from openpyxl import load_workbook
import numpy as np
from scipy.optimize import minimize
import time
import itertools
import pprint
</code>
    </pythonScript>
    <pythonScript>
      <code xml:space="preserve">class Radiator:
    radiator_depth_mm_data = {
        '10':  70, # 1 panel 0 fins
        'P1':  70,
        'K1':  80, # 1 panel 1 fin
        '11':  80,
        'P+': 100, # 2 panels 1 fin
        '21': 100,
        'K2': 125, # 2 panels 2 fins
        '22': 125,
        'K3': 160, # 3 panels 3 fins
        '33': 160,
        '2 Col':  90,
        '3 Col': 115,
        '4 Col': 140,
        '5 Col': 175,
        '6 Col': 210,
        '7 Col': 245,
        None:   None,
    }
    @classmethod
    def radiator_depth_mm(cls, depth):
        return cls.radiator_depth_mm_data[depth]
    @classmethod
    def radiator_fits(cls, location, radiator):
        return (radiator['Type']   == location['Type'] and
                radiator['Height'] &lt;= location['Height'] and
                radiator['Length'] &lt;= location['Length'] and
                cls.radiator_depth_mm(radiator['Depth']) &lt;= cls.radiator_depth_mm(location['Depth']))
    @classmethod
    def radiator_choices_at_location(cls, radiator_database, constraint):
        constraint_radiator_depth_mm = cls.radiator_depth_mm(constraint['Depth'])
        return radiator_database[(radiator_database['Type']   == constraint['Type']) &amp;
                                 (radiator_database['Length']   &lt;= constraint['Length']) &amp; 
                                 (radiator_database['Height']   &lt;= constraint['Height']) &amp;
                                 (radiator_database['Depth_mm'] &lt;= constraint_radiator_depth_mm)]
                                 </code>
    </pythonScript>
    <pythonScript>
      <code xml:space="preserve">class Room:
    def __init__(self, room, location_constraints, radiator_database):
        self.room = room
        self.location_constraints = location_constraints
        self.radiator_database = radiator_database
    def minimal_cost_radiators(self, flow_temperature):
        t0 = time.time()
        self.pre_calculate_radiator_wattage_at_flow(flow_temperature)
        combos = self.all_combinations(flow_temperature)
        cost, rads = self.minimum_radiator_cost_combination(combos, self.location_constraints, self.room['Heat Loss'])
        if rads == None: # not enough capacity wthin constraints, just find max capacity whatever the cost
            cost, rads = self.maximal_radiator_wattage_combination(combos, self.location_constraints)
        print("Time taken", round(time.time() - t0, 2), "s for", len(combos), "combinations")
        replaced_rads = self.replaced_radiators(self.room['Room Name'], rads, self.location_constraints)
        return {'cost': cost, 'locations': rads, 'replaced_radiators': replaced_rads}
    def pre_calculate_radiator_wattage_at_flow(self, flow_temperature):
        factor = (flow_temperature - 2.5 - self.room['Room Temperature']) / 50.0
        self.radiator_database['w'] = self.radiator_database['W @ dt 50'] * factor ** self.radiator_database['N']
    def all_combinations(self, flow_temperature):
        possible_rads_at_location = []
        for _, constraint in self.location_constraints.iterrows():
            rads = Radiator.radiator_choices_at_location(self.radiator_database, constraint)
            # Fix: Use .loc to assign values
            rads.loc[:, 'Labour Cost'] = constraint['Labour Cost']
            rads.loc[:, 'Status'] = 'New'
            rads = self.add_existing_radiators_to_possible_radiators(rads, constraint, flow_temperature)
            rads = self.add_no_radiator_to_possible_radiators(rads, constraint)
            rads.loc[:, 'Total £'] = rads['£'] + rads['Labour Cost']
            possible_rads_at_location.append(rads.to_dict('records'))
        return list(itertools.product(*possible_rads_at_location))
    def add_existing_radiators_to_possible_radiators(self, possible_rads, constraint, flow_temperature):
        if 'Existing Radiator' in constraint and isinstance(constraint['Existing Radiator'], str):
            existing_rad = self.find_radiator(constraint['Existing Radiator'])
            factor = (flow_temperature - 2.5 - self.room['Room Temperature']) / 50.0
            watts_at_flow = existing_rad['W @ dt 50'] * factor ** existing_rad['N']
            return self.add_radiator(possible_rads, existing_rad['Radiator Key'], watts_at_flow, 0.0, 0.0, 'Original')
        return possible_rads
    def add_no_radiator_to_possible_radiators(self, possible_rads, constraint):
        return self.add_radiator(possible_rads, None, 0.0, 0.0, 0.0, 'No radiator')
    def add_radiator(self, rads, radiator_key, w, cost, labour_cost, existing):
        new_rad = {'Radiator Key': radiator_key, 'w': w, '£': cost, 'Labour Cost': labour_cost, 'Status': existing}
        return pd.concat([pd.DataFrame(new_rad, index=[0]), rads], ignore_index=True)
    def minimum_radiator_cost_combination(self, combos, constraints, min_wattage):
        min_cost = float('inf')
        min_rads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min_wattage:
                if cost &lt; min_cost:
                    min_cost = cost
                    min_rads = dict(zip(location_names, rads))
        return min_cost, min_rads
    # if not enough space to provide enough heat, find maxzimum combination without wattage constraint
    def maximal_radiator_wattage_combination(self, combos, constraints):
        max_watts = -1
        max_rads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max_watts:
                cost_at_max = cost
                max_watts = watts
                max_rads = dict(zip(location_names, rads))
        return cost_at_max, max_rads
    # speed critical, optimised loop   
    def cost_of_all_radiators(self, rads, labour_costs):
        costs = 0.0
        watts = 0.0
        for rad in rads:
            costs += rad['Total £']
            watts += rad['w']
        return [costs, watts]
    def replaced_radiators(self, room_name, new_radiators, constraints):
        return [
            {'room_name': room_name, 'Location': loc['Location'], 'Radiator Key': loc['Existing Radiator']}
            for _, loc in constraints.iterrows()
            if 'Existing Radiator' in loc and self.radiator_changed(loc['Existing Radiator'], new_radiators[loc['Location']]['Radiator Key'])
        ]
    def radiator_changed(self, original, potential_new):
        return isinstance(original, str) and isinstance(potential_new, str) and original != potential_new
    def find_radiator(self, radiator_key):
        return self.radiator_database.loc[self.radiator_database['Radiator Key'] == radiator_key].iloc[0]
</code>
    </pythonScript>
    <pythonScript>
      <code xml:space="preserve">class Home:
    def __init__(self, rooms, radiator_constraints, radiator_database):
        self.rooms = rooms.dropna()
        self.radiator_constraints = radiator_constraints
        self.radiator_database = radiator_database
        self.add_radiator_depth_mm()
    def minimal_cost_radiators(self, flow_temperature):
        room_results = [self.minimal_cost_radiators_in_room(room, flow_temperature) for _, room in self.rooms.iterrows()]
        total_cost = self.total_costs(room_results)
        print("Total cost before moves:", total_cost)
        self.move_replaced_radiators(flow_temperature, room_results)
        total_cost = self.total_costs(room_results)
        print("Total cost after moves:", total_cost)
        return self.convert_results_to_dataframe(room_results)
    def add_radiator_depth_mm(self):
        self.radiator_database['Depth_mm'] = self.radiator_database.apply(lambda row: Radiator.radiator_depth_mm(row.Depth), axis = 1)
    def convert_results_to_dataframe(self, room_results):
        formatted_results = []
        for room in room_results:
            for location_name, location in room['locations'].items():
                location_constraint = self.find_location_constraint(room['room_name'], location_name).iloc[0]
                existing_rad_name = location_constraint['Existing Radiator']
                rad_status = self.radiator_change_status(existing_rad_name, location['Radiator Key'], location)
                formatted_result = {
                    'Room Name': room['room_name'],
                    'Location name': location_name,
                    'Originally': existing_rad_name,
                    'Proposed Radiator': location['Radiator Key'],
                    '£': location['£'],
                    'Labour Cost': location['Labour Cost'],
                    'Status': rad_status,
                    'Watts': location['w']
                }
                formatted_results.append(formatted_result)
        return pd.DataFrame(formatted_results)
    def radiator_change_status(self, original_name, new_name, location):
        if 'Status' in location and location['Status'] == 'Moved':
            return f"Moved:{location['From']['room_name']}:{location['From']['Location']}"
        if new_name is None and original_name is not None:
            return 'Removed'
        if original_name == new_name:
            return 'Original' if original_name is not None else ''
        return 'Replaced'
    def find_location_constraint(self, room_name, location_name):
        return self.radiator_constraints[(self.radiator_constraints['Room Name'] == room_name) &amp; 
                                         (self.radiator_constraints['Location'] == location_name)]
    def minimal_cost_radiators_in_room(self, room_df, flow_temperature):
        room_name = room_df['Room Name']
        location_constraints = self.radiator_constraints[self.radiator_constraints['Room Name'] == room_name]
        room = Room(room_df, location_constraints, self.radiator_database)
        room_result = room.minimal_cost_radiators(flow_temperature)
        room_result['room_name'] = room_name
        room_result['Room Temperature'] = room_df['Room Temperature']
        return room_result
    def total_costs(self, room_results):
        return sum(room_result['cost'] for room_result in room_results)
    def extract_replaced_radiators(self, room_results):
        replaced_rads = [rad for room_result in room_results for rad in room_result['replaced_radiators']]
        for rad in replaced_rads:
            rad['specification'] = self.find_radiator(self.radiator_database, rad['Radiator Key'])
        replaced_rads.sort(key=lambda rad: rad['specification']['£'])
        return replaced_rads
    def move_replaced_radiators(self, flow_temperature, room_results):
        replaced_rads = self.extract_replaced_radiators(room_results)
        new_radiators = self.find_new_radiators(room_results)
        for replacement_rad in replaced_rads:
            for new_radiator in new_radiators:
                location_constraint = self.find_constraint(new_radiator['room_name'], new_radiator['location_name'])
                result_location = self.find_location_in_room_results(room_results, location_constraint['Room Name'], location_constraint['Location'])
                if replacement_rad['specification']['w'] &gt;= new_radiator['radiator']['w'] and \
                   Radiator.radiator_fits(location_constraint, replacement_rad['specification']) and \
                   result_location.get('Status') != 'Moved':
                    result_location['Status'] = 'Moved'
                    result_location['From'] = replacement_rad
                    result_location.update(self.find_radiator(self.radiator_database, replacement_rad['Radiator Key']))
                    result_location['£'] = 0.0
                    break
    def find_constraint(self, room_name, location_name):
        return self.radiator_constraints[(self.radiator_constraints['Room Name'] == room_name) &amp; 
                                         (self.radiator_constraints['Location'] == location_name)].iloc[0]
    def find_location_in_room_results(self, room_results, room_name, location_name):
        return self.find_room_in_room_results(room_results, room_name)['locations'][location_name]
    def find_room_in_room_results(self, room_results, room_name):
        return next(room_result for room_result in room_results if room_result['room_name'] == room_name)
    def find_radiator(self, rad_db, key):
        return rad_db[rad_db['Radiator Key'] == key].iloc[0] if key is not None else None
    def find_new_radiators(self, room_results):
        new_radiators = []
        for room in room_results:
            for location_name, location in room['locations'].items():
                if location.get('Status') == 'New':
                    new_radiators.append({
                        'room_name': room['room_name'],
                        'location_name': location_name,
                        'radiator': location,
                        'Room Temperature': room['Room Temperature']
                    })
        new_radiators.sort(reverse=True, key=lambda rad: rad['radiator']['£'])
        return new_radiators
</code>
    </pythonScript>
    <pythonScript>
      <code xml:space="preserve">def load_dataframes_from_excel():
    rad_db = xl(%P2%, headers=True)
    rooms = xl(%P3%, headers=True)
    max_sizes = xl(%P4%, headers=True)
    # labour_costs = xl("LabourCosts", headers=True)
    # flow_rate_scenario = xl("FlowRateScenario", headers=True)
    return rad_db, rooms, max_sizes
rad_db, rooms, max_sizes = load_dataframes_from_excel()
home = Home(rooms, max_sizes, rad_db)
</code>
    </pythonScript>
    <pythonScript>
      <code>homex = home.minimal_cost_radiators(xl(%P2%))
print("Results at 65")
pprint.pp(homex)
homex</code>
    </pythonScript>
  </pythonScripts>
</python>
</file>

<file path=xl/sharedStrings.xml><?xml version="1.0" encoding="utf-8"?>
<sst xmlns="http://schemas.openxmlformats.org/spreadsheetml/2006/main" count="586" uniqueCount="132">
  <si>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</si>
  <si>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</si>
  <si>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</si>
  <si>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</si>
  <si>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</si>
  <si>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</si>
  <si>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</si>
  <si>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</si>
  <si>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</si>
  <si>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W/£</t>
  </si>
  <si>
    <t>Key</t>
  </si>
  <si>
    <t>Room</t>
  </si>
  <si>
    <t>Lounge</t>
  </si>
  <si>
    <t>Heat Loss</t>
  </si>
  <si>
    <t>Kitchen</t>
  </si>
  <si>
    <t>Set Temperature</t>
  </si>
  <si>
    <t>Suggested upgrades at each flow temperature</t>
  </si>
  <si>
    <t>Hall</t>
  </si>
  <si>
    <t>Dining</t>
  </si>
  <si>
    <t>Utility</t>
  </si>
  <si>
    <t>Main bed</t>
  </si>
  <si>
    <t>Bed 2</t>
  </si>
  <si>
    <t>Bed 3</t>
  </si>
  <si>
    <t>Bed 4</t>
  </si>
  <si>
    <t>Bath</t>
  </si>
  <si>
    <t>Ensuite</t>
  </si>
  <si>
    <t>300W</t>
  </si>
  <si>
    <t>18C</t>
  </si>
  <si>
    <t>22C</t>
  </si>
  <si>
    <t>Retain existing</t>
  </si>
  <si>
    <t>Radiator cost</t>
  </si>
  <si>
    <t>Labour cost</t>
  </si>
  <si>
    <t>Total cost</t>
  </si>
  <si>
    <t>+</t>
  </si>
  <si>
    <t>&gt;</t>
  </si>
  <si>
    <t>a new replacement radiator (existing radiator removed)</t>
  </si>
  <si>
    <t>a new additional radiator (in addition to existing radiators)</t>
  </si>
  <si>
    <t>&lt;</t>
  </si>
  <si>
    <t>A replacement radiator moved from one replaced elsewhere in home</t>
  </si>
  <si>
    <t>^</t>
  </si>
  <si>
    <t>An additional radiator moved from one replaced elsewhere in home</t>
  </si>
  <si>
    <t>2000W</t>
  </si>
  <si>
    <t>1500W</t>
  </si>
  <si>
    <t>1200W</t>
  </si>
  <si>
    <t>500W</t>
  </si>
  <si>
    <t>400W</t>
  </si>
  <si>
    <t>21C</t>
  </si>
  <si>
    <t>R:</t>
  </si>
  <si>
    <t>R: K2x600x600, R: K1x600x600</t>
  </si>
  <si>
    <t>R: K2x1000x600, R: K2x1000x600</t>
  </si>
  <si>
    <t>R: K3x1400x600</t>
  </si>
  <si>
    <t>R: K2x1200x600</t>
  </si>
  <si>
    <t>R: K2x400x600</t>
  </si>
  <si>
    <t>R: K2x600x600</t>
  </si>
  <si>
    <t>R: K2x800x600</t>
  </si>
  <si>
    <t>R: TheoDesigner2x1700x550</t>
  </si>
  <si>
    <t>R:K2x600x600, &gt;:K2x1000x600</t>
  </si>
  <si>
    <t>R: K2x1000x600, +: K2x1000x600</t>
  </si>
  <si>
    <t>&gt;:K3x1600x600</t>
  </si>
  <si>
    <t>&lt;: K2x1200x600</t>
  </si>
  <si>
    <t>+: K2x600x600</t>
  </si>
  <si>
    <t>+: K2x800x600</t>
  </si>
  <si>
    <t>+:K3x600x600, &gt;:K2x1000x600</t>
  </si>
  <si>
    <t>+: K2x1200x600</t>
  </si>
  <si>
    <t>Efficiency (SCOP)</t>
  </si>
  <si>
    <t>Annual Costs</t>
  </si>
  <si>
    <t>Saving</t>
  </si>
  <si>
    <t>Room Heat Loss at -2C</t>
  </si>
  <si>
    <t>Payback (years)</t>
  </si>
  <si>
    <t>Watts</t>
  </si>
  <si>
    <t>Room Name</t>
  </si>
  <si>
    <t>Modern</t>
  </si>
  <si>
    <t>Max Subtype</t>
  </si>
  <si>
    <t>Existing Radiator</t>
  </si>
  <si>
    <t>Status</t>
  </si>
  <si>
    <t>Replace</t>
  </si>
  <si>
    <t>Replace&amp;Move</t>
  </si>
  <si>
    <t>Retain</t>
  </si>
  <si>
    <t>ModernxK2x600x450</t>
  </si>
  <si>
    <t>Available Space</t>
  </si>
  <si>
    <t>N</t>
  </si>
  <si>
    <t>Copyright Philip Haile &amp; Transition Bath 2024</t>
  </si>
  <si>
    <t>Condition</t>
  </si>
  <si>
    <t>Good</t>
  </si>
  <si>
    <t>ModernxK2x1200x600</t>
  </si>
  <si>
    <t>Depth</t>
  </si>
  <si>
    <t>Radiator Key</t>
  </si>
  <si>
    <t>Room Temperature</t>
  </si>
  <si>
    <t>Labour Cost</t>
  </si>
  <si>
    <t>Libraries</t>
  </si>
  <si>
    <t>Radiators</t>
  </si>
  <si>
    <t>Rooms</t>
  </si>
  <si>
    <t>Home</t>
  </si>
  <si>
    <t>Location</t>
  </si>
  <si>
    <t>Loc1</t>
  </si>
  <si>
    <t>Loc2</t>
  </si>
  <si>
    <t>Load Tables</t>
  </si>
  <si>
    <t>Bed N</t>
  </si>
  <si>
    <t>Bed NW</t>
  </si>
  <si>
    <t>Bed SW</t>
  </si>
  <si>
    <t>ModernxK2x900x600</t>
  </si>
  <si>
    <t>ModernxK1x600x700</t>
  </si>
  <si>
    <t>ModernxK2x1000x600</t>
  </si>
  <si>
    <t>Flow temperature</t>
  </si>
  <si>
    <t>Result row</t>
  </si>
  <si>
    <t>Labour</t>
  </si>
  <si>
    <t>Total</t>
  </si>
  <si>
    <t>COP</t>
  </si>
  <si>
    <t>Total Heat Loss</t>
  </si>
  <si>
    <t>Annual</t>
  </si>
  <si>
    <t>Average temperature</t>
  </si>
  <si>
    <t>W</t>
  </si>
  <si>
    <t>C</t>
  </si>
  <si>
    <t>kWh</t>
  </si>
  <si>
    <t>Tariff</t>
  </si>
  <si>
    <t>£/kWh</t>
  </si>
  <si>
    <t>Electric kWh</t>
  </si>
  <si>
    <t>Electric cost</t>
  </si>
  <si>
    <t>Additional install cost</t>
  </si>
  <si>
    <t>Payback</t>
  </si>
  <si>
    <t>Percent capacity</t>
  </si>
  <si>
    <t>Row offset</t>
  </si>
  <si>
    <t>ModernxK1x900x700</t>
  </si>
  <si>
    <t>ModernxK2x700x600</t>
  </si>
  <si>
    <t>ModernxK1x800x600</t>
  </si>
  <si>
    <t>ModernxK1x900x600</t>
  </si>
  <si>
    <t>ModernxK1x600x600</t>
  </si>
  <si>
    <t>Database check</t>
  </si>
  <si>
    <t># these python objects need to be kept on this page otherwise dependency gets lost after save and reload (Excel bug)</t>
  </si>
  <si>
    <t>Design Temperature offset</t>
  </si>
  <si>
    <t>%</t>
  </si>
  <si>
    <t>NEW Excel Drop-Down Lists That Adapt to Your Data -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</si>
</sst>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6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164" fontId="4" fillId="0" borderId="0" xfId="0" applyNumberFormat="1" applyFont="1"/>
    <xf numFmtId="43" fontId="0" fillId="0" borderId="0" xfId="1" applyFont="1"/>
    <xf numFmtId="0" fontId="6" fillId="0" borderId="0" xfId="0" applyFont="1"/>
    <xf numFmtId="0" fontId="0" fillId="0" borderId="1" xfId="0" applyBorder="1"/>
    <xf numFmtId="164" fontId="0" fillId="0" borderId="0" xfId="0" applyNumberFormat="1"/>
    <xf numFmtId="1" fontId="0" fillId="0" borderId="0" xfId="0" applyNumberFormat="1"/>
    <xf numFmtId="9" fontId="0" fillId="0" borderId="0" xfId="2" applyFont="1"/>
    <xf numFmtId="0" fontId="7" fillId="7" borderId="2" xfId="3"/>
    <xf numFmtId="9" fontId="7" fillId="7" borderId="2" xfId="3" applyNumberFormat="1"/>
    <xf numFmtId="0" fontId="4" fillId="0" borderId="0" xfId="0" applyFont="1" applyAlignment="1">
      <alignment horizontal="center"/>
    </xf>
    <xf numFmtId="0" fontId="8" fillId="0" borderId="0" xfId="4"/>
  </cellXfs>
  <cellStyles count="5">
    <cellStyle name="Comma" xfId="1" builtinId="3"/>
    <cellStyle name="Hyperlink" xfId="4" builtinId="8"/>
    <cellStyle name="Input" xfId="3" builtinId="20"/>
    <cellStyle name="Normal" xfId="0" builtinId="0"/>
    <cellStyle name="Per cent" xfId="2" builtinId="5"/>
  </cellStyles>
  <dxfs count="1"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microsoft.com/office/2023/09/relationships/Python" Target="python.xml"/><Relationship Id="rId10" Type="http://schemas.openxmlformats.org/officeDocument/2006/relationships/worksheet" Target="worksheets/sheet10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Flow</a:t>
            </a:r>
            <a:r>
              <a:rPr lang="en-GB" baseline="0"/>
              <a:t> Temperature v. Payback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Scenarios!$A$4:$A$11</c:f>
              <c:numCache>
                <c:formatCode>General</c:formatCode>
                <c:ptCount val="8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</c:numCache>
            </c:numRef>
          </c:cat>
          <c:val>
            <c:numRef>
              <c:f>Scenarios!$M$4:$M$11</c:f>
              <c:numCache>
                <c:formatCode>0</c:formatCode>
                <c:ptCount val="8"/>
                <c:pt idx="0">
                  <c:v>3.2546235540714008</c:v>
                </c:pt>
                <c:pt idx="1">
                  <c:v>3.5369323354767119</c:v>
                </c:pt>
                <c:pt idx="2">
                  <c:v>4.3094384195337101</c:v>
                </c:pt>
                <c:pt idx="3">
                  <c:v>5.0701071755681184</c:v>
                </c:pt>
                <c:pt idx="4">
                  <c:v>5.8901088520213314</c:v>
                </c:pt>
                <c:pt idx="5">
                  <c:v>7.0605615288444659</c:v>
                </c:pt>
                <c:pt idx="6">
                  <c:v>7.809364517178488</c:v>
                </c:pt>
                <c:pt idx="7">
                  <c:v>9.3873451000458541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9-41E3-8161-AECA28FAD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846671"/>
        <c:axId val="1918845711"/>
      </c:lineChart>
      <c:catAx>
        <c:axId val="19188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845711"/>
        <c:crosses val="autoZero"/>
        <c:auto val="1"/>
        <c:lblAlgn val="ctr"/>
        <c:lblOffset val="100"/>
        <c:noMultiLvlLbl val="0"/>
      </c:catAx>
      <c:valAx>
        <c:axId val="191884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846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16668</xdr:colOff>
      <xdr:row>13</xdr:row>
      <xdr:rowOff>130969</xdr:rowOff>
    </xdr:from>
    <xdr:to>
      <xdr:col>10</xdr:col>
      <xdr:colOff>54768</xdr:colOff>
      <xdr:row>28</xdr:row>
      <xdr:rowOff>159544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A545B-A4BF-3BF2-F4AD-F7136C32D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276274</xdr:colOff>
      <xdr:row>17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4CE90-0A07-132C-7393-E36F1C1D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3274" cy="3171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10</xdr:col>
      <xdr:colOff>304850</xdr:colOff>
      <xdr:row>28</xdr:row>
      <xdr:rowOff>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552B4-C0B3-FBF3-C4A4-0C9C229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4225"/>
          <a:ext cx="6781850" cy="1809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619182</xdr:colOff>
      <xdr:row>38</xdr:row>
      <xdr:rowOff>104786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F78D4-8EE8-FA6E-800F-F636F25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429250"/>
          <a:ext cx="7743882" cy="15525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19</xdr:col>
      <xdr:colOff>276274</xdr:colOff>
      <xdr:row>19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72B1D-98DC-41E0-BCC5-D4407D1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13" y="361950"/>
          <a:ext cx="6753274" cy="31718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fb>0</fb>
    <v>0</v>
  </rv>
  <rv s="1">
    <fb>0</fb>
    <v>&lt;class 'NoneType'&gt;</v>
    <v>NoneType</v>
    <v>None</v>
    <v>0</v>
    <v>1</v>
  </rv>
  <rv s="2">
    <v>&lt;class '__main__.Home'&gt;</v>
    <v>Home</v>
    <v>&lt;__main__.Home object at 0x7f0fe4ead7c0&gt;</v>
    <v>1</v>
  </rv>
</rvData>
</file>

<file path=xl/richData/rdrichvaluestructure.xml><?xml version="1.0" encoding="utf-8"?>
<rvStructures xmlns="http://schemas.microsoft.com/office/spreadsheetml/2017/richdata" count="3">
  <s t="_formattednumber">
    <k n="_Format" t="spb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_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1">
      <v>https://www.anaconda.com/excel</v>
      <v>https://res.cdn.office.net/officepysvc/prod-service/anacondalogo.png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7" totalsRowShown="0">
  <autoFilter ref="A1:H147" xr:uid="{58EEB467-E210-4341-8481-A47BCCD8FBA1}">
    <filterColumn colId="2">
      <filters>
        <filter val="K2"/>
        <filter val="K3"/>
      </filters>
    </filterColumn>
    <filterColumn colId="3">
      <filters>
        <filter val="600"/>
        <filter val="700"/>
      </filters>
    </filterColumn>
    <filterColumn colId="4">
      <filters>
        <filter val="1600"/>
      </filters>
    </filterColumn>
  </autoFilter>
  <sortState xmlns:xlrd2="http://schemas.microsoft.com/office/spreadsheetml/2017/richdata2" ref="A2:H125">
    <sortCondition ref="A2:A147"/>
  </sortState>
  <tableColumns count="8">
    <tableColumn id="1" xr3:uid="{9BB030BD-CDEC-486F-89D1-6094E4AC4FFD}" name="Radiator Key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897E6-0B07-42F1-B411-FB58D6817A44}" name="Table3" displayName="Table3" ref="A1:I14" totalsRowShown="0">
  <autoFilter ref="A1:I14" xr:uid="{570897E6-0B07-42F1-B411-FB58D6817A44}"/>
  <tableColumns count="9">
    <tableColumn id="1" xr3:uid="{D800A84A-07CB-4911-96AE-EAFD0F8CAE30}" name="Room Name"/>
    <tableColumn id="10" xr3:uid="{CF65C992-0CA1-4F09-9DED-4750959DD52A}" name="Location"/>
    <tableColumn id="2" xr3:uid="{4CE103AC-13D0-4753-8FC7-038D687F799D}" name="Length"/>
    <tableColumn id="3" xr3:uid="{234A5A48-99C6-4DE9-984A-BC9E2E4056FC}" name="Height"/>
    <tableColumn id="4" xr3:uid="{9D7EE84F-0409-4391-8CE9-0DA5FE262722}" name="Type"/>
    <tableColumn id="5" xr3:uid="{64F53E44-FD07-4342-9F0C-04B2CF692E45}" name="Depth"/>
    <tableColumn id="9" xr3:uid="{D1E70F50-CAD7-4DC4-B025-F137553365F9}" name="Labour Cost"/>
    <tableColumn id="6" xr3:uid="{0882DBFF-5D3F-46D6-B53A-35C64B6A30CD}" name="Existing Radiator"/>
    <tableColumn id="7" xr3:uid="{B60B7033-4CAE-4C2D-B618-EA4336732E2A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2B383-07AD-40EF-B5C1-680D56C9B1F1}" name="Rooms" displayName="Rooms" ref="A1:C23" totalsRowShown="0">
  <autoFilter ref="A1:C23" xr:uid="{0E12B383-07AD-40EF-B5C1-680D56C9B1F1}"/>
  <tableColumns count="3">
    <tableColumn id="1" xr3:uid="{E2F919BA-9F12-4F38-9024-B496616313F5}" name="Room Name"/>
    <tableColumn id="2" xr3:uid="{6B10A149-4861-4967-BFD2-D98D041BD0DC}" name="Heat Loss"/>
    <tableColumn id="3" xr3:uid="{0EEC3356-1025-4401-A48D-19D36739BA0E}" name="Room 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youtube.com/watch?v=RXSH2UiDc5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3BB-47E9-4955-AE62-C777645D18F7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902C-D12E-492C-B0E9-33625A9086FA}">
  <dimension ref="A2:N11"/>
  <sheetViews>
    <sheetView topLeftCell="A2" workbookViewId="0">
      <selection activeCell="N3" sqref="N3:N11"/>
    </sheetView>
  </sheetViews>
  <sheetFormatPr defaultRowHeight="14.25" x14ac:dyDescent="0.45"/>
  <cols>
    <col min="1" max="1" width="9.6640625" customWidth="1"/>
  </cols>
  <sheetData>
    <row r="2" spans="1:14" x14ac:dyDescent="0.45">
      <c r="A2" t="s">
        <v>103</v>
      </c>
      <c r="B2" t="s">
        <v>104</v>
      </c>
      <c r="C2" t="s">
        <v>105</v>
      </c>
      <c r="D2" t="s">
        <v>90</v>
      </c>
      <c r="E2" t="s">
        <v>106</v>
      </c>
      <c r="F2" t="s">
        <v>69</v>
      </c>
      <c r="G2" t="s">
        <v>120</v>
      </c>
      <c r="H2" t="s">
        <v>107</v>
      </c>
      <c r="I2" s="1" t="s">
        <v>116</v>
      </c>
      <c r="J2" t="s">
        <v>117</v>
      </c>
      <c r="K2" t="s">
        <v>66</v>
      </c>
      <c r="L2" t="s">
        <v>118</v>
      </c>
      <c r="M2" t="s">
        <v>119</v>
      </c>
      <c r="N2" t="s">
        <v>130</v>
      </c>
    </row>
    <row r="3" spans="1:14" x14ac:dyDescent="0.45">
      <c r="A3" s="29">
        <v>65</v>
      </c>
      <c r="B3">
        <f>MATCH(A3,CalcResults!A:A,0)-1</f>
        <v>7</v>
      </c>
      <c r="C3" s="1">
        <f ca="1">SUM(OFFSET(CalcResults!$A$1,$B3,6,23,1))</f>
        <v>0</v>
      </c>
      <c r="D3" s="1">
        <f ca="1">SUM(OFFSET(CalcResults!$A$1,$B3,5,23,1))</f>
        <v>0</v>
      </c>
      <c r="E3" s="1">
        <f ca="1">SUM(C3:D3)</f>
        <v>0</v>
      </c>
      <c r="F3" s="27">
        <f ca="1">SUM(OFFSET(CalcResults!$A$1,$B3,8,23,1))</f>
        <v>12343.860479759829</v>
      </c>
      <c r="G3" s="28">
        <f ca="1">F3/(Calcs!$B$1*'Rooms'!$D$1)</f>
        <v>1.578700662458093</v>
      </c>
      <c r="H3">
        <v>3.01</v>
      </c>
      <c r="I3" s="27">
        <f>Calcs!$B$3/H3</f>
        <v>5793.2809754178634</v>
      </c>
      <c r="J3" s="1">
        <f>I3*Calcs!$B$4</f>
        <v>1390.3874341002872</v>
      </c>
      <c r="K3" s="1">
        <f>$J$3-J3</f>
        <v>0</v>
      </c>
      <c r="L3" s="1">
        <f ca="1">E3-$E$3</f>
        <v>0</v>
      </c>
      <c r="M3" s="27"/>
      <c r="N3" s="28">
        <f>K3/$J$3</f>
        <v>0</v>
      </c>
    </row>
    <row r="4" spans="1:14" x14ac:dyDescent="0.45">
      <c r="A4" s="29">
        <v>50</v>
      </c>
      <c r="B4">
        <f>MATCH(A4,CalcResults!A:A,0)-1</f>
        <v>32</v>
      </c>
      <c r="C4" s="1">
        <f ca="1">SUM(OFFSET(CalcResults!$A$1,$B4,6,23,1))</f>
        <v>475</v>
      </c>
      <c r="D4" s="1">
        <f ca="1">SUM(OFFSET(CalcResults!$A$1,$B4,5,23,1))</f>
        <v>575.49</v>
      </c>
      <c r="E4" s="1">
        <f t="shared" ref="E4:E10" ca="1" si="0">SUM(C4:D4)</f>
        <v>1050.49</v>
      </c>
      <c r="F4" s="27">
        <f ca="1">SUM(OFFSET(CalcResults!$A$1,$B4,8,23,1))</f>
        <v>9255.7468218411595</v>
      </c>
      <c r="G4" s="28">
        <f ca="1">F4/(Calcs!$B$1*'Rooms'!$D$1)</f>
        <v>1.1837507126027829</v>
      </c>
      <c r="H4">
        <v>3.92</v>
      </c>
      <c r="I4" s="27">
        <f>Calcs!$B$3/H4</f>
        <v>4448.412177553002</v>
      </c>
      <c r="J4" s="1">
        <f>I4*Calcs!$B$4</f>
        <v>1067.6189226127206</v>
      </c>
      <c r="K4" s="1">
        <f t="shared" ref="K4:K11" si="1">$J$3-J4</f>
        <v>322.76851148756668</v>
      </c>
      <c r="L4" s="1">
        <f t="shared" ref="L4:L11" ca="1" si="2">E4-$E$3</f>
        <v>1050.49</v>
      </c>
      <c r="M4" s="27">
        <f ca="1">L4/K4</f>
        <v>3.2546235540714008</v>
      </c>
      <c r="N4" s="28">
        <f t="shared" ref="N4:N11" si="3">K4/$J$3</f>
        <v>0.23214285714285715</v>
      </c>
    </row>
    <row r="5" spans="1:14" x14ac:dyDescent="0.45">
      <c r="A5" s="29">
        <v>48</v>
      </c>
      <c r="B5">
        <f>MATCH(A5,CalcResults!A:A,0)-1</f>
        <v>57</v>
      </c>
      <c r="C5" s="1">
        <f ca="1">SUM(OFFSET(CalcResults!$A$1,$B5,6,23,1))</f>
        <v>475</v>
      </c>
      <c r="D5" s="1">
        <f ca="1">SUM(OFFSET(CalcResults!$A$1,$B5,5,23,1))</f>
        <v>769.68</v>
      </c>
      <c r="E5" s="1">
        <f t="shared" ca="1" si="0"/>
        <v>1244.6799999999998</v>
      </c>
      <c r="F5" s="27">
        <f ca="1">SUM(OFFSET(CalcResults!$A$1,$B5,8,23,1))</f>
        <v>8997.5426242861704</v>
      </c>
      <c r="G5" s="28">
        <f ca="1">F5/(Calcs!$B$1*'Rooms'!$D$1)</f>
        <v>1.1507280501708876</v>
      </c>
      <c r="H5">
        <v>4.03</v>
      </c>
      <c r="I5" s="27">
        <f>Calcs!$B$3/H5</f>
        <v>4326.9914977686767</v>
      </c>
      <c r="J5" s="1">
        <f>I5*Calcs!$B$4</f>
        <v>1038.4779594644824</v>
      </c>
      <c r="K5" s="1">
        <f t="shared" si="1"/>
        <v>351.90947463580483</v>
      </c>
      <c r="L5" s="1">
        <f t="shared" ca="1" si="2"/>
        <v>1244.6799999999998</v>
      </c>
      <c r="M5" s="27">
        <f ca="1">L5/K5</f>
        <v>3.5369323354767119</v>
      </c>
      <c r="N5" s="28">
        <f t="shared" si="3"/>
        <v>0.25310173697270477</v>
      </c>
    </row>
    <row r="6" spans="1:14" x14ac:dyDescent="0.45">
      <c r="A6" s="29">
        <v>46</v>
      </c>
      <c r="B6">
        <f>MATCH(A6,CalcResults!A:A,0)-1</f>
        <v>82</v>
      </c>
      <c r="C6" s="1">
        <f ca="1">SUM(OFFSET(CalcResults!$A$1,$B6,6,23,1))</f>
        <v>665</v>
      </c>
      <c r="D6" s="1">
        <f ca="1">SUM(OFFSET(CalcResults!$A$1,$B6,5,23,1))</f>
        <v>970.43999999999994</v>
      </c>
      <c r="E6" s="1">
        <f t="shared" ca="1" si="0"/>
        <v>1635.44</v>
      </c>
      <c r="F6" s="27">
        <f ca="1">SUM(OFFSET(CalcResults!$A$1,$B6,8,23,1))</f>
        <v>8700.1164112275474</v>
      </c>
      <c r="G6" s="28">
        <f ca="1">F6/(Calcs!$B$1*'Rooms'!$D$1)</f>
        <v>1.1126891432699255</v>
      </c>
      <c r="H6">
        <v>4.1399999999999997</v>
      </c>
      <c r="I6" s="27">
        <f>Calcs!$B$3/H6</f>
        <v>4212.0231246395579</v>
      </c>
      <c r="J6" s="1">
        <f>I6*Calcs!$B$4</f>
        <v>1010.8855499134938</v>
      </c>
      <c r="K6" s="1">
        <f t="shared" si="1"/>
        <v>379.5018841867934</v>
      </c>
      <c r="L6" s="1">
        <f t="shared" ca="1" si="2"/>
        <v>1635.44</v>
      </c>
      <c r="M6" s="27">
        <f t="shared" ref="M6:M11" ca="1" si="4">L6/K6</f>
        <v>4.3094384195337101</v>
      </c>
      <c r="N6" s="28">
        <f t="shared" si="3"/>
        <v>0.27294685990338169</v>
      </c>
    </row>
    <row r="7" spans="1:14" x14ac:dyDescent="0.45">
      <c r="A7" s="29">
        <v>44</v>
      </c>
      <c r="B7">
        <f>MATCH(A7,CalcResults!A:A,0)-1</f>
        <v>107</v>
      </c>
      <c r="C7" s="1">
        <f ca="1">SUM(OFFSET(CalcResults!$A$1,$B7,6,23,1))</f>
        <v>760</v>
      </c>
      <c r="D7" s="1">
        <f ca="1">SUM(OFFSET(CalcResults!$A$1,$B7,5,23,1))</f>
        <v>1296.77</v>
      </c>
      <c r="E7" s="1">
        <f t="shared" ca="1" si="0"/>
        <v>2056.77</v>
      </c>
      <c r="F7" s="27">
        <f ca="1">SUM(OFFSET(CalcResults!$A$1,$B7,8,23,1))</f>
        <v>8392.7715614130866</v>
      </c>
      <c r="G7" s="28">
        <f ca="1">F7/(Calcs!$B$1*'Rooms'!$D$1)</f>
        <v>1.0733817062812492</v>
      </c>
      <c r="H7">
        <v>4.25</v>
      </c>
      <c r="I7" s="27">
        <f>Calcs!$B$3/H7</f>
        <v>4103.0060555312393</v>
      </c>
      <c r="J7" s="1">
        <f>I7*Calcs!$B$4</f>
        <v>984.72145332749744</v>
      </c>
      <c r="K7" s="1">
        <f t="shared" si="1"/>
        <v>405.66598077278979</v>
      </c>
      <c r="L7" s="1">
        <f t="shared" ca="1" si="2"/>
        <v>2056.77</v>
      </c>
      <c r="M7" s="27">
        <f t="shared" ca="1" si="4"/>
        <v>5.0701071755681184</v>
      </c>
      <c r="N7" s="28">
        <f t="shared" si="3"/>
        <v>0.29176470588235304</v>
      </c>
    </row>
    <row r="8" spans="1:14" x14ac:dyDescent="0.45">
      <c r="A8" s="29">
        <v>42</v>
      </c>
      <c r="B8">
        <f>MATCH(A8,CalcResults!A:A,0)-1</f>
        <v>132</v>
      </c>
      <c r="C8" s="1">
        <f ca="1">SUM(OFFSET(CalcResults!$A$1,$B8,6,23,1))</f>
        <v>855</v>
      </c>
      <c r="D8" s="1">
        <f ca="1">SUM(OFFSET(CalcResults!$A$1,$B8,5,23,1))</f>
        <v>1680.7499999999998</v>
      </c>
      <c r="E8" s="1">
        <f t="shared" ca="1" si="0"/>
        <v>2535.75</v>
      </c>
      <c r="F8" s="27">
        <f ca="1">SUM(OFFSET(CalcResults!$A$1,$B8,8,23,1))</f>
        <v>8247.8725126656154</v>
      </c>
      <c r="G8" s="28">
        <f ca="1">F8/(Calcs!$B$1*'Rooms'!$D$1)</f>
        <v>1.0548500463826085</v>
      </c>
      <c r="H8">
        <v>4.3600000000000003</v>
      </c>
      <c r="I8" s="27">
        <f>Calcs!$B$3/H8</f>
        <v>3999.4898477082029</v>
      </c>
      <c r="J8" s="1">
        <f>I8*Calcs!$B$4</f>
        <v>959.87756344996865</v>
      </c>
      <c r="K8" s="1">
        <f t="shared" si="1"/>
        <v>430.50987065031859</v>
      </c>
      <c r="L8" s="1">
        <f t="shared" ca="1" si="2"/>
        <v>2535.75</v>
      </c>
      <c r="M8" s="27">
        <f t="shared" ca="1" si="4"/>
        <v>5.8901088520213314</v>
      </c>
      <c r="N8" s="28">
        <f t="shared" si="3"/>
        <v>0.30963302752293598</v>
      </c>
    </row>
    <row r="9" spans="1:14" x14ac:dyDescent="0.45">
      <c r="A9" s="29">
        <v>40</v>
      </c>
      <c r="B9">
        <f>MATCH(A9,CalcResults!A:A,0)-1</f>
        <v>157</v>
      </c>
      <c r="C9" s="1">
        <f ca="1">SUM(OFFSET(CalcResults!$A$1,$B9,6,23,1))</f>
        <v>950</v>
      </c>
      <c r="D9" s="1">
        <f ca="1">SUM(OFFSET(CalcResults!$A$1,$B9,5,23,1))</f>
        <v>2256.42</v>
      </c>
      <c r="E9" s="1">
        <f t="shared" ca="1" si="0"/>
        <v>3206.42</v>
      </c>
      <c r="F9" s="27">
        <f ca="1">SUM(OFFSET(CalcResults!$A$1,$B9,8,23,1))</f>
        <v>8089.7978464020189</v>
      </c>
      <c r="G9" s="28">
        <f ca="1">F9/(Calcs!$B$1*'Rooms'!$D$1)</f>
        <v>1.0346333094260161</v>
      </c>
      <c r="H9">
        <v>4.47</v>
      </c>
      <c r="I9" s="27">
        <f>Calcs!$B$3/H9</f>
        <v>3901.068397317174</v>
      </c>
      <c r="J9" s="1">
        <f>I9*Calcs!$B$4</f>
        <v>936.25641535612169</v>
      </c>
      <c r="K9" s="1">
        <f t="shared" si="1"/>
        <v>454.13101874416554</v>
      </c>
      <c r="L9" s="1">
        <f t="shared" ca="1" si="2"/>
        <v>3206.42</v>
      </c>
      <c r="M9" s="27">
        <f t="shared" ca="1" si="4"/>
        <v>7.0605615288444659</v>
      </c>
      <c r="N9" s="28">
        <f t="shared" si="3"/>
        <v>0.32662192393736028</v>
      </c>
    </row>
    <row r="10" spans="1:14" x14ac:dyDescent="0.45">
      <c r="A10" s="29">
        <v>38</v>
      </c>
      <c r="B10">
        <f>MATCH(A10,CalcResults!A:A,0)-1</f>
        <v>182</v>
      </c>
      <c r="C10" s="1">
        <f ca="1">SUM(OFFSET(CalcResults!$A$1,$B10,6,23,1))</f>
        <v>950</v>
      </c>
      <c r="D10" s="1">
        <f ca="1">SUM(OFFSET(CalcResults!$A$1,$B10,5,23,1))</f>
        <v>2772.08</v>
      </c>
      <c r="E10" s="1">
        <f t="shared" ca="1" si="0"/>
        <v>3722.08</v>
      </c>
      <c r="F10" s="27">
        <f ca="1">SUM(OFFSET(CalcResults!$A$1,$B10,8,23,1))</f>
        <v>7631.9814972867889</v>
      </c>
      <c r="G10" s="28">
        <f ca="1">F10/(Calcs!$B$1*'Rooms'!$D$1)</f>
        <v>0.9760815318182362</v>
      </c>
      <c r="H10">
        <v>4.58</v>
      </c>
      <c r="I10" s="27">
        <f>Calcs!$B$3/H10</f>
        <v>3807.3746148488572</v>
      </c>
      <c r="J10" s="1">
        <f>I10*Calcs!$B$4</f>
        <v>913.76990756372572</v>
      </c>
      <c r="K10" s="1">
        <f t="shared" si="1"/>
        <v>476.61752653656151</v>
      </c>
      <c r="L10" s="1">
        <f t="shared" ca="1" si="2"/>
        <v>3722.08</v>
      </c>
      <c r="M10" s="27">
        <f t="shared" ca="1" si="4"/>
        <v>7.809364517178488</v>
      </c>
      <c r="N10" s="28">
        <f t="shared" si="3"/>
        <v>0.34279475982532764</v>
      </c>
    </row>
    <row r="11" spans="1:14" x14ac:dyDescent="0.45">
      <c r="A11" s="29">
        <v>36</v>
      </c>
      <c r="B11">
        <f>MATCH(A11,CalcResults!A:A,0)-1</f>
        <v>207</v>
      </c>
      <c r="C11" s="1">
        <f ca="1">SUM(OFFSET(CalcResults!$A$1,$B11,6,23,1))</f>
        <v>1045</v>
      </c>
      <c r="D11" s="1">
        <f ca="1">SUM(OFFSET(CalcResults!$A$1,$B11,5,23,1))</f>
        <v>3630.3599999999997</v>
      </c>
      <c r="E11" s="1">
        <f t="shared" ref="E11" ca="1" si="5">SUM(C11:D11)</f>
        <v>4675.3599999999997</v>
      </c>
      <c r="F11" s="27">
        <f ca="1">SUM(OFFSET(CalcResults!$A$1,$B11,8,23,1))</f>
        <v>7295.5058942761098</v>
      </c>
      <c r="G11" s="28">
        <f ca="1">F11/(Calcs!$B$1*'Rooms'!$D$1)</f>
        <v>0.93304845815016113</v>
      </c>
      <c r="H11">
        <v>4.6900000000000004</v>
      </c>
      <c r="I11" s="27">
        <f>Calcs!$B$3/H11</f>
        <v>3718.0758498950458</v>
      </c>
      <c r="J11" s="1">
        <f>I11*Calcs!$B$4</f>
        <v>892.33820397481099</v>
      </c>
      <c r="K11" s="1">
        <f t="shared" si="1"/>
        <v>498.04923012547624</v>
      </c>
      <c r="L11" s="1">
        <f t="shared" ca="1" si="2"/>
        <v>4675.3599999999997</v>
      </c>
      <c r="M11" s="27">
        <f t="shared" ca="1" si="4"/>
        <v>9.3873451000458541</v>
      </c>
      <c r="N11" s="28">
        <f t="shared" si="3"/>
        <v>0.35820895522388074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M162"/>
  <sheetViews>
    <sheetView workbookViewId="0">
      <selection activeCell="K31" sqref="K31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3" x14ac:dyDescent="0.45">
      <c r="A1" t="s">
        <v>86</v>
      </c>
      <c r="B1" t="s">
        <v>3</v>
      </c>
      <c r="C1" t="s">
        <v>85</v>
      </c>
      <c r="D1" t="s">
        <v>4</v>
      </c>
      <c r="E1" t="s">
        <v>7</v>
      </c>
      <c r="F1" t="s">
        <v>80</v>
      </c>
      <c r="G1" t="s">
        <v>5</v>
      </c>
      <c r="H1" t="s">
        <v>6</v>
      </c>
      <c r="L1" s="24"/>
      <c r="M1" s="24"/>
    </row>
    <row r="2" spans="1:13" hidden="1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71</v>
      </c>
      <c r="C2" t="s">
        <v>2</v>
      </c>
      <c r="D2">
        <v>600</v>
      </c>
      <c r="E2">
        <v>1000</v>
      </c>
      <c r="F2">
        <v>1.3</v>
      </c>
      <c r="G2">
        <v>1732</v>
      </c>
      <c r="H2" s="1">
        <v>99.65</v>
      </c>
    </row>
    <row r="3" spans="1:13" hidden="1" x14ac:dyDescent="0.45">
      <c r="A3" t="str">
        <f>RadiatorDatabase[[#This Row],[Type]]&amp;"x"&amp;RadiatorDatabase[[#This Row],[Depth]]&amp;"x"&amp;RadiatorDatabase[[#This Row],[Length]]&amp;"x"&amp;RadiatorDatabase[[#This Row],[Height]]</f>
        <v>ModernxK2x1000x700</v>
      </c>
      <c r="B3" t="s">
        <v>71</v>
      </c>
      <c r="C3" t="s">
        <v>2</v>
      </c>
      <c r="D3">
        <v>700</v>
      </c>
      <c r="E3">
        <v>1000</v>
      </c>
      <c r="F3">
        <f t="shared" ref="F3:F34" si="0">F2</f>
        <v>1.3</v>
      </c>
      <c r="G3">
        <v>1961</v>
      </c>
      <c r="H3" s="1">
        <v>154.36000000000001</v>
      </c>
    </row>
    <row r="4" spans="1:13" hidden="1" x14ac:dyDescent="0.45">
      <c r="A4" t="str">
        <f>RadiatorDatabase[[#This Row],[Type]]&amp;"x"&amp;RadiatorDatabase[[#This Row],[Depth]]&amp;"x"&amp;RadiatorDatabase[[#This Row],[Length]]&amp;"x"&amp;RadiatorDatabase[[#This Row],[Height]]</f>
        <v>ModernxK2x1100x600</v>
      </c>
      <c r="B4" t="s">
        <v>71</v>
      </c>
      <c r="C4" t="s">
        <v>2</v>
      </c>
      <c r="D4">
        <v>600</v>
      </c>
      <c r="E4">
        <v>1100</v>
      </c>
      <c r="F4">
        <f t="shared" si="0"/>
        <v>1.3</v>
      </c>
      <c r="G4">
        <v>1905</v>
      </c>
      <c r="H4" s="1">
        <v>109.61</v>
      </c>
    </row>
    <row r="5" spans="1:13" hidden="1" x14ac:dyDescent="0.45">
      <c r="A5" t="str">
        <f>RadiatorDatabase[[#This Row],[Type]]&amp;"x"&amp;RadiatorDatabase[[#This Row],[Depth]]&amp;"x"&amp;RadiatorDatabase[[#This Row],[Length]]&amp;"x"&amp;RadiatorDatabase[[#This Row],[Height]]</f>
        <v>ModernxK2x1100x700</v>
      </c>
      <c r="B5" t="s">
        <v>71</v>
      </c>
      <c r="C5" t="s">
        <v>2</v>
      </c>
      <c r="D5">
        <v>700</v>
      </c>
      <c r="E5">
        <v>1100</v>
      </c>
      <c r="F5">
        <f t="shared" si="0"/>
        <v>1.3</v>
      </c>
      <c r="G5">
        <v>2157</v>
      </c>
      <c r="H5" s="1">
        <v>181.9</v>
      </c>
    </row>
    <row r="6" spans="1:13" hidden="1" x14ac:dyDescent="0.45">
      <c r="A6" t="str">
        <f>RadiatorDatabase[[#This Row],[Type]]&amp;"x"&amp;RadiatorDatabase[[#This Row],[Depth]]&amp;"x"&amp;RadiatorDatabase[[#This Row],[Length]]&amp;"x"&amp;RadiatorDatabase[[#This Row],[Height]]</f>
        <v>ModernxK2x1200x600</v>
      </c>
      <c r="B6" t="s">
        <v>71</v>
      </c>
      <c r="C6" t="s">
        <v>2</v>
      </c>
      <c r="D6">
        <v>600</v>
      </c>
      <c r="E6">
        <v>1200</v>
      </c>
      <c r="F6">
        <f t="shared" si="0"/>
        <v>1.3</v>
      </c>
      <c r="G6">
        <v>2078</v>
      </c>
      <c r="H6" s="1">
        <v>119.57</v>
      </c>
    </row>
    <row r="7" spans="1:13" hidden="1" x14ac:dyDescent="0.45">
      <c r="A7" t="str">
        <f>RadiatorDatabase[[#This Row],[Type]]&amp;"x"&amp;RadiatorDatabase[[#This Row],[Depth]]&amp;"x"&amp;RadiatorDatabase[[#This Row],[Length]]&amp;"x"&amp;RadiatorDatabase[[#This Row],[Height]]</f>
        <v>ModernxK2x1200x700</v>
      </c>
      <c r="B7" t="s">
        <v>71</v>
      </c>
      <c r="C7" t="s">
        <v>2</v>
      </c>
      <c r="D7">
        <v>700</v>
      </c>
      <c r="E7">
        <v>1200</v>
      </c>
      <c r="F7">
        <f t="shared" si="0"/>
        <v>1.3</v>
      </c>
      <c r="G7">
        <v>2353</v>
      </c>
      <c r="H7" s="1">
        <v>198.48</v>
      </c>
    </row>
    <row r="8" spans="1:13" hidden="1" x14ac:dyDescent="0.45">
      <c r="A8" t="str">
        <f>RadiatorDatabase[[#This Row],[Type]]&amp;"x"&amp;RadiatorDatabase[[#This Row],[Depth]]&amp;"x"&amp;RadiatorDatabase[[#This Row],[Length]]&amp;"x"&amp;RadiatorDatabase[[#This Row],[Height]]</f>
        <v>ModernxK2x1400x600</v>
      </c>
      <c r="B8" t="s">
        <v>71</v>
      </c>
      <c r="C8" t="s">
        <v>2</v>
      </c>
      <c r="D8">
        <v>600</v>
      </c>
      <c r="E8">
        <v>1400</v>
      </c>
      <c r="F8">
        <f t="shared" si="0"/>
        <v>1.3</v>
      </c>
      <c r="G8">
        <v>2425</v>
      </c>
      <c r="H8" s="1">
        <v>154.06</v>
      </c>
    </row>
    <row r="9" spans="1:13" hidden="1" x14ac:dyDescent="0.45">
      <c r="A9" t="str">
        <f>RadiatorDatabase[[#This Row],[Type]]&amp;"x"&amp;RadiatorDatabase[[#This Row],[Depth]]&amp;"x"&amp;RadiatorDatabase[[#This Row],[Length]]&amp;"x"&amp;RadiatorDatabase[[#This Row],[Height]]</f>
        <v>ModernxK2x1400x700</v>
      </c>
      <c r="B9" t="s">
        <v>71</v>
      </c>
      <c r="C9" t="s">
        <v>2</v>
      </c>
      <c r="D9">
        <v>700</v>
      </c>
      <c r="E9">
        <v>1400</v>
      </c>
      <c r="F9">
        <f t="shared" si="0"/>
        <v>1.3</v>
      </c>
      <c r="G9">
        <v>2745</v>
      </c>
      <c r="H9" s="1">
        <v>255.64</v>
      </c>
    </row>
    <row r="10" spans="1:13" hidden="1" x14ac:dyDescent="0.45">
      <c r="A10" t="str">
        <f>RadiatorDatabase[[#This Row],[Type]]&amp;"x"&amp;RadiatorDatabase[[#This Row],[Depth]]&amp;"x"&amp;RadiatorDatabase[[#This Row],[Length]]&amp;"x"&amp;RadiatorDatabase[[#This Row],[Height]]</f>
        <v>ModernxK2x1200x450</v>
      </c>
      <c r="B10" t="s">
        <v>71</v>
      </c>
      <c r="C10" t="s">
        <v>2</v>
      </c>
      <c r="D10">
        <v>450</v>
      </c>
      <c r="E10">
        <v>1200</v>
      </c>
      <c r="F10">
        <f t="shared" si="0"/>
        <v>1.3</v>
      </c>
      <c r="G10">
        <v>1645</v>
      </c>
      <c r="H10" s="1">
        <v>109.61</v>
      </c>
    </row>
    <row r="11" spans="1:13" hidden="1" x14ac:dyDescent="0.45">
      <c r="A11" t="str">
        <f>RadiatorDatabase[[#This Row],[Type]]&amp;"x"&amp;RadiatorDatabase[[#This Row],[Depth]]&amp;"x"&amp;RadiatorDatabase[[#This Row],[Length]]&amp;"x"&amp;RadiatorDatabase[[#This Row],[Height]]</f>
        <v>ModernxK2x1000x450</v>
      </c>
      <c r="B11" t="s">
        <v>71</v>
      </c>
      <c r="C11" t="s">
        <v>2</v>
      </c>
      <c r="D11">
        <v>450</v>
      </c>
      <c r="E11">
        <v>1000</v>
      </c>
      <c r="F11">
        <f t="shared" si="0"/>
        <v>1.3</v>
      </c>
      <c r="G11">
        <v>1371</v>
      </c>
      <c r="H11" s="1">
        <v>91.36</v>
      </c>
    </row>
    <row r="12" spans="1:13" hidden="1" x14ac:dyDescent="0.45">
      <c r="A12" t="str">
        <f>RadiatorDatabase[[#This Row],[Type]]&amp;"x"&amp;RadiatorDatabase[[#This Row],[Depth]]&amp;"x"&amp;RadiatorDatabase[[#This Row],[Length]]&amp;"x"&amp;RadiatorDatabase[[#This Row],[Height]]</f>
        <v>ModernxK2x1100x450</v>
      </c>
      <c r="B12" t="s">
        <v>71</v>
      </c>
      <c r="C12" t="s">
        <v>2</v>
      </c>
      <c r="D12">
        <v>450</v>
      </c>
      <c r="E12">
        <v>1100</v>
      </c>
      <c r="F12">
        <f t="shared" si="0"/>
        <v>1.3</v>
      </c>
      <c r="G12">
        <v>1508</v>
      </c>
      <c r="H12" s="1">
        <v>100.52</v>
      </c>
    </row>
    <row r="13" spans="1:13" x14ac:dyDescent="0.45">
      <c r="A13" t="str">
        <f>RadiatorDatabase[[#This Row],[Type]]&amp;"x"&amp;RadiatorDatabase[[#This Row],[Depth]]&amp;"x"&amp;RadiatorDatabase[[#This Row],[Length]]&amp;"x"&amp;RadiatorDatabase[[#This Row],[Height]]</f>
        <v>ModernxK2x1600x600</v>
      </c>
      <c r="B13" t="s">
        <v>71</v>
      </c>
      <c r="C13" t="s">
        <v>2</v>
      </c>
      <c r="D13">
        <v>600</v>
      </c>
      <c r="E13">
        <v>1600</v>
      </c>
      <c r="F13">
        <f t="shared" si="0"/>
        <v>1.3</v>
      </c>
      <c r="G13">
        <v>2771</v>
      </c>
      <c r="H13" s="1">
        <v>176.02</v>
      </c>
    </row>
    <row r="14" spans="1:13" hidden="1" x14ac:dyDescent="0.45">
      <c r="A14" t="str">
        <f>RadiatorDatabase[[#This Row],[Type]]&amp;"x"&amp;RadiatorDatabase[[#This Row],[Depth]]&amp;"x"&amp;RadiatorDatabase[[#This Row],[Length]]&amp;"x"&amp;RadiatorDatabase[[#This Row],[Height]]</f>
        <v>ModernxK2x900x450</v>
      </c>
      <c r="B14" t="s">
        <v>71</v>
      </c>
      <c r="C14" t="s">
        <v>2</v>
      </c>
      <c r="D14">
        <v>450</v>
      </c>
      <c r="E14">
        <v>900</v>
      </c>
      <c r="F14">
        <f t="shared" si="0"/>
        <v>1.3</v>
      </c>
      <c r="G14">
        <v>1234</v>
      </c>
      <c r="H14" s="1">
        <v>85.67</v>
      </c>
    </row>
    <row r="15" spans="1:13" x14ac:dyDescent="0.45">
      <c r="A15" t="str">
        <f>RadiatorDatabase[[#This Row],[Type]]&amp;"x"&amp;RadiatorDatabase[[#This Row],[Depth]]&amp;"x"&amp;RadiatorDatabase[[#This Row],[Length]]&amp;"x"&amp;RadiatorDatabase[[#This Row],[Height]]</f>
        <v>ModernxK2x1600x700</v>
      </c>
      <c r="B15" t="s">
        <v>71</v>
      </c>
      <c r="C15" t="s">
        <v>2</v>
      </c>
      <c r="D15">
        <v>700</v>
      </c>
      <c r="E15">
        <v>1600</v>
      </c>
      <c r="F15">
        <f t="shared" si="0"/>
        <v>1.3</v>
      </c>
      <c r="G15">
        <v>3138</v>
      </c>
      <c r="H15" s="1">
        <v>292.18</v>
      </c>
    </row>
    <row r="16" spans="1:13" hidden="1" x14ac:dyDescent="0.45">
      <c r="A16" t="str">
        <f>RadiatorDatabase[[#This Row],[Type]]&amp;"x"&amp;RadiatorDatabase[[#This Row],[Depth]]&amp;"x"&amp;RadiatorDatabase[[#This Row],[Length]]&amp;"x"&amp;RadiatorDatabase[[#This Row],[Height]]</f>
        <v>ModernxK2x800x450</v>
      </c>
      <c r="B16" t="s">
        <v>71</v>
      </c>
      <c r="C16" t="s">
        <v>2</v>
      </c>
      <c r="D16">
        <v>450</v>
      </c>
      <c r="E16">
        <v>800</v>
      </c>
      <c r="F16">
        <f t="shared" si="0"/>
        <v>1.3</v>
      </c>
      <c r="G16">
        <v>1097</v>
      </c>
      <c r="H16" s="1">
        <v>79.19</v>
      </c>
    </row>
    <row r="17" spans="1:8" hidden="1" x14ac:dyDescent="0.45">
      <c r="A17" t="str">
        <f>RadiatorDatabase[[#This Row],[Type]]&amp;"x"&amp;RadiatorDatabase[[#This Row],[Depth]]&amp;"x"&amp;RadiatorDatabase[[#This Row],[Length]]&amp;"x"&amp;RadiatorDatabase[[#This Row],[Height]]</f>
        <v>ModernxK1x700x600</v>
      </c>
      <c r="B17" t="s">
        <v>71</v>
      </c>
      <c r="C17" t="s">
        <v>0</v>
      </c>
      <c r="D17">
        <v>600</v>
      </c>
      <c r="E17">
        <v>700</v>
      </c>
      <c r="F17">
        <f t="shared" si="0"/>
        <v>1.3</v>
      </c>
      <c r="G17">
        <v>686</v>
      </c>
      <c r="H17" s="1">
        <v>49.78</v>
      </c>
    </row>
    <row r="18" spans="1:8" hidden="1" x14ac:dyDescent="0.45">
      <c r="A18" t="str">
        <f>RadiatorDatabase[[#This Row],[Type]]&amp;"x"&amp;RadiatorDatabase[[#This Row],[Depth]]&amp;"x"&amp;RadiatorDatabase[[#This Row],[Length]]&amp;"x"&amp;RadiatorDatabase[[#This Row],[Height]]</f>
        <v>ModernxK1x900x600</v>
      </c>
      <c r="B18" t="s">
        <v>71</v>
      </c>
      <c r="C18" t="s">
        <v>0</v>
      </c>
      <c r="D18">
        <v>600</v>
      </c>
      <c r="E18">
        <v>900</v>
      </c>
      <c r="F18">
        <f t="shared" si="0"/>
        <v>1.3</v>
      </c>
      <c r="G18">
        <v>882</v>
      </c>
      <c r="H18" s="1">
        <v>64.02</v>
      </c>
    </row>
    <row r="19" spans="1:8" hidden="1" x14ac:dyDescent="0.45">
      <c r="A19" t="str">
        <f>RadiatorDatabase[[#This Row],[Type]]&amp;"x"&amp;RadiatorDatabase[[#This Row],[Depth]]&amp;"x"&amp;RadiatorDatabase[[#This Row],[Length]]&amp;"x"&amp;RadiatorDatabase[[#This Row],[Height]]</f>
        <v>ModernxK1x1200x600</v>
      </c>
      <c r="B19" t="s">
        <v>71</v>
      </c>
      <c r="C19" t="s">
        <v>0</v>
      </c>
      <c r="D19">
        <v>600</v>
      </c>
      <c r="E19">
        <v>1200</v>
      </c>
      <c r="F19">
        <f t="shared" si="0"/>
        <v>1.3</v>
      </c>
      <c r="G19">
        <v>1176</v>
      </c>
      <c r="H19" s="1">
        <v>85.36</v>
      </c>
    </row>
    <row r="20" spans="1:8" hidden="1" x14ac:dyDescent="0.45">
      <c r="A20" t="str">
        <f>RadiatorDatabase[[#This Row],[Type]]&amp;"x"&amp;RadiatorDatabase[[#This Row],[Depth]]&amp;"x"&amp;RadiatorDatabase[[#This Row],[Length]]&amp;"x"&amp;RadiatorDatabase[[#This Row],[Height]]</f>
        <v>ModernxK1x600x600</v>
      </c>
      <c r="B20" t="s">
        <v>71</v>
      </c>
      <c r="C20" t="s">
        <v>0</v>
      </c>
      <c r="D20">
        <v>600</v>
      </c>
      <c r="E20">
        <v>600</v>
      </c>
      <c r="F20">
        <f t="shared" si="0"/>
        <v>1.3</v>
      </c>
      <c r="G20">
        <v>588</v>
      </c>
      <c r="H20" s="1">
        <v>42.69</v>
      </c>
    </row>
    <row r="21" spans="1:8" hidden="1" x14ac:dyDescent="0.45">
      <c r="A21" t="str">
        <f>RadiatorDatabase[[#This Row],[Type]]&amp;"x"&amp;RadiatorDatabase[[#This Row],[Depth]]&amp;"x"&amp;RadiatorDatabase[[#This Row],[Length]]&amp;"x"&amp;RadiatorDatabase[[#This Row],[Height]]</f>
        <v>ModernxK1x1400x600</v>
      </c>
      <c r="B21" t="s">
        <v>71</v>
      </c>
      <c r="C21" t="s">
        <v>0</v>
      </c>
      <c r="D21">
        <v>600</v>
      </c>
      <c r="E21">
        <v>1400</v>
      </c>
      <c r="F21">
        <f t="shared" si="0"/>
        <v>1.3</v>
      </c>
      <c r="G21">
        <v>1372</v>
      </c>
      <c r="H21" s="1">
        <v>99.61</v>
      </c>
    </row>
    <row r="22" spans="1:8" hidden="1" x14ac:dyDescent="0.45">
      <c r="A22" t="str">
        <f>RadiatorDatabase[[#This Row],[Type]]&amp;"x"&amp;RadiatorDatabase[[#This Row],[Depth]]&amp;"x"&amp;RadiatorDatabase[[#This Row],[Length]]&amp;"x"&amp;RadiatorDatabase[[#This Row],[Height]]</f>
        <v>ModernxK1x1600x600</v>
      </c>
      <c r="B22" t="s">
        <v>71</v>
      </c>
      <c r="C22" t="s">
        <v>0</v>
      </c>
      <c r="D22">
        <v>600</v>
      </c>
      <c r="E22">
        <v>1600</v>
      </c>
      <c r="F22">
        <f t="shared" si="0"/>
        <v>1.3</v>
      </c>
      <c r="G22">
        <v>1568</v>
      </c>
      <c r="H22" s="1">
        <v>113.84</v>
      </c>
    </row>
    <row r="23" spans="1:8" hidden="1" x14ac:dyDescent="0.45">
      <c r="A23" t="str">
        <f>RadiatorDatabase[[#This Row],[Type]]&amp;"x"&amp;RadiatorDatabase[[#This Row],[Depth]]&amp;"x"&amp;RadiatorDatabase[[#This Row],[Length]]&amp;"x"&amp;RadiatorDatabase[[#This Row],[Height]]</f>
        <v>ModernxK1x1100x600</v>
      </c>
      <c r="B23" t="s">
        <v>71</v>
      </c>
      <c r="C23" t="s">
        <v>0</v>
      </c>
      <c r="D23">
        <v>600</v>
      </c>
      <c r="E23">
        <v>1100</v>
      </c>
      <c r="F23">
        <f t="shared" si="0"/>
        <v>1.3</v>
      </c>
      <c r="G23">
        <v>1078</v>
      </c>
      <c r="H23" s="1">
        <v>78.27</v>
      </c>
    </row>
    <row r="24" spans="1:8" hidden="1" x14ac:dyDescent="0.45">
      <c r="A24" t="str">
        <f>RadiatorDatabase[[#This Row],[Type]]&amp;"x"&amp;RadiatorDatabase[[#This Row],[Depth]]&amp;"x"&amp;RadiatorDatabase[[#This Row],[Length]]&amp;"x"&amp;RadiatorDatabase[[#This Row],[Height]]</f>
        <v>ModernxK1x800x600</v>
      </c>
      <c r="B24" t="s">
        <v>71</v>
      </c>
      <c r="C24" t="s">
        <v>0</v>
      </c>
      <c r="D24">
        <v>600</v>
      </c>
      <c r="E24">
        <v>800</v>
      </c>
      <c r="F24">
        <f t="shared" si="0"/>
        <v>1.3</v>
      </c>
      <c r="G24">
        <v>784</v>
      </c>
      <c r="H24" s="1">
        <v>56.94</v>
      </c>
    </row>
    <row r="25" spans="1:8" hidden="1" x14ac:dyDescent="0.45">
      <c r="A25" t="str">
        <f>RadiatorDatabase[[#This Row],[Type]]&amp;"x"&amp;RadiatorDatabase[[#This Row],[Depth]]&amp;"x"&amp;RadiatorDatabase[[#This Row],[Length]]&amp;"x"&amp;RadiatorDatabase[[#This Row],[Height]]</f>
        <v>ModernxK1x1000x600</v>
      </c>
      <c r="B25" t="s">
        <v>71</v>
      </c>
      <c r="C25" t="s">
        <v>0</v>
      </c>
      <c r="D25">
        <v>600</v>
      </c>
      <c r="E25">
        <v>1000</v>
      </c>
      <c r="F25">
        <f t="shared" si="0"/>
        <v>1.3</v>
      </c>
      <c r="G25">
        <v>980</v>
      </c>
      <c r="H25" s="1">
        <v>71.739999999999995</v>
      </c>
    </row>
    <row r="26" spans="1:8" hidden="1" x14ac:dyDescent="0.45">
      <c r="A26" t="str">
        <f>RadiatorDatabase[[#This Row],[Type]]&amp;"x"&amp;RadiatorDatabase[[#This Row],[Depth]]&amp;"x"&amp;RadiatorDatabase[[#This Row],[Length]]&amp;"x"&amp;RadiatorDatabase[[#This Row],[Height]]</f>
        <v>ModernxK2x1600x450</v>
      </c>
      <c r="B26" t="s">
        <v>71</v>
      </c>
      <c r="C26" t="s">
        <v>2</v>
      </c>
      <c r="D26">
        <v>450</v>
      </c>
      <c r="E26">
        <v>1600</v>
      </c>
      <c r="F26">
        <f t="shared" si="0"/>
        <v>1.3</v>
      </c>
      <c r="G26">
        <v>2194</v>
      </c>
      <c r="H26" s="1">
        <v>161.37</v>
      </c>
    </row>
    <row r="27" spans="1:8" hidden="1" x14ac:dyDescent="0.45">
      <c r="A27" t="str">
        <f>RadiatorDatabase[[#This Row],[Type]]&amp;"x"&amp;RadiatorDatabase[[#This Row],[Depth]]&amp;"x"&amp;RadiatorDatabase[[#This Row],[Length]]&amp;"x"&amp;RadiatorDatabase[[#This Row],[Height]]</f>
        <v>ModernxK2x1800x450</v>
      </c>
      <c r="B27" t="s">
        <v>71</v>
      </c>
      <c r="C27" t="s">
        <v>2</v>
      </c>
      <c r="D27">
        <v>450</v>
      </c>
      <c r="E27">
        <v>1800</v>
      </c>
      <c r="F27">
        <f t="shared" si="0"/>
        <v>1.3</v>
      </c>
      <c r="G27">
        <v>2468</v>
      </c>
      <c r="H27" s="1">
        <v>181.58</v>
      </c>
    </row>
    <row r="28" spans="1:8" hidden="1" x14ac:dyDescent="0.45">
      <c r="A28" t="str">
        <f>RadiatorDatabase[[#This Row],[Type]]&amp;"x"&amp;RadiatorDatabase[[#This Row],[Depth]]&amp;"x"&amp;RadiatorDatabase[[#This Row],[Length]]&amp;"x"&amp;RadiatorDatabase[[#This Row],[Height]]</f>
        <v>ModernxK2x1400x450</v>
      </c>
      <c r="B28" t="s">
        <v>71</v>
      </c>
      <c r="C28" t="s">
        <v>2</v>
      </c>
      <c r="D28">
        <v>450</v>
      </c>
      <c r="E28">
        <v>1400</v>
      </c>
      <c r="F28">
        <f t="shared" si="0"/>
        <v>1.3</v>
      </c>
      <c r="G28">
        <v>1919</v>
      </c>
      <c r="H28" s="1">
        <v>141.21</v>
      </c>
    </row>
    <row r="29" spans="1:8" hidden="1" x14ac:dyDescent="0.45">
      <c r="A29" t="str">
        <f>RadiatorDatabase[[#This Row],[Type]]&amp;"x"&amp;RadiatorDatabase[[#This Row],[Depth]]&amp;"x"&amp;RadiatorDatabase[[#This Row],[Length]]&amp;"x"&amp;RadiatorDatabase[[#This Row],[Height]]</f>
        <v>ModernxK2x2000x450</v>
      </c>
      <c r="B29" t="s">
        <v>71</v>
      </c>
      <c r="C29" t="s">
        <v>2</v>
      </c>
      <c r="D29">
        <v>450</v>
      </c>
      <c r="E29">
        <v>2000</v>
      </c>
      <c r="F29">
        <f t="shared" si="0"/>
        <v>1.3</v>
      </c>
      <c r="G29">
        <v>2742</v>
      </c>
      <c r="H29" s="1">
        <v>209.8</v>
      </c>
    </row>
    <row r="30" spans="1:8" hidden="1" x14ac:dyDescent="0.45">
      <c r="A30" t="str">
        <f>RadiatorDatabase[[#This Row],[Type]]&amp;"x"&amp;RadiatorDatabase[[#This Row],[Depth]]&amp;"x"&amp;RadiatorDatabase[[#This Row],[Length]]&amp;"x"&amp;RadiatorDatabase[[#This Row],[Height]]</f>
        <v>ModernxK2x700x450</v>
      </c>
      <c r="B30" t="s">
        <v>71</v>
      </c>
      <c r="C30" t="s">
        <v>2</v>
      </c>
      <c r="D30">
        <v>450</v>
      </c>
      <c r="E30">
        <v>700</v>
      </c>
      <c r="F30">
        <f t="shared" si="0"/>
        <v>1.3</v>
      </c>
      <c r="G30">
        <v>960</v>
      </c>
      <c r="H30" s="1">
        <v>74.599999999999994</v>
      </c>
    </row>
    <row r="31" spans="1:8" hidden="1" x14ac:dyDescent="0.45">
      <c r="A31" t="str">
        <f>RadiatorDatabase[[#This Row],[Type]]&amp;"x"&amp;RadiatorDatabase[[#This Row],[Depth]]&amp;"x"&amp;RadiatorDatabase[[#This Row],[Length]]&amp;"x"&amp;RadiatorDatabase[[#This Row],[Height]]</f>
        <v>ModernxK2x1800x600</v>
      </c>
      <c r="B31" t="s">
        <v>71</v>
      </c>
      <c r="C31" t="s">
        <v>2</v>
      </c>
      <c r="D31">
        <v>600</v>
      </c>
      <c r="E31">
        <v>1800</v>
      </c>
      <c r="F31">
        <f t="shared" si="0"/>
        <v>1.3</v>
      </c>
      <c r="G31">
        <v>3118</v>
      </c>
      <c r="H31" s="1">
        <v>198.04</v>
      </c>
    </row>
    <row r="32" spans="1:8" hidden="1" x14ac:dyDescent="0.45">
      <c r="A32" t="str">
        <f>RadiatorDatabase[[#This Row],[Type]]&amp;"x"&amp;RadiatorDatabase[[#This Row],[Depth]]&amp;"x"&amp;RadiatorDatabase[[#This Row],[Length]]&amp;"x"&amp;RadiatorDatabase[[#This Row],[Height]]</f>
        <v>ModernxK2x1800x700</v>
      </c>
      <c r="B32" t="s">
        <v>71</v>
      </c>
      <c r="C32" t="s">
        <v>2</v>
      </c>
      <c r="D32">
        <v>700</v>
      </c>
      <c r="E32">
        <v>1800</v>
      </c>
      <c r="F32">
        <f t="shared" si="0"/>
        <v>1.3</v>
      </c>
      <c r="G32">
        <v>3530</v>
      </c>
      <c r="H32" s="1">
        <v>328.68</v>
      </c>
    </row>
    <row r="33" spans="1:8" hidden="1" x14ac:dyDescent="0.45">
      <c r="A33" t="str">
        <f>RadiatorDatabase[[#This Row],[Type]]&amp;"x"&amp;RadiatorDatabase[[#This Row],[Depth]]&amp;"x"&amp;RadiatorDatabase[[#This Row],[Length]]&amp;"x"&amp;RadiatorDatabase[[#This Row],[Height]]</f>
        <v>ModernxK1x1800x600</v>
      </c>
      <c r="B33" t="s">
        <v>71</v>
      </c>
      <c r="C33" t="s">
        <v>0</v>
      </c>
      <c r="D33">
        <v>600</v>
      </c>
      <c r="E33">
        <v>1800</v>
      </c>
      <c r="F33">
        <f t="shared" si="0"/>
        <v>1.3</v>
      </c>
      <c r="G33">
        <v>1764</v>
      </c>
      <c r="H33" s="1">
        <v>139.06</v>
      </c>
    </row>
    <row r="34" spans="1:8" hidden="1" x14ac:dyDescent="0.45">
      <c r="A34" t="str">
        <f>RadiatorDatabase[[#This Row],[Type]]&amp;"x"&amp;RadiatorDatabase[[#This Row],[Depth]]&amp;"x"&amp;RadiatorDatabase[[#This Row],[Length]]&amp;"x"&amp;RadiatorDatabase[[#This Row],[Height]]</f>
        <v>ModernxK1x500x600</v>
      </c>
      <c r="B34" t="s">
        <v>71</v>
      </c>
      <c r="C34" t="s">
        <v>0</v>
      </c>
      <c r="D34">
        <v>600</v>
      </c>
      <c r="E34">
        <v>500</v>
      </c>
      <c r="F34">
        <f t="shared" si="0"/>
        <v>1.3</v>
      </c>
      <c r="G34">
        <v>490</v>
      </c>
      <c r="H34" s="1">
        <v>40.659999999999997</v>
      </c>
    </row>
    <row r="35" spans="1:8" hidden="1" x14ac:dyDescent="0.45">
      <c r="A35" t="str">
        <f>RadiatorDatabase[[#This Row],[Type]]&amp;"x"&amp;RadiatorDatabase[[#This Row],[Depth]]&amp;"x"&amp;RadiatorDatabase[[#This Row],[Length]]&amp;"x"&amp;RadiatorDatabase[[#This Row],[Height]]</f>
        <v>ModernxK2x600x450</v>
      </c>
      <c r="B35" t="s">
        <v>71</v>
      </c>
      <c r="C35" t="s">
        <v>2</v>
      </c>
      <c r="D35">
        <v>450</v>
      </c>
      <c r="E35">
        <v>600</v>
      </c>
      <c r="F35">
        <f t="shared" ref="F35:F66" si="1">F34</f>
        <v>1.3</v>
      </c>
      <c r="G35">
        <v>823</v>
      </c>
      <c r="H35" s="1">
        <v>68.5</v>
      </c>
    </row>
    <row r="36" spans="1:8" hidden="1" x14ac:dyDescent="0.45">
      <c r="A36" t="str">
        <f>RadiatorDatabase[[#This Row],[Type]]&amp;"x"&amp;RadiatorDatabase[[#This Row],[Depth]]&amp;"x"&amp;RadiatorDatabase[[#This Row],[Length]]&amp;"x"&amp;RadiatorDatabase[[#This Row],[Height]]</f>
        <v>ModernxK2x2000x600</v>
      </c>
      <c r="B36" t="s">
        <v>71</v>
      </c>
      <c r="C36" t="s">
        <v>2</v>
      </c>
      <c r="D36">
        <v>600</v>
      </c>
      <c r="E36">
        <v>2000</v>
      </c>
      <c r="F36">
        <f t="shared" si="1"/>
        <v>1.3</v>
      </c>
      <c r="G36">
        <v>3464</v>
      </c>
      <c r="H36" s="1">
        <v>303.12</v>
      </c>
    </row>
    <row r="37" spans="1:8" hidden="1" x14ac:dyDescent="0.45">
      <c r="A37" t="str">
        <f>RadiatorDatabase[[#This Row],[Type]]&amp;"x"&amp;RadiatorDatabase[[#This Row],[Depth]]&amp;"x"&amp;RadiatorDatabase[[#This Row],[Length]]&amp;"x"&amp;RadiatorDatabase[[#This Row],[Height]]</f>
        <v>ModernxK2x2000x700</v>
      </c>
      <c r="B37" t="s">
        <v>71</v>
      </c>
      <c r="C37" t="s">
        <v>2</v>
      </c>
      <c r="D37">
        <v>700</v>
      </c>
      <c r="E37">
        <v>2000</v>
      </c>
      <c r="F37">
        <f t="shared" si="1"/>
        <v>1.3</v>
      </c>
      <c r="G37">
        <v>3922</v>
      </c>
      <c r="H37" s="1">
        <v>379.84</v>
      </c>
    </row>
    <row r="38" spans="1:8" hidden="1" x14ac:dyDescent="0.45">
      <c r="A38" t="str">
        <f>RadiatorDatabase[[#This Row],[Type]]&amp;"x"&amp;RadiatorDatabase[[#This Row],[Depth]]&amp;"x"&amp;RadiatorDatabase[[#This Row],[Length]]&amp;"x"&amp;RadiatorDatabase[[#This Row],[Height]]</f>
        <v>ModernxK2x2200x600</v>
      </c>
      <c r="B38" t="s">
        <v>71</v>
      </c>
      <c r="C38" t="s">
        <v>2</v>
      </c>
      <c r="D38">
        <v>600</v>
      </c>
      <c r="E38">
        <v>2200</v>
      </c>
      <c r="F38">
        <f t="shared" si="1"/>
        <v>1.3</v>
      </c>
      <c r="G38">
        <v>3810</v>
      </c>
      <c r="H38" s="1">
        <v>378.33</v>
      </c>
    </row>
    <row r="39" spans="1:8" hidden="1" x14ac:dyDescent="0.45">
      <c r="A39" t="str">
        <f>RadiatorDatabase[[#This Row],[Type]]&amp;"x"&amp;RadiatorDatabase[[#This Row],[Depth]]&amp;"x"&amp;RadiatorDatabase[[#This Row],[Length]]&amp;"x"&amp;RadiatorDatabase[[#This Row],[Height]]</f>
        <v>ModernxK2x2200x450</v>
      </c>
      <c r="B39" t="s">
        <v>71</v>
      </c>
      <c r="C39" t="s">
        <v>2</v>
      </c>
      <c r="D39">
        <v>450</v>
      </c>
      <c r="E39">
        <v>2200</v>
      </c>
      <c r="F39">
        <f t="shared" si="1"/>
        <v>1.3</v>
      </c>
      <c r="G39">
        <v>3016</v>
      </c>
      <c r="H39" s="1">
        <v>257.01</v>
      </c>
    </row>
    <row r="40" spans="1:8" hidden="1" x14ac:dyDescent="0.45">
      <c r="A40" t="str">
        <f>RadiatorDatabase[[#This Row],[Type]]&amp;"x"&amp;RadiatorDatabase[[#This Row],[Depth]]&amp;"x"&amp;RadiatorDatabase[[#This Row],[Length]]&amp;"x"&amp;RadiatorDatabase[[#This Row],[Height]]</f>
        <v>ModernxK2x2400x450</v>
      </c>
      <c r="B40" t="s">
        <v>71</v>
      </c>
      <c r="C40" t="s">
        <v>2</v>
      </c>
      <c r="D40">
        <v>450</v>
      </c>
      <c r="E40">
        <v>2400</v>
      </c>
      <c r="F40">
        <f t="shared" si="1"/>
        <v>1.3</v>
      </c>
      <c r="G40">
        <v>3290</v>
      </c>
      <c r="H40" s="1">
        <v>280.38</v>
      </c>
    </row>
    <row r="41" spans="1:8" hidden="1" x14ac:dyDescent="0.45">
      <c r="A41" t="str">
        <f>RadiatorDatabase[[#This Row],[Type]]&amp;"x"&amp;RadiatorDatabase[[#This Row],[Depth]]&amp;"x"&amp;RadiatorDatabase[[#This Row],[Length]]&amp;"x"&amp;RadiatorDatabase[[#This Row],[Height]]</f>
        <v>ModernxK1x1100x450</v>
      </c>
      <c r="B41" t="s">
        <v>71</v>
      </c>
      <c r="C41" t="s">
        <v>0</v>
      </c>
      <c r="D41">
        <v>450</v>
      </c>
      <c r="E41">
        <v>1100</v>
      </c>
      <c r="F41">
        <f t="shared" si="1"/>
        <v>1.3</v>
      </c>
      <c r="G41">
        <v>832</v>
      </c>
      <c r="H41" s="1">
        <v>71.739999999999995</v>
      </c>
    </row>
    <row r="42" spans="1:8" hidden="1" x14ac:dyDescent="0.45">
      <c r="A42" t="str">
        <f>RadiatorDatabase[[#This Row],[Type]]&amp;"x"&amp;RadiatorDatabase[[#This Row],[Depth]]&amp;"x"&amp;RadiatorDatabase[[#This Row],[Length]]&amp;"x"&amp;RadiatorDatabase[[#This Row],[Height]]</f>
        <v>ModernxK1x800x450</v>
      </c>
      <c r="B42" t="s">
        <v>71</v>
      </c>
      <c r="C42" t="s">
        <v>0</v>
      </c>
      <c r="D42">
        <v>450</v>
      </c>
      <c r="E42">
        <v>800</v>
      </c>
      <c r="F42">
        <f t="shared" si="1"/>
        <v>1.3</v>
      </c>
      <c r="G42">
        <v>605</v>
      </c>
      <c r="H42" s="1">
        <v>52.17</v>
      </c>
    </row>
    <row r="43" spans="1:8" hidden="1" x14ac:dyDescent="0.45">
      <c r="A43" t="str">
        <f>RadiatorDatabase[[#This Row],[Type]]&amp;"x"&amp;RadiatorDatabase[[#This Row],[Depth]]&amp;"x"&amp;RadiatorDatabase[[#This Row],[Length]]&amp;"x"&amp;RadiatorDatabase[[#This Row],[Height]]</f>
        <v>ModernxK1x1600x450</v>
      </c>
      <c r="B43" t="s">
        <v>71</v>
      </c>
      <c r="C43" t="s">
        <v>0</v>
      </c>
      <c r="D43">
        <v>450</v>
      </c>
      <c r="E43">
        <v>1600</v>
      </c>
      <c r="F43">
        <f t="shared" si="1"/>
        <v>1.3</v>
      </c>
      <c r="G43">
        <v>1210</v>
      </c>
      <c r="H43" s="1">
        <v>104.34</v>
      </c>
    </row>
    <row r="44" spans="1:8" hidden="1" x14ac:dyDescent="0.45">
      <c r="A44" t="str">
        <f>RadiatorDatabase[[#This Row],[Type]]&amp;"x"&amp;RadiatorDatabase[[#This Row],[Depth]]&amp;"x"&amp;RadiatorDatabase[[#This Row],[Length]]&amp;"x"&amp;RadiatorDatabase[[#This Row],[Height]]</f>
        <v>ModernxK1x600x450</v>
      </c>
      <c r="B44" t="s">
        <v>71</v>
      </c>
      <c r="C44" t="s">
        <v>0</v>
      </c>
      <c r="D44">
        <v>450</v>
      </c>
      <c r="E44">
        <v>600</v>
      </c>
      <c r="F44">
        <f t="shared" si="1"/>
        <v>1.3</v>
      </c>
      <c r="G44">
        <v>454</v>
      </c>
      <c r="H44" s="1">
        <v>39.15</v>
      </c>
    </row>
    <row r="45" spans="1:8" hidden="1" x14ac:dyDescent="0.45">
      <c r="A45" t="str">
        <f>RadiatorDatabase[[#This Row],[Type]]&amp;"x"&amp;RadiatorDatabase[[#This Row],[Depth]]&amp;"x"&amp;RadiatorDatabase[[#This Row],[Length]]&amp;"x"&amp;RadiatorDatabase[[#This Row],[Height]]</f>
        <v>ModernxK1x1000x450</v>
      </c>
      <c r="B45" t="s">
        <v>71</v>
      </c>
      <c r="C45" t="s">
        <v>0</v>
      </c>
      <c r="D45">
        <v>450</v>
      </c>
      <c r="E45">
        <v>1000</v>
      </c>
      <c r="F45">
        <f t="shared" si="1"/>
        <v>1.3</v>
      </c>
      <c r="G45">
        <v>756</v>
      </c>
      <c r="H45" s="1">
        <v>65.2</v>
      </c>
    </row>
    <row r="46" spans="1:8" hidden="1" x14ac:dyDescent="0.45">
      <c r="A46" t="str">
        <f>RadiatorDatabase[[#This Row],[Type]]&amp;"x"&amp;RadiatorDatabase[[#This Row],[Depth]]&amp;"x"&amp;RadiatorDatabase[[#This Row],[Length]]&amp;"x"&amp;RadiatorDatabase[[#This Row],[Height]]</f>
        <v>ModernxK1x1400x450</v>
      </c>
      <c r="B46" t="s">
        <v>71</v>
      </c>
      <c r="C46" t="s">
        <v>0</v>
      </c>
      <c r="D46">
        <v>450</v>
      </c>
      <c r="E46">
        <v>1400</v>
      </c>
      <c r="F46">
        <f t="shared" si="1"/>
        <v>1.3</v>
      </c>
      <c r="G46">
        <v>1058</v>
      </c>
      <c r="H46" s="1">
        <v>91.29</v>
      </c>
    </row>
    <row r="47" spans="1:8" hidden="1" x14ac:dyDescent="0.45">
      <c r="A47" t="str">
        <f>RadiatorDatabase[[#This Row],[Type]]&amp;"x"&amp;RadiatorDatabase[[#This Row],[Depth]]&amp;"x"&amp;RadiatorDatabase[[#This Row],[Length]]&amp;"x"&amp;RadiatorDatabase[[#This Row],[Height]]</f>
        <v>ModernxK1x900x450</v>
      </c>
      <c r="B47" t="s">
        <v>71</v>
      </c>
      <c r="C47" t="s">
        <v>0</v>
      </c>
      <c r="D47">
        <v>450</v>
      </c>
      <c r="E47">
        <v>900</v>
      </c>
      <c r="F47">
        <f t="shared" si="1"/>
        <v>1.3</v>
      </c>
      <c r="G47">
        <v>680</v>
      </c>
      <c r="H47" s="1">
        <v>58.68</v>
      </c>
    </row>
    <row r="48" spans="1:8" hidden="1" x14ac:dyDescent="0.45">
      <c r="A48" t="str">
        <f>RadiatorDatabase[[#This Row],[Type]]&amp;"x"&amp;RadiatorDatabase[[#This Row],[Depth]]&amp;"x"&amp;RadiatorDatabase[[#This Row],[Length]]&amp;"x"&amp;RadiatorDatabase[[#This Row],[Height]]</f>
        <v>ModernxK1x700x450</v>
      </c>
      <c r="B48" t="s">
        <v>71</v>
      </c>
      <c r="C48" t="s">
        <v>0</v>
      </c>
      <c r="D48">
        <v>450</v>
      </c>
      <c r="E48">
        <v>700</v>
      </c>
      <c r="F48">
        <f t="shared" si="1"/>
        <v>1.3</v>
      </c>
      <c r="G48">
        <v>529</v>
      </c>
      <c r="H48" s="1">
        <v>45.65</v>
      </c>
    </row>
    <row r="49" spans="1:8" hidden="1" x14ac:dyDescent="0.45">
      <c r="A49" t="str">
        <f>RadiatorDatabase[[#This Row],[Type]]&amp;"x"&amp;RadiatorDatabase[[#This Row],[Depth]]&amp;"x"&amp;RadiatorDatabase[[#This Row],[Length]]&amp;"x"&amp;RadiatorDatabase[[#This Row],[Height]]</f>
        <v>ModernxK1x1200x450</v>
      </c>
      <c r="B49" t="s">
        <v>71</v>
      </c>
      <c r="C49" t="s">
        <v>0</v>
      </c>
      <c r="D49">
        <v>450</v>
      </c>
      <c r="E49">
        <v>1200</v>
      </c>
      <c r="F49">
        <f t="shared" si="1"/>
        <v>1.3</v>
      </c>
      <c r="G49">
        <v>907</v>
      </c>
      <c r="H49" s="1">
        <v>78.27</v>
      </c>
    </row>
    <row r="50" spans="1:8" hidden="1" x14ac:dyDescent="0.45">
      <c r="A50" t="str">
        <f>RadiatorDatabase[[#This Row],[Type]]&amp;"x"&amp;RadiatorDatabase[[#This Row],[Depth]]&amp;"x"&amp;RadiatorDatabase[[#This Row],[Length]]&amp;"x"&amp;RadiatorDatabase[[#This Row],[Height]]</f>
        <v>ModernxK2x1000x300</v>
      </c>
      <c r="B50" t="s">
        <v>71</v>
      </c>
      <c r="C50" t="s">
        <v>2</v>
      </c>
      <c r="D50">
        <v>300</v>
      </c>
      <c r="E50">
        <v>1000</v>
      </c>
      <c r="F50">
        <f t="shared" si="1"/>
        <v>1.3</v>
      </c>
      <c r="G50">
        <v>982</v>
      </c>
      <c r="H50" s="1">
        <v>85.18</v>
      </c>
    </row>
    <row r="51" spans="1:8" hidden="1" x14ac:dyDescent="0.45">
      <c r="A51" t="str">
        <f>RadiatorDatabase[[#This Row],[Type]]&amp;"x"&amp;RadiatorDatabase[[#This Row],[Depth]]&amp;"x"&amp;RadiatorDatabase[[#This Row],[Length]]&amp;"x"&amp;RadiatorDatabase[[#This Row],[Height]]</f>
        <v>ModernxK2x2400x600</v>
      </c>
      <c r="B51" t="s">
        <v>71</v>
      </c>
      <c r="C51" t="s">
        <v>2</v>
      </c>
      <c r="D51">
        <v>600</v>
      </c>
      <c r="E51">
        <v>2400</v>
      </c>
      <c r="F51">
        <f t="shared" si="1"/>
        <v>1.3</v>
      </c>
      <c r="G51">
        <v>4157</v>
      </c>
      <c r="H51" s="1">
        <v>412.94</v>
      </c>
    </row>
    <row r="52" spans="1:8" hidden="1" x14ac:dyDescent="0.45">
      <c r="A52" t="str">
        <f>RadiatorDatabase[[#This Row],[Type]]&amp;"x"&amp;RadiatorDatabase[[#This Row],[Depth]]&amp;"x"&amp;RadiatorDatabase[[#This Row],[Length]]&amp;"x"&amp;RadiatorDatabase[[#This Row],[Height]]</f>
        <v>ModernxK2x400x600</v>
      </c>
      <c r="B52" t="s">
        <v>71</v>
      </c>
      <c r="C52" t="s">
        <v>2</v>
      </c>
      <c r="D52">
        <v>600</v>
      </c>
      <c r="E52">
        <v>400</v>
      </c>
      <c r="F52">
        <f t="shared" si="1"/>
        <v>1.3</v>
      </c>
      <c r="G52">
        <v>693</v>
      </c>
      <c r="H52" s="1">
        <v>58.14</v>
      </c>
    </row>
    <row r="53" spans="1:8" hidden="1" x14ac:dyDescent="0.45">
      <c r="A53" t="str">
        <f>RadiatorDatabase[[#This Row],[Type]]&amp;"x"&amp;RadiatorDatabase[[#This Row],[Depth]]&amp;"x"&amp;RadiatorDatabase[[#This Row],[Length]]&amp;"x"&amp;RadiatorDatabase[[#This Row],[Height]]</f>
        <v>ModernxK2x1500x300</v>
      </c>
      <c r="B53" t="s">
        <v>71</v>
      </c>
      <c r="C53" t="s">
        <v>2</v>
      </c>
      <c r="D53">
        <v>300</v>
      </c>
      <c r="E53">
        <v>1500</v>
      </c>
      <c r="F53">
        <f t="shared" si="1"/>
        <v>1.3</v>
      </c>
      <c r="G53">
        <v>1473</v>
      </c>
      <c r="H53" s="1">
        <v>130.91</v>
      </c>
    </row>
    <row r="54" spans="1:8" hidden="1" x14ac:dyDescent="0.45">
      <c r="A54" t="str">
        <f>RadiatorDatabase[[#This Row],[Type]]&amp;"x"&amp;RadiatorDatabase[[#This Row],[Depth]]&amp;"x"&amp;RadiatorDatabase[[#This Row],[Length]]&amp;"x"&amp;RadiatorDatabase[[#This Row],[Height]]</f>
        <v>ModernxK2x500x450</v>
      </c>
      <c r="B54" t="s">
        <v>71</v>
      </c>
      <c r="C54" t="s">
        <v>2</v>
      </c>
      <c r="D54">
        <v>450</v>
      </c>
      <c r="E54">
        <v>500</v>
      </c>
      <c r="F54">
        <f t="shared" si="1"/>
        <v>1.3</v>
      </c>
      <c r="G54">
        <v>686</v>
      </c>
      <c r="H54" s="1">
        <v>61.83</v>
      </c>
    </row>
    <row r="55" spans="1:8" hidden="1" x14ac:dyDescent="0.45">
      <c r="A55" t="str">
        <f>RadiatorDatabase[[#This Row],[Type]]&amp;"x"&amp;RadiatorDatabase[[#This Row],[Depth]]&amp;"x"&amp;RadiatorDatabase[[#This Row],[Length]]&amp;"x"&amp;RadiatorDatabase[[#This Row],[Height]]</f>
        <v>ModernxK2x400x700</v>
      </c>
      <c r="B55" t="s">
        <v>71</v>
      </c>
      <c r="C55" t="s">
        <v>2</v>
      </c>
      <c r="D55">
        <v>700</v>
      </c>
      <c r="E55">
        <v>400</v>
      </c>
      <c r="F55">
        <f t="shared" si="1"/>
        <v>1.3</v>
      </c>
      <c r="G55">
        <v>784</v>
      </c>
      <c r="H55" s="1">
        <v>96.46</v>
      </c>
    </row>
    <row r="56" spans="1:8" hidden="1" x14ac:dyDescent="0.45">
      <c r="A56" t="str">
        <f>RadiatorDatabase[[#This Row],[Type]]&amp;"x"&amp;RadiatorDatabase[[#This Row],[Depth]]&amp;"x"&amp;RadiatorDatabase[[#This Row],[Length]]&amp;"x"&amp;RadiatorDatabase[[#This Row],[Height]]</f>
        <v>ModernxK2x2000x300</v>
      </c>
      <c r="B56" t="s">
        <v>71</v>
      </c>
      <c r="C56" t="s">
        <v>2</v>
      </c>
      <c r="D56">
        <v>300</v>
      </c>
      <c r="E56">
        <v>2000</v>
      </c>
      <c r="F56">
        <f t="shared" si="1"/>
        <v>1.3</v>
      </c>
      <c r="G56">
        <v>1964</v>
      </c>
      <c r="H56" s="1">
        <v>181.53</v>
      </c>
    </row>
    <row r="57" spans="1:8" hidden="1" x14ac:dyDescent="0.45">
      <c r="A57" t="str">
        <f>RadiatorDatabase[[#This Row],[Type]]&amp;"x"&amp;RadiatorDatabase[[#This Row],[Depth]]&amp;"x"&amp;RadiatorDatabase[[#This Row],[Length]]&amp;"x"&amp;RadiatorDatabase[[#This Row],[Height]]</f>
        <v>ModernxK2x500x600</v>
      </c>
      <c r="B57" t="s">
        <v>71</v>
      </c>
      <c r="C57" t="s">
        <v>2</v>
      </c>
      <c r="D57">
        <v>600</v>
      </c>
      <c r="E57">
        <v>500</v>
      </c>
      <c r="F57">
        <f t="shared" si="1"/>
        <v>1.3</v>
      </c>
      <c r="G57">
        <v>866</v>
      </c>
      <c r="H57" s="1">
        <v>67.489999999999995</v>
      </c>
    </row>
    <row r="58" spans="1:8" hidden="1" x14ac:dyDescent="0.45">
      <c r="A58" t="str">
        <f>RadiatorDatabase[[#This Row],[Type]]&amp;"x"&amp;RadiatorDatabase[[#This Row],[Depth]]&amp;"x"&amp;RadiatorDatabase[[#This Row],[Length]]&amp;"x"&amp;RadiatorDatabase[[#This Row],[Height]]</f>
        <v>ModernxK2x500x700</v>
      </c>
      <c r="B58" t="s">
        <v>71</v>
      </c>
      <c r="C58" t="s">
        <v>2</v>
      </c>
      <c r="D58">
        <v>700</v>
      </c>
      <c r="E58">
        <v>500</v>
      </c>
      <c r="F58">
        <f t="shared" si="1"/>
        <v>1.3</v>
      </c>
      <c r="G58">
        <v>981</v>
      </c>
      <c r="H58" s="1">
        <v>111.95</v>
      </c>
    </row>
    <row r="59" spans="1:8" hidden="1" x14ac:dyDescent="0.45">
      <c r="A59" t="str">
        <f>RadiatorDatabase[[#This Row],[Type]]&amp;"x"&amp;RadiatorDatabase[[#This Row],[Depth]]&amp;"x"&amp;RadiatorDatabase[[#This Row],[Length]]&amp;"x"&amp;RadiatorDatabase[[#This Row],[Height]]</f>
        <v>ModernxK2x600x600</v>
      </c>
      <c r="B59" t="s">
        <v>71</v>
      </c>
      <c r="C59" t="s">
        <v>2</v>
      </c>
      <c r="D59">
        <v>600</v>
      </c>
      <c r="E59">
        <v>600</v>
      </c>
      <c r="F59">
        <f t="shared" si="1"/>
        <v>1.3</v>
      </c>
      <c r="G59">
        <v>1039</v>
      </c>
      <c r="H59" s="1">
        <v>74.739999999999995</v>
      </c>
    </row>
    <row r="60" spans="1:8" hidden="1" x14ac:dyDescent="0.45">
      <c r="A60" t="str">
        <f>RadiatorDatabase[[#This Row],[Type]]&amp;"x"&amp;RadiatorDatabase[[#This Row],[Depth]]&amp;"x"&amp;RadiatorDatabase[[#This Row],[Length]]&amp;"x"&amp;RadiatorDatabase[[#This Row],[Height]]</f>
        <v>ModernxK1x400x600</v>
      </c>
      <c r="B60" t="s">
        <v>71</v>
      </c>
      <c r="C60" t="s">
        <v>0</v>
      </c>
      <c r="D60">
        <v>600</v>
      </c>
      <c r="E60">
        <v>400</v>
      </c>
      <c r="F60">
        <f t="shared" si="1"/>
        <v>1.3</v>
      </c>
      <c r="G60">
        <v>392</v>
      </c>
      <c r="H60" s="1">
        <v>36.619999999999997</v>
      </c>
    </row>
    <row r="61" spans="1:8" hidden="1" x14ac:dyDescent="0.45">
      <c r="A61" t="str">
        <f>RadiatorDatabase[[#This Row],[Type]]&amp;"x"&amp;RadiatorDatabase[[#This Row],[Depth]]&amp;"x"&amp;RadiatorDatabase[[#This Row],[Length]]&amp;"x"&amp;RadiatorDatabase[[#This Row],[Height]]</f>
        <v>ModernxP+x1000x300</v>
      </c>
      <c r="B61" t="s">
        <v>71</v>
      </c>
      <c r="C61" t="s">
        <v>1</v>
      </c>
      <c r="D61">
        <v>300</v>
      </c>
      <c r="E61">
        <v>1000</v>
      </c>
      <c r="F61">
        <f t="shared" si="1"/>
        <v>1.3</v>
      </c>
      <c r="G61">
        <v>745</v>
      </c>
      <c r="H61" s="1">
        <v>71.739999999999995</v>
      </c>
    </row>
    <row r="62" spans="1:8" hidden="1" x14ac:dyDescent="0.45">
      <c r="A62" t="str">
        <f>RadiatorDatabase[[#This Row],[Type]]&amp;"x"&amp;RadiatorDatabase[[#This Row],[Depth]]&amp;"x"&amp;RadiatorDatabase[[#This Row],[Length]]&amp;"x"&amp;RadiatorDatabase[[#This Row],[Height]]</f>
        <v>ModernxK2x600x700</v>
      </c>
      <c r="B62" t="s">
        <v>71</v>
      </c>
      <c r="C62" t="s">
        <v>2</v>
      </c>
      <c r="D62">
        <v>700</v>
      </c>
      <c r="E62">
        <v>600</v>
      </c>
      <c r="F62">
        <f t="shared" si="1"/>
        <v>1.3</v>
      </c>
      <c r="G62">
        <v>1177</v>
      </c>
      <c r="H62" s="1">
        <v>124.02</v>
      </c>
    </row>
    <row r="63" spans="1:8" hidden="1" x14ac:dyDescent="0.45">
      <c r="A63" t="str">
        <f>RadiatorDatabase[[#This Row],[Type]]&amp;"x"&amp;RadiatorDatabase[[#This Row],[Depth]]&amp;"x"&amp;RadiatorDatabase[[#This Row],[Length]]&amp;"x"&amp;RadiatorDatabase[[#This Row],[Height]]</f>
        <v>ModernxK2x400x450</v>
      </c>
      <c r="B63" t="s">
        <v>71</v>
      </c>
      <c r="C63" t="s">
        <v>2</v>
      </c>
      <c r="D63">
        <v>450</v>
      </c>
      <c r="E63">
        <v>400</v>
      </c>
      <c r="F63">
        <f t="shared" si="1"/>
        <v>1.3</v>
      </c>
      <c r="G63">
        <v>548</v>
      </c>
      <c r="H63" s="1">
        <v>53.29</v>
      </c>
    </row>
    <row r="64" spans="1:8" hidden="1" x14ac:dyDescent="0.45">
      <c r="A64" t="str">
        <f>RadiatorDatabase[[#This Row],[Type]]&amp;"x"&amp;RadiatorDatabase[[#This Row],[Depth]]&amp;"x"&amp;RadiatorDatabase[[#This Row],[Length]]&amp;"x"&amp;RadiatorDatabase[[#This Row],[Height]]</f>
        <v>ModernxK2x700x600</v>
      </c>
      <c r="B64" t="s">
        <v>71</v>
      </c>
      <c r="C64" t="s">
        <v>2</v>
      </c>
      <c r="D64">
        <v>600</v>
      </c>
      <c r="E64">
        <v>700</v>
      </c>
      <c r="F64">
        <f t="shared" si="1"/>
        <v>1.3</v>
      </c>
      <c r="G64">
        <v>1212</v>
      </c>
      <c r="H64" s="1">
        <v>81.84</v>
      </c>
    </row>
    <row r="65" spans="1:8" hidden="1" x14ac:dyDescent="0.45">
      <c r="A65" t="str">
        <f>RadiatorDatabase[[#This Row],[Type]]&amp;"x"&amp;RadiatorDatabase[[#This Row],[Depth]]&amp;"x"&amp;RadiatorDatabase[[#This Row],[Length]]&amp;"x"&amp;RadiatorDatabase[[#This Row],[Height]]</f>
        <v>ModernxK3x1200x500</v>
      </c>
      <c r="B65" t="s">
        <v>71</v>
      </c>
      <c r="C65" t="s">
        <v>8</v>
      </c>
      <c r="D65">
        <v>500</v>
      </c>
      <c r="E65">
        <v>1200</v>
      </c>
      <c r="F65">
        <f t="shared" si="1"/>
        <v>1.3</v>
      </c>
      <c r="G65">
        <v>2467</v>
      </c>
      <c r="H65" s="1">
        <v>243</v>
      </c>
    </row>
    <row r="66" spans="1:8" hidden="1" x14ac:dyDescent="0.45">
      <c r="A66" t="str">
        <f>RadiatorDatabase[[#This Row],[Type]]&amp;"x"&amp;RadiatorDatabase[[#This Row],[Depth]]&amp;"x"&amp;RadiatorDatabase[[#This Row],[Length]]&amp;"x"&amp;RadiatorDatabase[[#This Row],[Height]]</f>
        <v>ModernxP+x1000x700</v>
      </c>
      <c r="B66" t="s">
        <v>71</v>
      </c>
      <c r="C66" t="s">
        <v>1</v>
      </c>
      <c r="D66">
        <v>700</v>
      </c>
      <c r="E66">
        <v>1000</v>
      </c>
      <c r="F66">
        <f t="shared" si="1"/>
        <v>1.3</v>
      </c>
      <c r="G66">
        <v>1530</v>
      </c>
      <c r="H66" s="1">
        <v>150.74</v>
      </c>
    </row>
    <row r="67" spans="1:8" hidden="1" x14ac:dyDescent="0.45">
      <c r="A67" t="str">
        <f>RadiatorDatabase[[#This Row],[Type]]&amp;"x"&amp;RadiatorDatabase[[#This Row],[Depth]]&amp;"x"&amp;RadiatorDatabase[[#This Row],[Length]]&amp;"x"&amp;RadiatorDatabase[[#This Row],[Height]]</f>
        <v>ModernxK3x1100x600</v>
      </c>
      <c r="B67" t="s">
        <v>71</v>
      </c>
      <c r="C67" t="s">
        <v>8</v>
      </c>
      <c r="D67">
        <v>600</v>
      </c>
      <c r="E67">
        <v>1100</v>
      </c>
      <c r="F67">
        <f t="shared" ref="F67:F98" si="2">F66</f>
        <v>1.3</v>
      </c>
      <c r="G67">
        <v>2628</v>
      </c>
      <c r="H67" s="1">
        <v>259</v>
      </c>
    </row>
    <row r="68" spans="1:8" hidden="1" x14ac:dyDescent="0.45">
      <c r="A68" t="str">
        <f>RadiatorDatabase[[#This Row],[Type]]&amp;"x"&amp;RadiatorDatabase[[#This Row],[Depth]]&amp;"x"&amp;RadiatorDatabase[[#This Row],[Length]]&amp;"x"&amp;RadiatorDatabase[[#This Row],[Height]]</f>
        <v>ModernxK1x500x450</v>
      </c>
      <c r="B68" t="s">
        <v>71</v>
      </c>
      <c r="C68" t="s">
        <v>0</v>
      </c>
      <c r="D68">
        <v>450</v>
      </c>
      <c r="E68">
        <v>500</v>
      </c>
      <c r="F68">
        <f t="shared" si="2"/>
        <v>1.3</v>
      </c>
      <c r="G68">
        <v>378</v>
      </c>
      <c r="H68" s="1">
        <v>37.26</v>
      </c>
    </row>
    <row r="69" spans="1:8" hidden="1" x14ac:dyDescent="0.45">
      <c r="A69" t="str">
        <f>RadiatorDatabase[[#This Row],[Type]]&amp;"x"&amp;RadiatorDatabase[[#This Row],[Depth]]&amp;"x"&amp;RadiatorDatabase[[#This Row],[Length]]&amp;"x"&amp;RadiatorDatabase[[#This Row],[Height]]</f>
        <v>ModernxK3x1100x500</v>
      </c>
      <c r="B69" t="s">
        <v>71</v>
      </c>
      <c r="C69" t="s">
        <v>8</v>
      </c>
      <c r="D69">
        <v>500</v>
      </c>
      <c r="E69">
        <v>1100</v>
      </c>
      <c r="F69">
        <f t="shared" si="2"/>
        <v>1.3</v>
      </c>
      <c r="G69">
        <v>2262</v>
      </c>
      <c r="H69" s="1">
        <v>223</v>
      </c>
    </row>
    <row r="70" spans="1:8" hidden="1" x14ac:dyDescent="0.45">
      <c r="A70" t="str">
        <f>RadiatorDatabase[[#This Row],[Type]]&amp;"x"&amp;RadiatorDatabase[[#This Row],[Depth]]&amp;"x"&amp;RadiatorDatabase[[#This Row],[Length]]&amp;"x"&amp;RadiatorDatabase[[#This Row],[Height]]</f>
        <v>ModernxK3x1200x600</v>
      </c>
      <c r="B70" t="s">
        <v>71</v>
      </c>
      <c r="C70" t="s">
        <v>8</v>
      </c>
      <c r="D70">
        <v>600</v>
      </c>
      <c r="E70">
        <v>1200</v>
      </c>
      <c r="F70">
        <f t="shared" si="2"/>
        <v>1.3</v>
      </c>
      <c r="G70">
        <v>2867</v>
      </c>
      <c r="H70" s="1">
        <v>283</v>
      </c>
    </row>
    <row r="71" spans="1:8" hidden="1" x14ac:dyDescent="0.45">
      <c r="A71" t="str">
        <f>RadiatorDatabase[[#This Row],[Type]]&amp;"x"&amp;RadiatorDatabase[[#This Row],[Depth]]&amp;"x"&amp;RadiatorDatabase[[#This Row],[Length]]&amp;"x"&amp;RadiatorDatabase[[#This Row],[Height]]</f>
        <v>ModernxK3x1000x500</v>
      </c>
      <c r="B71" t="s">
        <v>71</v>
      </c>
      <c r="C71" t="s">
        <v>8</v>
      </c>
      <c r="D71">
        <v>500</v>
      </c>
      <c r="E71">
        <v>1000</v>
      </c>
      <c r="F71">
        <f t="shared" si="2"/>
        <v>1.3</v>
      </c>
      <c r="G71">
        <v>2056</v>
      </c>
      <c r="H71" s="1">
        <v>203</v>
      </c>
    </row>
    <row r="72" spans="1:8" hidden="1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ModernxK3x1000x600</v>
      </c>
      <c r="B72" t="s">
        <v>71</v>
      </c>
      <c r="C72" t="s">
        <v>8</v>
      </c>
      <c r="D72">
        <v>600</v>
      </c>
      <c r="E72">
        <v>1000</v>
      </c>
      <c r="F72">
        <f t="shared" si="2"/>
        <v>1.3</v>
      </c>
      <c r="G72">
        <v>2389</v>
      </c>
      <c r="H72" s="1">
        <v>236</v>
      </c>
    </row>
    <row r="73" spans="1:8" hidden="1" x14ac:dyDescent="0.45">
      <c r="A73" t="str">
        <f>RadiatorDatabase[[#This Row],[Type]]&amp;"x"&amp;RadiatorDatabase[[#This Row],[Depth]]&amp;"x"&amp;RadiatorDatabase[[#This Row],[Length]]&amp;"x"&amp;RadiatorDatabase[[#This Row],[Height]]</f>
        <v>ModernxP+x1200x700</v>
      </c>
      <c r="B73" t="s">
        <v>71</v>
      </c>
      <c r="C73" t="s">
        <v>1</v>
      </c>
      <c r="D73">
        <v>700</v>
      </c>
      <c r="E73">
        <v>1200</v>
      </c>
      <c r="F73">
        <f t="shared" si="2"/>
        <v>1.3</v>
      </c>
      <c r="G73">
        <v>1836</v>
      </c>
      <c r="H73" s="1">
        <v>181.86</v>
      </c>
    </row>
    <row r="74" spans="1:8" hidden="1" x14ac:dyDescent="0.45">
      <c r="A74" t="str">
        <f>RadiatorDatabase[[#This Row],[Type]]&amp;"x"&amp;RadiatorDatabase[[#This Row],[Depth]]&amp;"x"&amp;RadiatorDatabase[[#This Row],[Length]]&amp;"x"&amp;RadiatorDatabase[[#This Row],[Height]]</f>
        <v>ModernxK2x700x700</v>
      </c>
      <c r="B74" t="s">
        <v>71</v>
      </c>
      <c r="C74" t="s">
        <v>2</v>
      </c>
      <c r="D74">
        <v>700</v>
      </c>
      <c r="E74">
        <v>700</v>
      </c>
      <c r="F74">
        <f t="shared" si="2"/>
        <v>1.3</v>
      </c>
      <c r="G74">
        <v>1373</v>
      </c>
      <c r="H74" s="1">
        <v>135.04</v>
      </c>
    </row>
    <row r="75" spans="1:8" hidden="1" x14ac:dyDescent="0.45">
      <c r="A75" t="str">
        <f>RadiatorDatabase[[#This Row],[Type]]&amp;"x"&amp;RadiatorDatabase[[#This Row],[Depth]]&amp;"x"&amp;RadiatorDatabase[[#This Row],[Length]]&amp;"x"&amp;RadiatorDatabase[[#This Row],[Height]]</f>
        <v>ModernxK2x800x600</v>
      </c>
      <c r="B75" t="s">
        <v>71</v>
      </c>
      <c r="C75" t="s">
        <v>2</v>
      </c>
      <c r="D75">
        <v>600</v>
      </c>
      <c r="E75">
        <v>800</v>
      </c>
      <c r="F75">
        <f t="shared" si="2"/>
        <v>1.3</v>
      </c>
      <c r="G75">
        <v>1386</v>
      </c>
      <c r="H75" s="1">
        <v>86.36</v>
      </c>
    </row>
    <row r="76" spans="1:8" hidden="1" x14ac:dyDescent="0.45">
      <c r="A76" t="str">
        <f>RadiatorDatabase[[#This Row],[Type]]&amp;"x"&amp;RadiatorDatabase[[#This Row],[Depth]]&amp;"x"&amp;RadiatorDatabase[[#This Row],[Length]]&amp;"x"&amp;RadiatorDatabase[[#This Row],[Height]]</f>
        <v>ModernxK1x2000x600</v>
      </c>
      <c r="B76" t="s">
        <v>71</v>
      </c>
      <c r="C76" t="s">
        <v>0</v>
      </c>
      <c r="D76">
        <v>600</v>
      </c>
      <c r="E76">
        <v>2000</v>
      </c>
      <c r="F76">
        <f t="shared" si="2"/>
        <v>1.3</v>
      </c>
      <c r="G76">
        <v>1960</v>
      </c>
      <c r="H76" s="1">
        <v>195.09</v>
      </c>
    </row>
    <row r="77" spans="1:8" hidden="1" x14ac:dyDescent="0.45">
      <c r="A77" t="str">
        <f>RadiatorDatabase[[#This Row],[Type]]&amp;"x"&amp;RadiatorDatabase[[#This Row],[Depth]]&amp;"x"&amp;RadiatorDatabase[[#This Row],[Length]]&amp;"x"&amp;RadiatorDatabase[[#This Row],[Height]]</f>
        <v>ModernxK2x500x300</v>
      </c>
      <c r="B77" t="s">
        <v>71</v>
      </c>
      <c r="C77" t="s">
        <v>2</v>
      </c>
      <c r="D77">
        <v>300</v>
      </c>
      <c r="E77">
        <v>500</v>
      </c>
      <c r="F77">
        <f t="shared" si="2"/>
        <v>1.3</v>
      </c>
      <c r="G77">
        <v>491</v>
      </c>
      <c r="H77" s="1">
        <v>48.99</v>
      </c>
    </row>
    <row r="78" spans="1:8" hidden="1" x14ac:dyDescent="0.45">
      <c r="A78" t="str">
        <f>RadiatorDatabase[[#This Row],[Type]]&amp;"x"&amp;RadiatorDatabase[[#This Row],[Depth]]&amp;"x"&amp;RadiatorDatabase[[#This Row],[Length]]&amp;"x"&amp;RadiatorDatabase[[#This Row],[Height]]</f>
        <v>ModernxK1x1500x300</v>
      </c>
      <c r="B78" t="s">
        <v>71</v>
      </c>
      <c r="C78" t="s">
        <v>0</v>
      </c>
      <c r="D78">
        <v>300</v>
      </c>
      <c r="E78">
        <v>1500</v>
      </c>
      <c r="F78">
        <f t="shared" si="2"/>
        <v>1.3</v>
      </c>
      <c r="G78">
        <v>764</v>
      </c>
      <c r="H78" s="1">
        <v>76.23</v>
      </c>
    </row>
    <row r="79" spans="1:8" hidden="1" x14ac:dyDescent="0.45">
      <c r="A79" t="str">
        <f>RadiatorDatabase[[#This Row],[Type]]&amp;"x"&amp;RadiatorDatabase[[#This Row],[Depth]]&amp;"x"&amp;RadiatorDatabase[[#This Row],[Length]]&amp;"x"&amp;RadiatorDatabase[[#This Row],[Height]]</f>
        <v>ModernxP+x900x700</v>
      </c>
      <c r="B79" t="s">
        <v>71</v>
      </c>
      <c r="C79" t="s">
        <v>1</v>
      </c>
      <c r="D79">
        <v>700</v>
      </c>
      <c r="E79">
        <v>900</v>
      </c>
      <c r="F79">
        <f t="shared" si="2"/>
        <v>1.3</v>
      </c>
      <c r="G79">
        <v>1377</v>
      </c>
      <c r="H79" s="1">
        <v>137.72999999999999</v>
      </c>
    </row>
    <row r="80" spans="1:8" hidden="1" x14ac:dyDescent="0.45">
      <c r="A80" t="str">
        <f>RadiatorDatabase[[#This Row],[Type]]&amp;"x"&amp;RadiatorDatabase[[#This Row],[Depth]]&amp;"x"&amp;RadiatorDatabase[[#This Row],[Length]]&amp;"x"&amp;RadiatorDatabase[[#This Row],[Height]]</f>
        <v>ModernxP+x800x700</v>
      </c>
      <c r="B80" t="s">
        <v>71</v>
      </c>
      <c r="C80" t="s">
        <v>1</v>
      </c>
      <c r="D80">
        <v>700</v>
      </c>
      <c r="E80">
        <v>800</v>
      </c>
      <c r="F80">
        <f t="shared" si="2"/>
        <v>1.3</v>
      </c>
      <c r="G80">
        <v>1224</v>
      </c>
      <c r="H80" s="1">
        <v>124.55</v>
      </c>
    </row>
    <row r="81" spans="1:8" hidden="1" x14ac:dyDescent="0.45">
      <c r="A81" t="str">
        <f>RadiatorDatabase[[#This Row],[Type]]&amp;"x"&amp;RadiatorDatabase[[#This Row],[Depth]]&amp;"x"&amp;RadiatorDatabase[[#This Row],[Length]]&amp;"x"&amp;RadiatorDatabase[[#This Row],[Height]]</f>
        <v>ModernxK3x900x500</v>
      </c>
      <c r="B81" t="s">
        <v>71</v>
      </c>
      <c r="C81" t="s">
        <v>8</v>
      </c>
      <c r="D81">
        <v>500</v>
      </c>
      <c r="E81">
        <v>900</v>
      </c>
      <c r="F81">
        <f t="shared" si="2"/>
        <v>1.3</v>
      </c>
      <c r="G81">
        <v>1850</v>
      </c>
      <c r="H81" s="1">
        <v>190</v>
      </c>
    </row>
    <row r="82" spans="1:8" hidden="1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ModernxK3x900x600</v>
      </c>
      <c r="B82" t="s">
        <v>71</v>
      </c>
      <c r="C82" t="s">
        <v>8</v>
      </c>
      <c r="D82">
        <v>600</v>
      </c>
      <c r="E82">
        <v>900</v>
      </c>
      <c r="F82">
        <f t="shared" si="2"/>
        <v>1.3</v>
      </c>
      <c r="G82">
        <v>2150</v>
      </c>
      <c r="H82" s="1">
        <v>221</v>
      </c>
    </row>
    <row r="83" spans="1:8" hidden="1" x14ac:dyDescent="0.45">
      <c r="A83" t="str">
        <f>RadiatorDatabase[[#This Row],[Type]]&amp;"x"&amp;RadiatorDatabase[[#This Row],[Depth]]&amp;"x"&amp;RadiatorDatabase[[#This Row],[Length]]&amp;"x"&amp;RadiatorDatabase[[#This Row],[Height]]</f>
        <v>ModernxP+x700x700</v>
      </c>
      <c r="B83" t="s">
        <v>71</v>
      </c>
      <c r="C83" t="s">
        <v>1</v>
      </c>
      <c r="D83">
        <v>700</v>
      </c>
      <c r="E83">
        <v>700</v>
      </c>
      <c r="F83">
        <f t="shared" si="2"/>
        <v>1.3</v>
      </c>
      <c r="G83">
        <v>1071</v>
      </c>
      <c r="H83" s="1">
        <v>112.74</v>
      </c>
    </row>
    <row r="84" spans="1:8" hidden="1" x14ac:dyDescent="0.45">
      <c r="A84" t="str">
        <f>RadiatorDatabase[[#This Row],[Type]]&amp;"x"&amp;RadiatorDatabase[[#This Row],[Depth]]&amp;"x"&amp;RadiatorDatabase[[#This Row],[Length]]&amp;"x"&amp;RadiatorDatabase[[#This Row],[Height]]</f>
        <v>ModernxK1x1000x300</v>
      </c>
      <c r="B84" t="s">
        <v>71</v>
      </c>
      <c r="C84" t="s">
        <v>0</v>
      </c>
      <c r="D84">
        <v>300</v>
      </c>
      <c r="E84">
        <v>1000</v>
      </c>
      <c r="F84">
        <f t="shared" si="2"/>
        <v>1.3</v>
      </c>
      <c r="G84">
        <v>509</v>
      </c>
      <c r="H84" s="1">
        <v>53.62</v>
      </c>
    </row>
    <row r="85" spans="1:8" hidden="1" x14ac:dyDescent="0.45">
      <c r="A85" t="str">
        <f>RadiatorDatabase[[#This Row],[Type]]&amp;"x"&amp;RadiatorDatabase[[#This Row],[Depth]]&amp;"x"&amp;RadiatorDatabase[[#This Row],[Length]]&amp;"x"&amp;RadiatorDatabase[[#This Row],[Height]]</f>
        <v>ModernxK2x800x700</v>
      </c>
      <c r="B85" t="s">
        <v>71</v>
      </c>
      <c r="C85" t="s">
        <v>2</v>
      </c>
      <c r="D85">
        <v>700</v>
      </c>
      <c r="E85">
        <v>800</v>
      </c>
      <c r="F85">
        <f t="shared" si="2"/>
        <v>1.3</v>
      </c>
      <c r="G85">
        <v>1569</v>
      </c>
      <c r="H85" s="1">
        <v>143.31</v>
      </c>
    </row>
    <row r="86" spans="1:8" hidden="1" x14ac:dyDescent="0.45">
      <c r="A86" t="str">
        <f>RadiatorDatabase[[#This Row],[Type]]&amp;"x"&amp;RadiatorDatabase[[#This Row],[Depth]]&amp;"x"&amp;RadiatorDatabase[[#This Row],[Length]]&amp;"x"&amp;RadiatorDatabase[[#This Row],[Height]]</f>
        <v>ModernxK1x800x700</v>
      </c>
      <c r="B86" t="s">
        <v>71</v>
      </c>
      <c r="C86" t="s">
        <v>0</v>
      </c>
      <c r="D86">
        <v>700</v>
      </c>
      <c r="E86">
        <v>800</v>
      </c>
      <c r="F86">
        <f t="shared" si="2"/>
        <v>1.3</v>
      </c>
      <c r="G86">
        <v>894</v>
      </c>
      <c r="H86" s="1">
        <v>94.46</v>
      </c>
    </row>
    <row r="87" spans="1:8" hidden="1" x14ac:dyDescent="0.45">
      <c r="A87" t="str">
        <f>RadiatorDatabase[[#This Row],[Type]]&amp;"x"&amp;RadiatorDatabase[[#This Row],[Depth]]&amp;"x"&amp;RadiatorDatabase[[#This Row],[Length]]&amp;"x"&amp;RadiatorDatabase[[#This Row],[Height]]</f>
        <v>ModernxK1x1100x700</v>
      </c>
      <c r="B87" t="s">
        <v>71</v>
      </c>
      <c r="C87" t="s">
        <v>0</v>
      </c>
      <c r="D87">
        <v>700</v>
      </c>
      <c r="E87">
        <v>1100</v>
      </c>
      <c r="F87">
        <f t="shared" si="2"/>
        <v>1.3</v>
      </c>
      <c r="G87">
        <v>1229</v>
      </c>
      <c r="H87" s="1">
        <v>129.87</v>
      </c>
    </row>
    <row r="88" spans="1:8" hidden="1" x14ac:dyDescent="0.45">
      <c r="A88" t="str">
        <f>RadiatorDatabase[[#This Row],[Type]]&amp;"x"&amp;RadiatorDatabase[[#This Row],[Depth]]&amp;"x"&amp;RadiatorDatabase[[#This Row],[Length]]&amp;"x"&amp;RadiatorDatabase[[#This Row],[Height]]</f>
        <v>ModernxK1x700x700</v>
      </c>
      <c r="B88" t="s">
        <v>71</v>
      </c>
      <c r="C88" t="s">
        <v>0</v>
      </c>
      <c r="D88">
        <v>700</v>
      </c>
      <c r="E88">
        <v>700</v>
      </c>
      <c r="F88">
        <f t="shared" si="2"/>
        <v>1.3</v>
      </c>
      <c r="G88">
        <v>782</v>
      </c>
      <c r="H88" s="1">
        <v>82.64</v>
      </c>
    </row>
    <row r="89" spans="1:8" hidden="1" x14ac:dyDescent="0.45">
      <c r="A89" t="str">
        <f>RadiatorDatabase[[#This Row],[Type]]&amp;"x"&amp;RadiatorDatabase[[#This Row],[Depth]]&amp;"x"&amp;RadiatorDatabase[[#This Row],[Length]]&amp;"x"&amp;RadiatorDatabase[[#This Row],[Height]]</f>
        <v>ModernxK1x1000x700</v>
      </c>
      <c r="B89" t="s">
        <v>71</v>
      </c>
      <c r="C89" t="s">
        <v>0</v>
      </c>
      <c r="D89">
        <v>700</v>
      </c>
      <c r="E89">
        <v>1000</v>
      </c>
      <c r="F89">
        <f t="shared" si="2"/>
        <v>1.3</v>
      </c>
      <c r="G89">
        <v>1117</v>
      </c>
      <c r="H89" s="1">
        <v>118.06</v>
      </c>
    </row>
    <row r="90" spans="1:8" hidden="1" x14ac:dyDescent="0.45">
      <c r="A90" t="str">
        <f>RadiatorDatabase[[#This Row],[Type]]&amp;"x"&amp;RadiatorDatabase[[#This Row],[Depth]]&amp;"x"&amp;RadiatorDatabase[[#This Row],[Length]]&amp;"x"&amp;RadiatorDatabase[[#This Row],[Height]]</f>
        <v>ModernxK1x600x700</v>
      </c>
      <c r="B90" t="s">
        <v>71</v>
      </c>
      <c r="C90" t="s">
        <v>0</v>
      </c>
      <c r="D90">
        <v>700</v>
      </c>
      <c r="E90">
        <v>600</v>
      </c>
      <c r="F90">
        <f t="shared" si="2"/>
        <v>1.3</v>
      </c>
      <c r="G90">
        <v>670</v>
      </c>
      <c r="H90" s="1">
        <v>70.819999999999993</v>
      </c>
    </row>
    <row r="91" spans="1:8" hidden="1" x14ac:dyDescent="0.45">
      <c r="A91" t="str">
        <f>RadiatorDatabase[[#This Row],[Type]]&amp;"x"&amp;RadiatorDatabase[[#This Row],[Depth]]&amp;"x"&amp;RadiatorDatabase[[#This Row],[Length]]&amp;"x"&amp;RadiatorDatabase[[#This Row],[Height]]</f>
        <v>ModernxK1x1400x700</v>
      </c>
      <c r="B91" t="s">
        <v>71</v>
      </c>
      <c r="C91" t="s">
        <v>0</v>
      </c>
      <c r="D91">
        <v>700</v>
      </c>
      <c r="E91">
        <v>1400</v>
      </c>
      <c r="F91">
        <f t="shared" si="2"/>
        <v>1.3</v>
      </c>
      <c r="G91">
        <v>1564</v>
      </c>
      <c r="H91" s="1">
        <v>165.32</v>
      </c>
    </row>
    <row r="92" spans="1:8" hidden="1" x14ac:dyDescent="0.45">
      <c r="A92" t="str">
        <f>RadiatorDatabase[[#This Row],[Type]]&amp;"x"&amp;RadiatorDatabase[[#This Row],[Depth]]&amp;"x"&amp;RadiatorDatabase[[#This Row],[Length]]&amp;"x"&amp;RadiatorDatabase[[#This Row],[Height]]</f>
        <v>ModernxK1x1600x700</v>
      </c>
      <c r="B92" t="s">
        <v>71</v>
      </c>
      <c r="C92" t="s">
        <v>0</v>
      </c>
      <c r="D92">
        <v>700</v>
      </c>
      <c r="E92">
        <v>1600</v>
      </c>
      <c r="F92">
        <f t="shared" si="2"/>
        <v>1.3</v>
      </c>
      <c r="G92">
        <v>1787</v>
      </c>
      <c r="H92" s="1">
        <v>188.91</v>
      </c>
    </row>
    <row r="93" spans="1:8" hidden="1" x14ac:dyDescent="0.45">
      <c r="A93" t="str">
        <f>RadiatorDatabase[[#This Row],[Type]]&amp;"x"&amp;RadiatorDatabase[[#This Row],[Depth]]&amp;"x"&amp;RadiatorDatabase[[#This Row],[Length]]&amp;"x"&amp;RadiatorDatabase[[#This Row],[Height]]</f>
        <v>ModernxK1x1200x700</v>
      </c>
      <c r="B93" t="s">
        <v>71</v>
      </c>
      <c r="C93" t="s">
        <v>0</v>
      </c>
      <c r="D93">
        <v>700</v>
      </c>
      <c r="E93">
        <v>1200</v>
      </c>
      <c r="F93">
        <f t="shared" si="2"/>
        <v>1.3</v>
      </c>
      <c r="G93">
        <v>1340</v>
      </c>
      <c r="H93" s="1">
        <v>141.69</v>
      </c>
    </row>
    <row r="94" spans="1:8" hidden="1" x14ac:dyDescent="0.45">
      <c r="A94" t="str">
        <f>RadiatorDatabase[[#This Row],[Type]]&amp;"x"&amp;RadiatorDatabase[[#This Row],[Depth]]&amp;"x"&amp;RadiatorDatabase[[#This Row],[Length]]&amp;"x"&amp;RadiatorDatabase[[#This Row],[Height]]</f>
        <v>ModernxK1x900x700</v>
      </c>
      <c r="B94" t="s">
        <v>71</v>
      </c>
      <c r="C94" t="s">
        <v>0</v>
      </c>
      <c r="D94">
        <v>700</v>
      </c>
      <c r="E94">
        <v>900</v>
      </c>
      <c r="F94">
        <f t="shared" si="2"/>
        <v>1.3</v>
      </c>
      <c r="G94">
        <v>1005</v>
      </c>
      <c r="H94" s="1">
        <v>106.28</v>
      </c>
    </row>
    <row r="95" spans="1:8" hidden="1" x14ac:dyDescent="0.45">
      <c r="A95" t="str">
        <f>RadiatorDatabase[[#This Row],[Type]]&amp;"x"&amp;RadiatorDatabase[[#This Row],[Depth]]&amp;"x"&amp;RadiatorDatabase[[#This Row],[Length]]&amp;"x"&amp;RadiatorDatabase[[#This Row],[Height]]</f>
        <v>ModernxP+x1400x700</v>
      </c>
      <c r="B95" t="s">
        <v>71</v>
      </c>
      <c r="C95" t="s">
        <v>1</v>
      </c>
      <c r="D95">
        <v>700</v>
      </c>
      <c r="E95">
        <v>1400</v>
      </c>
      <c r="F95">
        <f t="shared" si="2"/>
        <v>1.3</v>
      </c>
      <c r="G95">
        <v>2142</v>
      </c>
      <c r="H95" s="1">
        <v>227.63</v>
      </c>
    </row>
    <row r="96" spans="1:8" hidden="1" x14ac:dyDescent="0.45">
      <c r="A96" t="str">
        <f>RadiatorDatabase[[#This Row],[Type]]&amp;"x"&amp;RadiatorDatabase[[#This Row],[Depth]]&amp;"x"&amp;RadiatorDatabase[[#This Row],[Length]]&amp;"x"&amp;RadiatorDatabase[[#This Row],[Height]]</f>
        <v>ModernxK3x800x600</v>
      </c>
      <c r="B96" t="s">
        <v>71</v>
      </c>
      <c r="C96" t="s">
        <v>8</v>
      </c>
      <c r="D96">
        <v>600</v>
      </c>
      <c r="E96">
        <v>800</v>
      </c>
      <c r="F96">
        <f t="shared" si="2"/>
        <v>1.3</v>
      </c>
      <c r="G96">
        <v>1911</v>
      </c>
      <c r="H96" s="1">
        <v>204</v>
      </c>
    </row>
    <row r="97" spans="1:8" hidden="1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ModernxK3x800x500</v>
      </c>
      <c r="B97" t="s">
        <v>71</v>
      </c>
      <c r="C97" t="s">
        <v>8</v>
      </c>
      <c r="D97">
        <v>500</v>
      </c>
      <c r="E97">
        <v>800</v>
      </c>
      <c r="F97">
        <f t="shared" si="2"/>
        <v>1.3</v>
      </c>
      <c r="G97">
        <v>1645</v>
      </c>
      <c r="H97" s="1">
        <v>176</v>
      </c>
    </row>
    <row r="98" spans="1:8" hidden="1" x14ac:dyDescent="0.45">
      <c r="A98" t="str">
        <f>RadiatorDatabase[[#This Row],[Type]]&amp;"x"&amp;RadiatorDatabase[[#This Row],[Depth]]&amp;"x"&amp;RadiatorDatabase[[#This Row],[Length]]&amp;"x"&amp;RadiatorDatabase[[#This Row],[Height]]</f>
        <v>ModernxK1x2400x600</v>
      </c>
      <c r="B98" t="s">
        <v>71</v>
      </c>
      <c r="C98" t="s">
        <v>0</v>
      </c>
      <c r="D98">
        <v>600</v>
      </c>
      <c r="E98">
        <v>2400</v>
      </c>
      <c r="F98">
        <f t="shared" si="2"/>
        <v>1.3</v>
      </c>
      <c r="G98">
        <v>2352</v>
      </c>
      <c r="H98" s="1">
        <v>253.72</v>
      </c>
    </row>
    <row r="99" spans="1:8" hidden="1" x14ac:dyDescent="0.45">
      <c r="A99" t="str">
        <f>RadiatorDatabase[[#This Row],[Type]]&amp;"x"&amp;RadiatorDatabase[[#This Row],[Depth]]&amp;"x"&amp;RadiatorDatabase[[#This Row],[Length]]&amp;"x"&amp;RadiatorDatabase[[#This Row],[Height]]</f>
        <v>ModernxK1x2200x600</v>
      </c>
      <c r="B99" t="s">
        <v>71</v>
      </c>
      <c r="C99" t="s">
        <v>0</v>
      </c>
      <c r="D99">
        <v>600</v>
      </c>
      <c r="E99">
        <v>2200</v>
      </c>
      <c r="F99">
        <f t="shared" ref="F99:F125" si="3">F98</f>
        <v>1.3</v>
      </c>
      <c r="G99">
        <v>2156</v>
      </c>
      <c r="H99" s="1">
        <v>232.65</v>
      </c>
    </row>
    <row r="100" spans="1:8" hidden="1" x14ac:dyDescent="0.45">
      <c r="A100" t="str">
        <f>RadiatorDatabase[[#This Row],[Type]]&amp;"x"&amp;RadiatorDatabase[[#This Row],[Depth]]&amp;"x"&amp;RadiatorDatabase[[#This Row],[Length]]&amp;"x"&amp;RadiatorDatabase[[#This Row],[Height]]</f>
        <v>ModernxP+x1100x700</v>
      </c>
      <c r="B100" t="s">
        <v>71</v>
      </c>
      <c r="C100" t="s">
        <v>1</v>
      </c>
      <c r="D100">
        <v>700</v>
      </c>
      <c r="E100">
        <v>1100</v>
      </c>
      <c r="F100">
        <f t="shared" si="3"/>
        <v>1.3</v>
      </c>
      <c r="G100">
        <v>1683</v>
      </c>
      <c r="H100" s="1">
        <v>181.86</v>
      </c>
    </row>
    <row r="101" spans="1:8" hidden="1" x14ac:dyDescent="0.45">
      <c r="A101" t="str">
        <f>RadiatorDatabase[[#This Row],[Type]]&amp;"x"&amp;RadiatorDatabase[[#This Row],[Depth]]&amp;"x"&amp;RadiatorDatabase[[#This Row],[Length]]&amp;"x"&amp;RadiatorDatabase[[#This Row],[Height]]</f>
        <v>ModernxK1x2400x450</v>
      </c>
      <c r="B101" t="s">
        <v>71</v>
      </c>
      <c r="C101" t="s">
        <v>0</v>
      </c>
      <c r="D101">
        <v>450</v>
      </c>
      <c r="E101">
        <v>2400</v>
      </c>
      <c r="F101">
        <f t="shared" si="3"/>
        <v>1.3</v>
      </c>
      <c r="G101">
        <v>1814</v>
      </c>
      <c r="H101" s="1">
        <v>196.23</v>
      </c>
    </row>
    <row r="102" spans="1:8" hidden="1" x14ac:dyDescent="0.45">
      <c r="A102" t="str">
        <f>RadiatorDatabase[[#This Row],[Type]]&amp;"x"&amp;RadiatorDatabase[[#This Row],[Depth]]&amp;"x"&amp;RadiatorDatabase[[#This Row],[Length]]&amp;"x"&amp;RadiatorDatabase[[#This Row],[Height]]</f>
        <v>ModernxP+x600x700</v>
      </c>
      <c r="B102" t="s">
        <v>71</v>
      </c>
      <c r="C102" t="s">
        <v>1</v>
      </c>
      <c r="D102">
        <v>700</v>
      </c>
      <c r="E102">
        <v>600</v>
      </c>
      <c r="F102">
        <f t="shared" si="3"/>
        <v>1.3</v>
      </c>
      <c r="G102">
        <v>918</v>
      </c>
      <c r="H102" s="1">
        <v>99.86</v>
      </c>
    </row>
    <row r="103" spans="1:8" hidden="1" x14ac:dyDescent="0.45">
      <c r="A103" t="str">
        <f>RadiatorDatabase[[#This Row],[Type]]&amp;"x"&amp;RadiatorDatabase[[#This Row],[Depth]]&amp;"x"&amp;RadiatorDatabase[[#This Row],[Length]]&amp;"x"&amp;RadiatorDatabase[[#This Row],[Height]]</f>
        <v>ModernxK3x1800x500</v>
      </c>
      <c r="B103" t="s">
        <v>71</v>
      </c>
      <c r="C103" t="s">
        <v>8</v>
      </c>
      <c r="D103">
        <v>500</v>
      </c>
      <c r="E103">
        <v>1800</v>
      </c>
      <c r="F103">
        <f t="shared" si="3"/>
        <v>1.3</v>
      </c>
      <c r="G103">
        <v>3701</v>
      </c>
      <c r="H103" s="1">
        <v>403</v>
      </c>
    </row>
    <row r="104" spans="1:8" hidden="1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ModernxK3x1800x600</v>
      </c>
      <c r="B104" t="s">
        <v>71</v>
      </c>
      <c r="C104" t="s">
        <v>8</v>
      </c>
      <c r="D104">
        <v>600</v>
      </c>
      <c r="E104">
        <v>1800</v>
      </c>
      <c r="F104">
        <f t="shared" si="3"/>
        <v>1.3</v>
      </c>
      <c r="G104">
        <v>4300</v>
      </c>
      <c r="H104" s="1">
        <v>469</v>
      </c>
    </row>
    <row r="105" spans="1:8" hidden="1" x14ac:dyDescent="0.45">
      <c r="A105" t="str">
        <f>RadiatorDatabase[[#This Row],[Type]]&amp;"x"&amp;RadiatorDatabase[[#This Row],[Depth]]&amp;"x"&amp;RadiatorDatabase[[#This Row],[Length]]&amp;"x"&amp;RadiatorDatabase[[#This Row],[Height]]</f>
        <v>ModernxK3x1400x500</v>
      </c>
      <c r="B105" t="s">
        <v>71</v>
      </c>
      <c r="C105" t="s">
        <v>8</v>
      </c>
      <c r="D105">
        <v>500</v>
      </c>
      <c r="E105">
        <v>1400</v>
      </c>
      <c r="F105">
        <f t="shared" si="3"/>
        <v>1.3</v>
      </c>
      <c r="G105">
        <v>2878</v>
      </c>
      <c r="H105" s="1">
        <v>314</v>
      </c>
    </row>
    <row r="106" spans="1:8" x14ac:dyDescent="0.45">
      <c r="A106" t="str">
        <f>RadiatorDatabase[[#This Row],[Type]]&amp;"x"&amp;RadiatorDatabase[[#This Row],[Depth]]&amp;"x"&amp;RadiatorDatabase[[#This Row],[Length]]&amp;"x"&amp;RadiatorDatabase[[#This Row],[Height]]</f>
        <v>ModernxK3x1600x600</v>
      </c>
      <c r="B106" t="s">
        <v>71</v>
      </c>
      <c r="C106" t="s">
        <v>8</v>
      </c>
      <c r="D106">
        <v>600</v>
      </c>
      <c r="E106">
        <v>1600</v>
      </c>
      <c r="F106">
        <f t="shared" si="3"/>
        <v>1.3</v>
      </c>
      <c r="G106">
        <v>3822</v>
      </c>
      <c r="H106" s="1">
        <v>417</v>
      </c>
    </row>
    <row r="107" spans="1:8" hidden="1" x14ac:dyDescent="0.45">
      <c r="A107" t="str">
        <f>RadiatorDatabase[[#This Row],[Type]]&amp;"x"&amp;RadiatorDatabase[[#This Row],[Depth]]&amp;"x"&amp;RadiatorDatabase[[#This Row],[Length]]&amp;"x"&amp;RadiatorDatabase[[#This Row],[Height]]</f>
        <v>ModernxK3x1400x600</v>
      </c>
      <c r="B107" t="s">
        <v>71</v>
      </c>
      <c r="C107" t="s">
        <v>8</v>
      </c>
      <c r="D107">
        <v>600</v>
      </c>
      <c r="E107">
        <v>1400</v>
      </c>
      <c r="F107">
        <f t="shared" si="3"/>
        <v>1.3</v>
      </c>
      <c r="G107">
        <v>3345</v>
      </c>
      <c r="H107" s="1">
        <v>365</v>
      </c>
    </row>
    <row r="108" spans="1:8" hidden="1" x14ac:dyDescent="0.45">
      <c r="A108" t="str">
        <f>RadiatorDatabase[[#This Row],[Type]]&amp;"x"&amp;RadiatorDatabase[[#This Row],[Depth]]&amp;"x"&amp;RadiatorDatabase[[#This Row],[Length]]&amp;"x"&amp;RadiatorDatabase[[#This Row],[Height]]</f>
        <v>ModernxK3x1600x500</v>
      </c>
      <c r="B108" t="s">
        <v>71</v>
      </c>
      <c r="C108" t="s">
        <v>8</v>
      </c>
      <c r="D108">
        <v>500</v>
      </c>
      <c r="E108">
        <v>1600</v>
      </c>
      <c r="F108">
        <f t="shared" si="3"/>
        <v>1.3</v>
      </c>
      <c r="G108">
        <v>3290</v>
      </c>
      <c r="H108" s="1">
        <v>359</v>
      </c>
    </row>
    <row r="109" spans="1:8" hidden="1" x14ac:dyDescent="0.45">
      <c r="A109" t="str">
        <f>RadiatorDatabase[[#This Row],[Type]]&amp;"x"&amp;RadiatorDatabase[[#This Row],[Depth]]&amp;"x"&amp;RadiatorDatabase[[#This Row],[Length]]&amp;"x"&amp;RadiatorDatabase[[#This Row],[Height]]</f>
        <v>ModernxK1x400x450</v>
      </c>
      <c r="B109" t="s">
        <v>71</v>
      </c>
      <c r="C109" t="s">
        <v>0</v>
      </c>
      <c r="D109">
        <v>450</v>
      </c>
      <c r="E109">
        <v>400</v>
      </c>
      <c r="F109">
        <f t="shared" si="3"/>
        <v>1.3</v>
      </c>
      <c r="G109">
        <v>302</v>
      </c>
      <c r="H109" s="1">
        <v>33.53</v>
      </c>
    </row>
    <row r="110" spans="1:8" hidden="1" x14ac:dyDescent="0.45">
      <c r="A110" t="str">
        <f>RadiatorDatabase[[#This Row],[Type]]&amp;"x"&amp;RadiatorDatabase[[#This Row],[Depth]]&amp;"x"&amp;RadiatorDatabase[[#This Row],[Length]]&amp;"x"&amp;RadiatorDatabase[[#This Row],[Height]]</f>
        <v>ModernxK1x1800x450</v>
      </c>
      <c r="B110" t="s">
        <v>71</v>
      </c>
      <c r="C110" t="s">
        <v>0</v>
      </c>
      <c r="D110">
        <v>450</v>
      </c>
      <c r="E110">
        <v>1800</v>
      </c>
      <c r="F110">
        <f t="shared" si="3"/>
        <v>1.3</v>
      </c>
      <c r="G110">
        <v>1361</v>
      </c>
      <c r="H110" s="1">
        <v>154.74</v>
      </c>
    </row>
    <row r="111" spans="1:8" hidden="1" x14ac:dyDescent="0.45">
      <c r="A111" t="str">
        <f>RadiatorDatabase[[#This Row],[Type]]&amp;"x"&amp;RadiatorDatabase[[#This Row],[Depth]]&amp;"x"&amp;RadiatorDatabase[[#This Row],[Length]]&amp;"x"&amp;RadiatorDatabase[[#This Row],[Height]]</f>
        <v>ModernxK2x900x600</v>
      </c>
      <c r="B111" t="s">
        <v>71</v>
      </c>
      <c r="C111" t="s">
        <v>2</v>
      </c>
      <c r="D111">
        <v>600</v>
      </c>
      <c r="E111">
        <v>900</v>
      </c>
      <c r="F111">
        <f t="shared" si="3"/>
        <v>1.3</v>
      </c>
      <c r="G111">
        <v>1559</v>
      </c>
      <c r="H111" s="1">
        <v>93.42</v>
      </c>
    </row>
    <row r="112" spans="1:8" hidden="1" x14ac:dyDescent="0.45">
      <c r="A112" t="str">
        <f>RadiatorDatabase[[#This Row],[Type]]&amp;"x"&amp;RadiatorDatabase[[#This Row],[Depth]]&amp;"x"&amp;RadiatorDatabase[[#This Row],[Length]]&amp;"x"&amp;RadiatorDatabase[[#This Row],[Height]]</f>
        <v>ModernxK1x1800x700</v>
      </c>
      <c r="B112" t="s">
        <v>71</v>
      </c>
      <c r="C112" t="s">
        <v>0</v>
      </c>
      <c r="D112">
        <v>700</v>
      </c>
      <c r="E112">
        <v>1800</v>
      </c>
      <c r="F112">
        <f t="shared" si="3"/>
        <v>1.3</v>
      </c>
      <c r="G112">
        <v>2011</v>
      </c>
      <c r="H112" s="1">
        <v>230.73</v>
      </c>
    </row>
    <row r="113" spans="1:8" hidden="1" x14ac:dyDescent="0.45">
      <c r="A113" t="str">
        <f>RadiatorDatabase[[#This Row],[Type]]&amp;"x"&amp;RadiatorDatabase[[#This Row],[Depth]]&amp;"x"&amp;RadiatorDatabase[[#This Row],[Length]]&amp;"x"&amp;RadiatorDatabase[[#This Row],[Height]]</f>
        <v>ModernxK3x700x500</v>
      </c>
      <c r="B113" t="s">
        <v>71</v>
      </c>
      <c r="C113" t="s">
        <v>8</v>
      </c>
      <c r="D113">
        <v>500</v>
      </c>
      <c r="E113">
        <v>700</v>
      </c>
      <c r="F113">
        <f t="shared" si="3"/>
        <v>1.3</v>
      </c>
      <c r="G113">
        <v>1439</v>
      </c>
      <c r="H113" s="1">
        <v>166</v>
      </c>
    </row>
    <row r="114" spans="1:8" hidden="1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ModernxK3x700x600</v>
      </c>
      <c r="B114" t="s">
        <v>71</v>
      </c>
      <c r="C114" t="s">
        <v>8</v>
      </c>
      <c r="D114">
        <v>600</v>
      </c>
      <c r="E114">
        <v>700</v>
      </c>
      <c r="F114">
        <f t="shared" si="3"/>
        <v>1.3</v>
      </c>
      <c r="G114">
        <v>1672</v>
      </c>
      <c r="H114" s="1">
        <v>193</v>
      </c>
    </row>
    <row r="115" spans="1:8" hidden="1" x14ac:dyDescent="0.45">
      <c r="A115" t="str">
        <f>RadiatorDatabase[[#This Row],[Type]]&amp;"x"&amp;RadiatorDatabase[[#This Row],[Depth]]&amp;"x"&amp;RadiatorDatabase[[#This Row],[Length]]&amp;"x"&amp;RadiatorDatabase[[#This Row],[Height]]</f>
        <v>ModernxK1x2000x450</v>
      </c>
      <c r="B115" t="s">
        <v>71</v>
      </c>
      <c r="C115" t="s">
        <v>0</v>
      </c>
      <c r="D115">
        <v>450</v>
      </c>
      <c r="E115">
        <v>2000</v>
      </c>
      <c r="F115">
        <f t="shared" si="3"/>
        <v>1.3</v>
      </c>
      <c r="G115">
        <v>1512</v>
      </c>
      <c r="H115" s="1">
        <v>175.38</v>
      </c>
    </row>
    <row r="116" spans="1:8" hidden="1" x14ac:dyDescent="0.45">
      <c r="A116" t="str">
        <f>RadiatorDatabase[[#This Row],[Type]]&amp;"x"&amp;RadiatorDatabase[[#This Row],[Depth]]&amp;"x"&amp;RadiatorDatabase[[#This Row],[Length]]&amp;"x"&amp;RadiatorDatabase[[#This Row],[Height]]</f>
        <v>ModernxP+x1500x300</v>
      </c>
      <c r="B116" t="s">
        <v>71</v>
      </c>
      <c r="C116" t="s">
        <v>1</v>
      </c>
      <c r="D116">
        <v>300</v>
      </c>
      <c r="E116">
        <v>1500</v>
      </c>
      <c r="F116">
        <f t="shared" si="3"/>
        <v>1.3</v>
      </c>
      <c r="G116">
        <v>1118</v>
      </c>
      <c r="H116" s="1">
        <v>130.16</v>
      </c>
    </row>
    <row r="117" spans="1:8" hidden="1" x14ac:dyDescent="0.45">
      <c r="A117" t="str">
        <f>RadiatorDatabase[[#This Row],[Type]]&amp;"x"&amp;RadiatorDatabase[[#This Row],[Depth]]&amp;"x"&amp;RadiatorDatabase[[#This Row],[Length]]&amp;"x"&amp;RadiatorDatabase[[#This Row],[Height]]</f>
        <v>ModernxP+x500x300</v>
      </c>
      <c r="B117" t="s">
        <v>71</v>
      </c>
      <c r="C117" t="s">
        <v>1</v>
      </c>
      <c r="D117">
        <v>300</v>
      </c>
      <c r="E117">
        <v>500</v>
      </c>
      <c r="F117">
        <f t="shared" si="3"/>
        <v>1.3</v>
      </c>
      <c r="G117">
        <v>373</v>
      </c>
      <c r="H117" s="1">
        <v>44.15</v>
      </c>
    </row>
    <row r="118" spans="1:8" hidden="1" x14ac:dyDescent="0.45">
      <c r="A118" t="str">
        <f>RadiatorDatabase[[#This Row],[Type]]&amp;"x"&amp;RadiatorDatabase[[#This Row],[Depth]]&amp;"x"&amp;RadiatorDatabase[[#This Row],[Length]]&amp;"x"&amp;RadiatorDatabase[[#This Row],[Height]]</f>
        <v>ModernxK3x1100x700</v>
      </c>
      <c r="B118" t="s">
        <v>71</v>
      </c>
      <c r="C118" t="s">
        <v>8</v>
      </c>
      <c r="D118">
        <v>700</v>
      </c>
      <c r="E118">
        <v>1100</v>
      </c>
      <c r="F118">
        <f t="shared" si="3"/>
        <v>1.3</v>
      </c>
      <c r="G118">
        <v>2983</v>
      </c>
      <c r="H118" s="1">
        <v>355</v>
      </c>
    </row>
    <row r="119" spans="1:8" hidden="1" x14ac:dyDescent="0.45">
      <c r="A119" t="str">
        <f>RadiatorDatabase[[#This Row],[Type]]&amp;"x"&amp;RadiatorDatabase[[#This Row],[Depth]]&amp;"x"&amp;RadiatorDatabase[[#This Row],[Length]]&amp;"x"&amp;RadiatorDatabase[[#This Row],[Height]]</f>
        <v>ModernxK3x1000x700</v>
      </c>
      <c r="B119" t="s">
        <v>71</v>
      </c>
      <c r="C119" t="s">
        <v>8</v>
      </c>
      <c r="D119">
        <v>700</v>
      </c>
      <c r="E119">
        <v>1000</v>
      </c>
      <c r="F119">
        <f t="shared" si="3"/>
        <v>1.3</v>
      </c>
      <c r="G119">
        <v>2712</v>
      </c>
      <c r="H119" s="1">
        <v>323</v>
      </c>
    </row>
    <row r="120" spans="1:8" hidden="1" x14ac:dyDescent="0.45">
      <c r="A120" t="str">
        <f>RadiatorDatabase[[#This Row],[Type]]&amp;"x"&amp;RadiatorDatabase[[#This Row],[Depth]]&amp;"x"&amp;RadiatorDatabase[[#This Row],[Length]]&amp;"x"&amp;RadiatorDatabase[[#This Row],[Height]]</f>
        <v>ModernxK3x1200x700</v>
      </c>
      <c r="B120" t="s">
        <v>71</v>
      </c>
      <c r="C120" t="s">
        <v>8</v>
      </c>
      <c r="D120">
        <v>700</v>
      </c>
      <c r="E120">
        <v>1200</v>
      </c>
      <c r="F120">
        <f t="shared" si="3"/>
        <v>1.3</v>
      </c>
      <c r="G120">
        <v>3254</v>
      </c>
      <c r="H120" s="1">
        <v>388</v>
      </c>
    </row>
    <row r="121" spans="1:8" hidden="1" x14ac:dyDescent="0.45">
      <c r="A121" t="str">
        <f>RadiatorDatabase[[#This Row],[Type]]&amp;"x"&amp;RadiatorDatabase[[#This Row],[Depth]]&amp;"x"&amp;RadiatorDatabase[[#This Row],[Length]]&amp;"x"&amp;RadiatorDatabase[[#This Row],[Height]]</f>
        <v>ModernxP+x400x700</v>
      </c>
      <c r="B121" t="s">
        <v>71</v>
      </c>
      <c r="C121" t="s">
        <v>1</v>
      </c>
      <c r="D121">
        <v>700</v>
      </c>
      <c r="E121">
        <v>400</v>
      </c>
      <c r="F121">
        <f t="shared" si="3"/>
        <v>1.3</v>
      </c>
      <c r="G121">
        <v>612</v>
      </c>
      <c r="H121" s="1">
        <v>72.98</v>
      </c>
    </row>
    <row r="122" spans="1:8" hidden="1" x14ac:dyDescent="0.45">
      <c r="A122" t="str">
        <f>RadiatorDatabase[[#This Row],[Type]]&amp;"x"&amp;RadiatorDatabase[[#This Row],[Depth]]&amp;"x"&amp;RadiatorDatabase[[#This Row],[Length]]&amp;"x"&amp;RadiatorDatabase[[#This Row],[Height]]</f>
        <v>ModernxK1x2000x700</v>
      </c>
      <c r="B122" t="s">
        <v>71</v>
      </c>
      <c r="C122" t="s">
        <v>0</v>
      </c>
      <c r="D122">
        <v>700</v>
      </c>
      <c r="E122">
        <v>2000</v>
      </c>
      <c r="F122">
        <f t="shared" si="3"/>
        <v>1.3</v>
      </c>
      <c r="G122">
        <v>2234</v>
      </c>
      <c r="H122" s="1">
        <v>266.62</v>
      </c>
    </row>
    <row r="123" spans="1:8" hidden="1" x14ac:dyDescent="0.45">
      <c r="A123" t="str">
        <f>RadiatorDatabase[[#This Row],[Type]]&amp;"x"&amp;RadiatorDatabase[[#This Row],[Depth]]&amp;"x"&amp;RadiatorDatabase[[#This Row],[Length]]&amp;"x"&amp;RadiatorDatabase[[#This Row],[Height]]</f>
        <v>ModernxK1x500x700</v>
      </c>
      <c r="B123" t="s">
        <v>71</v>
      </c>
      <c r="C123" t="s">
        <v>0</v>
      </c>
      <c r="D123">
        <v>700</v>
      </c>
      <c r="E123">
        <v>500</v>
      </c>
      <c r="F123">
        <f t="shared" si="3"/>
        <v>1.3</v>
      </c>
      <c r="G123">
        <v>559</v>
      </c>
      <c r="H123" s="1">
        <v>67.47</v>
      </c>
    </row>
    <row r="124" spans="1:8" hidden="1" x14ac:dyDescent="0.45">
      <c r="A124" t="str">
        <f>RadiatorDatabase[[#This Row],[Type]]&amp;"x"&amp;RadiatorDatabase[[#This Row],[Depth]]&amp;"x"&amp;RadiatorDatabase[[#This Row],[Length]]&amp;"x"&amp;RadiatorDatabase[[#This Row],[Height]]</f>
        <v>ModernxP+x500x700</v>
      </c>
      <c r="B124" t="s">
        <v>71</v>
      </c>
      <c r="C124" t="s">
        <v>1</v>
      </c>
      <c r="D124">
        <v>700</v>
      </c>
      <c r="E124">
        <v>500</v>
      </c>
      <c r="F124">
        <f t="shared" si="3"/>
        <v>1.3</v>
      </c>
      <c r="G124">
        <v>765</v>
      </c>
      <c r="H124" s="1">
        <v>92.68</v>
      </c>
    </row>
    <row r="125" spans="1:8" hidden="1" x14ac:dyDescent="0.45">
      <c r="A125" t="str">
        <f>RadiatorDatabase[[#This Row],[Type]]&amp;"x"&amp;RadiatorDatabase[[#This Row],[Depth]]&amp;"x"&amp;RadiatorDatabase[[#This Row],[Length]]&amp;"x"&amp;RadiatorDatabase[[#This Row],[Height]]</f>
        <v>ModernxK2x900x700</v>
      </c>
      <c r="B125" t="s">
        <v>71</v>
      </c>
      <c r="C125" t="s">
        <v>2</v>
      </c>
      <c r="D125">
        <v>700</v>
      </c>
      <c r="E125">
        <v>900</v>
      </c>
      <c r="F125">
        <f t="shared" si="3"/>
        <v>1.3</v>
      </c>
      <c r="G125">
        <v>1765</v>
      </c>
      <c r="H125" s="1">
        <v>155.07</v>
      </c>
    </row>
    <row r="126" spans="1:8" hidden="1" x14ac:dyDescent="0.45">
      <c r="A126" t="str">
        <f>RadiatorDatabase[[#This Row],[Type]]&amp;"x"&amp;RadiatorDatabase[[#This Row],[Depth]]&amp;"x"&amp;RadiatorDatabase[[#This Row],[Length]]&amp;"x"&amp;RadiatorDatabase[[#This Row],[Height]]</f>
        <v>ModernxK3x600x600</v>
      </c>
      <c r="B126" t="s">
        <v>71</v>
      </c>
      <c r="C126" t="s">
        <v>8</v>
      </c>
      <c r="D126">
        <v>600</v>
      </c>
      <c r="E126">
        <v>600</v>
      </c>
      <c r="F126">
        <f t="shared" ref="F126:F131" si="4">F125</f>
        <v>1.3</v>
      </c>
      <c r="G126">
        <v>1433</v>
      </c>
      <c r="H126" s="1">
        <v>177</v>
      </c>
    </row>
    <row r="127" spans="1:8" hidden="1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ModernxK3x600x500</v>
      </c>
      <c r="B127" t="s">
        <v>71</v>
      </c>
      <c r="C127" t="s">
        <v>8</v>
      </c>
      <c r="D127">
        <v>500</v>
      </c>
      <c r="E127">
        <v>600</v>
      </c>
      <c r="F127">
        <f t="shared" si="4"/>
        <v>1.3</v>
      </c>
      <c r="G127">
        <v>1234</v>
      </c>
      <c r="H127" s="1">
        <v>152.51</v>
      </c>
    </row>
    <row r="128" spans="1:8" hidden="1" x14ac:dyDescent="0.45">
      <c r="A128" t="str">
        <f>RadiatorDatabase[[#This Row],[Type]]&amp;"x"&amp;RadiatorDatabase[[#This Row],[Depth]]&amp;"x"&amp;RadiatorDatabase[[#This Row],[Length]]&amp;"x"&amp;RadiatorDatabase[[#This Row],[Height]]</f>
        <v>ModernxK3x900x700</v>
      </c>
      <c r="B128" t="s">
        <v>71</v>
      </c>
      <c r="C128" t="s">
        <v>8</v>
      </c>
      <c r="D128">
        <v>700</v>
      </c>
      <c r="E128">
        <v>900</v>
      </c>
      <c r="F128">
        <f t="shared" si="4"/>
        <v>1.3</v>
      </c>
      <c r="G128">
        <v>2441</v>
      </c>
      <c r="H128" s="1">
        <v>303</v>
      </c>
    </row>
    <row r="129" spans="1:8" hidden="1" x14ac:dyDescent="0.45">
      <c r="A129" t="str">
        <f>RadiatorDatabase[[#This Row],[Type]]&amp;"x"&amp;RadiatorDatabase[[#This Row],[Depth]]&amp;"x"&amp;RadiatorDatabase[[#This Row],[Length]]&amp;"x"&amp;RadiatorDatabase[[#This Row],[Height]]</f>
        <v>ModernxK1x500x300</v>
      </c>
      <c r="B129" t="s">
        <v>71</v>
      </c>
      <c r="C129" t="s">
        <v>0</v>
      </c>
      <c r="D129">
        <v>300</v>
      </c>
      <c r="E129">
        <v>500</v>
      </c>
      <c r="F129">
        <f t="shared" si="4"/>
        <v>1.3</v>
      </c>
      <c r="G129">
        <v>255</v>
      </c>
      <c r="H129" s="1">
        <v>32.85</v>
      </c>
    </row>
    <row r="130" spans="1:8" hidden="1" x14ac:dyDescent="0.45">
      <c r="A130" t="str">
        <f>RadiatorDatabase[[#This Row],[Type]]&amp;"x"&amp;RadiatorDatabase[[#This Row],[Depth]]&amp;"x"&amp;RadiatorDatabase[[#This Row],[Length]]&amp;"x"&amp;RadiatorDatabase[[#This Row],[Height]]</f>
        <v>ModernxK3x800x700</v>
      </c>
      <c r="B130" t="s">
        <v>71</v>
      </c>
      <c r="C130" t="s">
        <v>8</v>
      </c>
      <c r="D130">
        <v>700</v>
      </c>
      <c r="E130">
        <v>800</v>
      </c>
      <c r="F130">
        <f t="shared" si="4"/>
        <v>1.3</v>
      </c>
      <c r="G130">
        <v>2170</v>
      </c>
      <c r="H130" s="1">
        <v>280</v>
      </c>
    </row>
    <row r="131" spans="1:8" hidden="1" x14ac:dyDescent="0.45">
      <c r="A131" t="str">
        <f>RadiatorDatabase[[#This Row],[Type]]&amp;"x"&amp;RadiatorDatabase[[#This Row],[Depth]]&amp;"x"&amp;RadiatorDatabase[[#This Row],[Length]]&amp;"x"&amp;RadiatorDatabase[[#This Row],[Height]]</f>
        <v>ModernxK1x2200x450</v>
      </c>
      <c r="B131" t="s">
        <v>71</v>
      </c>
      <c r="C131" t="s">
        <v>0</v>
      </c>
      <c r="D131">
        <v>450</v>
      </c>
      <c r="E131">
        <v>2200</v>
      </c>
      <c r="F131">
        <f t="shared" si="4"/>
        <v>1.3</v>
      </c>
      <c r="G131">
        <v>1663</v>
      </c>
      <c r="H131" s="1">
        <v>218.4</v>
      </c>
    </row>
    <row r="132" spans="1:8" x14ac:dyDescent="0.45">
      <c r="A132" t="str">
        <f>RadiatorDatabase[[#This Row],[Type]]&amp;"x"&amp;RadiatorDatabase[[#This Row],[Depth]]&amp;"x"&amp;RadiatorDatabase[[#This Row],[Length]]&amp;"x"&amp;RadiatorDatabase[[#This Row],[Height]]</f>
        <v>ModernxK3x1600x700</v>
      </c>
      <c r="B132" t="s">
        <v>71</v>
      </c>
      <c r="C132" t="s">
        <v>8</v>
      </c>
      <c r="D132">
        <v>700</v>
      </c>
      <c r="E132">
        <v>1600</v>
      </c>
      <c r="F132">
        <f t="shared" ref="F132:F147" si="5">F131</f>
        <v>1.3</v>
      </c>
      <c r="G132">
        <v>4339</v>
      </c>
      <c r="H132" s="1">
        <v>571</v>
      </c>
    </row>
    <row r="133" spans="1:8" hidden="1" x14ac:dyDescent="0.45">
      <c r="A133" t="str">
        <f>RadiatorDatabase[[#This Row],[Type]]&amp;"x"&amp;RadiatorDatabase[[#This Row],[Depth]]&amp;"x"&amp;RadiatorDatabase[[#This Row],[Length]]&amp;"x"&amp;RadiatorDatabase[[#This Row],[Height]]</f>
        <v>ModernxK3x1400x700</v>
      </c>
      <c r="B133" t="s">
        <v>71</v>
      </c>
      <c r="C133" t="s">
        <v>8</v>
      </c>
      <c r="D133">
        <v>700</v>
      </c>
      <c r="E133">
        <v>1400</v>
      </c>
      <c r="F133">
        <f t="shared" si="5"/>
        <v>1.3</v>
      </c>
      <c r="G133">
        <v>3797</v>
      </c>
      <c r="H133" s="1">
        <v>500</v>
      </c>
    </row>
    <row r="134" spans="1:8" hidden="1" x14ac:dyDescent="0.45">
      <c r="A134" t="str">
        <f>RadiatorDatabase[[#This Row],[Type]]&amp;"x"&amp;RadiatorDatabase[[#This Row],[Depth]]&amp;"x"&amp;RadiatorDatabase[[#This Row],[Length]]&amp;"x"&amp;RadiatorDatabase[[#This Row],[Height]]</f>
        <v>ModernxK3x1800x700</v>
      </c>
      <c r="B134" t="s">
        <v>71</v>
      </c>
      <c r="C134" t="s">
        <v>8</v>
      </c>
      <c r="D134">
        <v>700</v>
      </c>
      <c r="E134">
        <v>1800</v>
      </c>
      <c r="F134">
        <f t="shared" si="5"/>
        <v>1.3</v>
      </c>
      <c r="G134">
        <v>4882</v>
      </c>
      <c r="H134" s="1">
        <v>643</v>
      </c>
    </row>
    <row r="135" spans="1:8" hidden="1" x14ac:dyDescent="0.45">
      <c r="A135" t="str">
        <f>RadiatorDatabase[[#This Row],[Type]]&amp;"x"&amp;RadiatorDatabase[[#This Row],[Depth]]&amp;"x"&amp;RadiatorDatabase[[#This Row],[Length]]&amp;"x"&amp;RadiatorDatabase[[#This Row],[Height]]</f>
        <v>ModernxK3x500x600</v>
      </c>
      <c r="B135" t="s">
        <v>71</v>
      </c>
      <c r="C135" t="s">
        <v>8</v>
      </c>
      <c r="D135">
        <v>600</v>
      </c>
      <c r="E135">
        <v>500</v>
      </c>
      <c r="F135">
        <f t="shared" si="5"/>
        <v>1.3</v>
      </c>
      <c r="G135">
        <v>1195</v>
      </c>
      <c r="H135" s="1">
        <v>160</v>
      </c>
    </row>
    <row r="136" spans="1:8" hidden="1" x14ac:dyDescent="0.45">
      <c r="A136" t="str">
        <f>RadiatorDatabase[[#This Row],[Type]]&amp;"x"&amp;RadiatorDatabase[[#This Row],[Depth]]&amp;"x"&amp;RadiatorDatabase[[#This Row],[Length]]&amp;"x"&amp;RadiatorDatabase[[#This Row],[Height]]</f>
        <v>ModernxK1x400x700</v>
      </c>
      <c r="B136" t="s">
        <v>71</v>
      </c>
      <c r="C136" t="s">
        <v>0</v>
      </c>
      <c r="D136">
        <v>700</v>
      </c>
      <c r="E136">
        <v>400</v>
      </c>
      <c r="F136">
        <f t="shared" si="5"/>
        <v>1.3</v>
      </c>
      <c r="G136">
        <v>447</v>
      </c>
      <c r="H136" s="1">
        <v>60.71</v>
      </c>
    </row>
    <row r="137" spans="1:8" hidden="1" x14ac:dyDescent="0.45">
      <c r="A137" t="str">
        <f>RadiatorDatabase[[#This Row],[Type]]&amp;"x"&amp;RadiatorDatabase[[#This Row],[Depth]]&amp;"x"&amp;RadiatorDatabase[[#This Row],[Length]]&amp;"x"&amp;RadiatorDatabase[[#This Row],[Height]]</f>
        <v>ModernxK3x2000x700</v>
      </c>
      <c r="B137" t="s">
        <v>71</v>
      </c>
      <c r="C137" t="s">
        <v>8</v>
      </c>
      <c r="D137">
        <v>700</v>
      </c>
      <c r="E137">
        <v>2000</v>
      </c>
      <c r="F137">
        <f t="shared" si="5"/>
        <v>1.3</v>
      </c>
      <c r="G137">
        <v>5424</v>
      </c>
      <c r="H137" s="1">
        <v>743</v>
      </c>
    </row>
    <row r="138" spans="1:8" hidden="1" x14ac:dyDescent="0.45">
      <c r="A138" t="str">
        <f>RadiatorDatabase[[#This Row],[Type]]&amp;"x"&amp;RadiatorDatabase[[#This Row],[Depth]]&amp;"x"&amp;RadiatorDatabase[[#This Row],[Length]]&amp;"x"&amp;RadiatorDatabase[[#This Row],[Height]]</f>
        <v>ModernxK3x700x700</v>
      </c>
      <c r="B138" t="s">
        <v>71</v>
      </c>
      <c r="C138" t="s">
        <v>8</v>
      </c>
      <c r="D138">
        <v>700</v>
      </c>
      <c r="E138">
        <v>700</v>
      </c>
      <c r="F138">
        <f t="shared" si="5"/>
        <v>1.3</v>
      </c>
      <c r="G138">
        <v>1898</v>
      </c>
      <c r="H138" s="1">
        <v>264</v>
      </c>
    </row>
    <row r="139" spans="1:8" hidden="1" x14ac:dyDescent="0.45">
      <c r="A139" t="str">
        <f>RadiatorDatabase[[#This Row],[Type]]&amp;"x"&amp;RadiatorDatabase[[#This Row],[Depth]]&amp;"x"&amp;RadiatorDatabase[[#This Row],[Length]]&amp;"x"&amp;RadiatorDatabase[[#This Row],[Height]]</f>
        <v>ModernxK3x400x600</v>
      </c>
      <c r="B139" t="s">
        <v>71</v>
      </c>
      <c r="C139" t="s">
        <v>8</v>
      </c>
      <c r="D139">
        <v>600</v>
      </c>
      <c r="E139">
        <v>400</v>
      </c>
      <c r="F139">
        <f t="shared" si="5"/>
        <v>1.3</v>
      </c>
      <c r="G139">
        <v>956</v>
      </c>
      <c r="H139" s="1">
        <v>137</v>
      </c>
    </row>
    <row r="140" spans="1:8" hidden="1" x14ac:dyDescent="0.45">
      <c r="A140" t="str">
        <f>RadiatorDatabase[[#This Row],[Type]]&amp;"x"&amp;RadiatorDatabase[[#This Row],[Depth]]&amp;"x"&amp;RadiatorDatabase[[#This Row],[Length]]&amp;"x"&amp;RadiatorDatabase[[#This Row],[Height]]</f>
        <v>ModernxK3x600x700</v>
      </c>
      <c r="B140" t="s">
        <v>71</v>
      </c>
      <c r="C140" t="s">
        <v>8</v>
      </c>
      <c r="D140">
        <v>700</v>
      </c>
      <c r="E140">
        <v>600</v>
      </c>
      <c r="F140">
        <f t="shared" si="5"/>
        <v>1.3</v>
      </c>
      <c r="G140">
        <v>1627</v>
      </c>
      <c r="H140" s="1">
        <v>242</v>
      </c>
    </row>
    <row r="141" spans="1:8" hidden="1" x14ac:dyDescent="0.45">
      <c r="A141" t="str">
        <f>RadiatorDatabase[[#This Row],[Type]]&amp;"x"&amp;RadiatorDatabase[[#This Row],[Depth]]&amp;"x"&amp;RadiatorDatabase[[#This Row],[Length]]&amp;"x"&amp;RadiatorDatabase[[#This Row],[Height]]</f>
        <v>ModernxK3x1000x300</v>
      </c>
      <c r="B141" t="s">
        <v>71</v>
      </c>
      <c r="C141" t="s">
        <v>8</v>
      </c>
      <c r="D141">
        <v>300</v>
      </c>
      <c r="E141">
        <v>1000</v>
      </c>
      <c r="F141">
        <f t="shared" si="5"/>
        <v>1.3</v>
      </c>
      <c r="G141">
        <v>1349</v>
      </c>
      <c r="H141" s="1">
        <v>201</v>
      </c>
    </row>
    <row r="142" spans="1:8" hidden="1" x14ac:dyDescent="0.45">
      <c r="A142" t="str">
        <f>RadiatorDatabase[[#This Row],[Type]]&amp;"x"&amp;RadiatorDatabase[[#This Row],[Depth]]&amp;"x"&amp;RadiatorDatabase[[#This Row],[Length]]&amp;"x"&amp;RadiatorDatabase[[#This Row],[Height]]</f>
        <v>ModernxK3x2400x500</v>
      </c>
      <c r="B142" t="s">
        <v>71</v>
      </c>
      <c r="C142" t="s">
        <v>8</v>
      </c>
      <c r="D142">
        <v>500</v>
      </c>
      <c r="E142">
        <v>2400</v>
      </c>
      <c r="F142">
        <f t="shared" si="5"/>
        <v>1.3</v>
      </c>
      <c r="G142">
        <v>4934</v>
      </c>
      <c r="H142" s="1">
        <v>741</v>
      </c>
    </row>
    <row r="143" spans="1:8" hidden="1" x14ac:dyDescent="0.45">
      <c r="A143" t="str">
        <f>RadiatorDatabase[[#This Row],[Type]]&amp;"x"&amp;RadiatorDatabase[[#This Row],[Depth]]&amp;"x"&amp;RadiatorDatabase[[#This Row],[Length]]&amp;"x"&amp;RadiatorDatabase[[#This Row],[Height]]</f>
        <v>ModernxK3x2000x600</v>
      </c>
      <c r="B143" t="s">
        <v>71</v>
      </c>
      <c r="C143" t="s">
        <v>8</v>
      </c>
      <c r="D143">
        <v>600</v>
      </c>
      <c r="E143">
        <v>2000</v>
      </c>
      <c r="F143">
        <f t="shared" si="5"/>
        <v>1.3</v>
      </c>
      <c r="G143">
        <v>4778</v>
      </c>
      <c r="H143" s="1">
        <v>718</v>
      </c>
    </row>
    <row r="144" spans="1:8" hidden="1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ModernxK3x2000x500</v>
      </c>
      <c r="B144" t="s">
        <v>71</v>
      </c>
      <c r="C144" t="s">
        <v>8</v>
      </c>
      <c r="D144">
        <v>500</v>
      </c>
      <c r="E144">
        <v>2000</v>
      </c>
      <c r="F144">
        <f t="shared" si="5"/>
        <v>1.3</v>
      </c>
      <c r="G144">
        <v>4112</v>
      </c>
      <c r="H144" s="1">
        <v>618</v>
      </c>
    </row>
    <row r="145" spans="1:8" hidden="1" x14ac:dyDescent="0.45">
      <c r="A145" t="str">
        <f>RadiatorDatabase[[#This Row],[Type]]&amp;"x"&amp;RadiatorDatabase[[#This Row],[Depth]]&amp;"x"&amp;RadiatorDatabase[[#This Row],[Length]]&amp;"x"&amp;RadiatorDatabase[[#This Row],[Height]]</f>
        <v>ModernxK3x2400x600</v>
      </c>
      <c r="B145" t="s">
        <v>71</v>
      </c>
      <c r="C145" t="s">
        <v>8</v>
      </c>
      <c r="D145">
        <v>600</v>
      </c>
      <c r="E145">
        <v>2400</v>
      </c>
      <c r="F145">
        <f t="shared" si="5"/>
        <v>1.3</v>
      </c>
      <c r="G145">
        <v>5734</v>
      </c>
      <c r="H145" s="1">
        <v>862</v>
      </c>
    </row>
    <row r="146" spans="1:8" hidden="1" x14ac:dyDescent="0.45">
      <c r="A146" t="str">
        <f>RadiatorDatabase[[#This Row],[Type]]&amp;"x"&amp;RadiatorDatabase[[#This Row],[Depth]]&amp;"x"&amp;RadiatorDatabase[[#This Row],[Length]]&amp;"x"&amp;RadiatorDatabase[[#This Row],[Height]]</f>
        <v>ModernxK3x2000x300</v>
      </c>
      <c r="B146" t="s">
        <v>71</v>
      </c>
      <c r="C146" t="s">
        <v>8</v>
      </c>
      <c r="D146">
        <v>300</v>
      </c>
      <c r="E146">
        <v>2000</v>
      </c>
      <c r="F146">
        <f t="shared" si="5"/>
        <v>1.3</v>
      </c>
      <c r="G146">
        <v>2698</v>
      </c>
      <c r="H146" s="1">
        <v>428</v>
      </c>
    </row>
    <row r="147" spans="1:8" hidden="1" x14ac:dyDescent="0.45">
      <c r="A147" t="str">
        <f>RadiatorDatabase[[#This Row],[Type]]&amp;"x"&amp;RadiatorDatabase[[#This Row],[Depth]]&amp;"x"&amp;RadiatorDatabase[[#This Row],[Length]]&amp;"x"&amp;RadiatorDatabase[[#This Row],[Height]]</f>
        <v>ModernxK3x500x700</v>
      </c>
      <c r="B147" t="s">
        <v>71</v>
      </c>
      <c r="C147" t="s">
        <v>8</v>
      </c>
      <c r="D147">
        <v>700</v>
      </c>
      <c r="E147">
        <v>500</v>
      </c>
      <c r="F147">
        <f t="shared" si="5"/>
        <v>1.3</v>
      </c>
      <c r="G147">
        <v>1356</v>
      </c>
      <c r="H147" s="1">
        <v>219</v>
      </c>
    </row>
    <row r="148" spans="1:8" x14ac:dyDescent="0.45">
      <c r="H148" s="1"/>
    </row>
    <row r="149" spans="1:8" x14ac:dyDescent="0.45">
      <c r="H149" s="1"/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45E9-EB23-4D87-8DF6-1E5CFFE89E8D}">
  <dimension ref="A1:O14"/>
  <sheetViews>
    <sheetView tabSelected="1" workbookViewId="0">
      <selection activeCell="O9" sqref="O9"/>
    </sheetView>
  </sheetViews>
  <sheetFormatPr defaultRowHeight="14.25" x14ac:dyDescent="0.45"/>
  <cols>
    <col min="11" max="11" width="18.73046875" bestFit="1" customWidth="1"/>
  </cols>
  <sheetData>
    <row r="1" spans="1:15" x14ac:dyDescent="0.45">
      <c r="A1" t="s">
        <v>70</v>
      </c>
      <c r="B1" t="s">
        <v>93</v>
      </c>
      <c r="C1" t="s">
        <v>7</v>
      </c>
      <c r="D1" t="s">
        <v>4</v>
      </c>
      <c r="E1" t="s">
        <v>3</v>
      </c>
      <c r="F1" t="s">
        <v>85</v>
      </c>
      <c r="G1" t="s">
        <v>88</v>
      </c>
      <c r="H1" t="s">
        <v>73</v>
      </c>
      <c r="I1" t="s">
        <v>74</v>
      </c>
      <c r="K1" t="s">
        <v>127</v>
      </c>
      <c r="O1" t="s">
        <v>74</v>
      </c>
    </row>
    <row r="2" spans="1:15" x14ac:dyDescent="0.45">
      <c r="A2" t="s">
        <v>12</v>
      </c>
      <c r="B2" t="s">
        <v>94</v>
      </c>
      <c r="C2">
        <v>1800</v>
      </c>
      <c r="D2">
        <v>600</v>
      </c>
      <c r="E2" t="s">
        <v>71</v>
      </c>
      <c r="F2" t="s">
        <v>8</v>
      </c>
      <c r="G2">
        <v>95</v>
      </c>
      <c r="H2" t="s">
        <v>100</v>
      </c>
      <c r="I2" t="s">
        <v>76</v>
      </c>
      <c r="K2" t="str">
        <f>VLOOKUP(Table3[[#This Row],[Existing Radiator]],'RadiatorDatabase'!$A$1:$H$125,1,FALSE)</f>
        <v>ModernxK2x900x600</v>
      </c>
      <c r="O2" t="s">
        <v>75</v>
      </c>
    </row>
    <row r="3" spans="1:15" x14ac:dyDescent="0.45">
      <c r="A3" t="s">
        <v>12</v>
      </c>
      <c r="B3" t="s">
        <v>95</v>
      </c>
      <c r="C3">
        <v>2000</v>
      </c>
      <c r="D3">
        <v>700</v>
      </c>
      <c r="E3" t="s">
        <v>71</v>
      </c>
      <c r="F3" t="s">
        <v>8</v>
      </c>
      <c r="G3">
        <v>95</v>
      </c>
      <c r="H3" t="s">
        <v>100</v>
      </c>
      <c r="I3" t="s">
        <v>77</v>
      </c>
      <c r="K3" t="str">
        <f>VLOOKUP(Table3[[#This Row],[Existing Radiator]],'RadiatorDatabase'!$A$1:$H$125,1,FALSE)</f>
        <v>ModernxK2x900x600</v>
      </c>
      <c r="O3" t="s">
        <v>76</v>
      </c>
    </row>
    <row r="4" spans="1:15" x14ac:dyDescent="0.45">
      <c r="A4" t="s">
        <v>18</v>
      </c>
      <c r="B4" t="s">
        <v>94</v>
      </c>
      <c r="C4">
        <v>1600</v>
      </c>
      <c r="D4">
        <v>900</v>
      </c>
      <c r="E4" t="s">
        <v>71</v>
      </c>
      <c r="F4" t="s">
        <v>8</v>
      </c>
      <c r="G4">
        <v>95</v>
      </c>
      <c r="H4" t="s">
        <v>84</v>
      </c>
      <c r="I4" t="s">
        <v>77</v>
      </c>
      <c r="K4" t="str">
        <f>VLOOKUP(Table3[[#This Row],[Existing Radiator]],'RadiatorDatabase'!$A$1:$H$125,1,FALSE)</f>
        <v>ModernxK2x1200x600</v>
      </c>
      <c r="O4" t="s">
        <v>77</v>
      </c>
    </row>
    <row r="5" spans="1:15" x14ac:dyDescent="0.45">
      <c r="A5" t="s">
        <v>14</v>
      </c>
      <c r="B5" t="s">
        <v>94</v>
      </c>
      <c r="C5">
        <v>1700</v>
      </c>
      <c r="D5">
        <v>700</v>
      </c>
      <c r="E5" t="s">
        <v>71</v>
      </c>
      <c r="F5" t="s">
        <v>8</v>
      </c>
      <c r="G5">
        <v>95</v>
      </c>
      <c r="H5" t="s">
        <v>84</v>
      </c>
      <c r="I5" t="s">
        <v>77</v>
      </c>
      <c r="K5" t="str">
        <f>VLOOKUP(Table3[[#This Row],[Existing Radiator]],'RadiatorDatabase'!$A$1:$H$125,1,FALSE)</f>
        <v>ModernxK2x1200x600</v>
      </c>
      <c r="O5" t="s">
        <v>79</v>
      </c>
    </row>
    <row r="6" spans="1:15" x14ac:dyDescent="0.45">
      <c r="A6" t="s">
        <v>19</v>
      </c>
      <c r="B6" t="s">
        <v>94</v>
      </c>
      <c r="C6">
        <v>1000</v>
      </c>
      <c r="D6">
        <v>700</v>
      </c>
      <c r="E6" t="s">
        <v>71</v>
      </c>
      <c r="F6" t="s">
        <v>8</v>
      </c>
      <c r="G6">
        <v>95</v>
      </c>
      <c r="H6" t="s">
        <v>101</v>
      </c>
      <c r="I6" t="s">
        <v>77</v>
      </c>
      <c r="K6" t="str">
        <f>VLOOKUP(Table3[[#This Row],[Existing Radiator]],'RadiatorDatabase'!$A$1:$H$125,1,FALSE)</f>
        <v>ModernxK1x600x700</v>
      </c>
    </row>
    <row r="7" spans="1:15" x14ac:dyDescent="0.45">
      <c r="A7" t="s">
        <v>17</v>
      </c>
      <c r="B7" t="s">
        <v>94</v>
      </c>
      <c r="C7">
        <v>1500</v>
      </c>
      <c r="D7">
        <v>600</v>
      </c>
      <c r="E7" t="s">
        <v>71</v>
      </c>
      <c r="F7" t="s">
        <v>8</v>
      </c>
      <c r="G7">
        <v>95</v>
      </c>
      <c r="H7" t="s">
        <v>102</v>
      </c>
      <c r="I7" t="s">
        <v>77</v>
      </c>
      <c r="K7" t="str">
        <f>VLOOKUP(Table3[[#This Row],[Existing Radiator]],'RadiatorDatabase'!$A$1:$H$125,1,FALSE)</f>
        <v>ModernxK2x1000x600</v>
      </c>
      <c r="O7" s="32" t="s">
        <v>131</v>
      </c>
    </row>
    <row r="8" spans="1:15" x14ac:dyDescent="0.45">
      <c r="A8" t="s">
        <v>17</v>
      </c>
      <c r="B8" t="s">
        <v>95</v>
      </c>
      <c r="C8">
        <v>1000</v>
      </c>
      <c r="D8">
        <v>600</v>
      </c>
      <c r="E8" t="s">
        <v>71</v>
      </c>
      <c r="F8" t="s">
        <v>8</v>
      </c>
      <c r="G8">
        <v>95</v>
      </c>
      <c r="H8" t="s">
        <v>101</v>
      </c>
      <c r="I8" t="s">
        <v>77</v>
      </c>
      <c r="K8" t="str">
        <f>VLOOKUP(Table3[[#This Row],[Existing Radiator]],'RadiatorDatabase'!$A$1:$H$125,1,FALSE)</f>
        <v>ModernxK1x600x700</v>
      </c>
    </row>
    <row r="9" spans="1:15" x14ac:dyDescent="0.45">
      <c r="A9" t="s">
        <v>24</v>
      </c>
      <c r="B9" t="s">
        <v>94</v>
      </c>
      <c r="C9">
        <v>1000</v>
      </c>
      <c r="D9">
        <v>600</v>
      </c>
      <c r="E9" t="s">
        <v>71</v>
      </c>
      <c r="F9" t="s">
        <v>8</v>
      </c>
      <c r="G9">
        <v>95</v>
      </c>
      <c r="H9" t="s">
        <v>122</v>
      </c>
      <c r="I9" t="s">
        <v>77</v>
      </c>
      <c r="K9" t="str">
        <f>VLOOKUP(Table3[[#This Row],[Existing Radiator]],'RadiatorDatabase'!$A$1:$H$125,1,FALSE)</f>
        <v>ModernxK1x900x700</v>
      </c>
    </row>
    <row r="10" spans="1:15" x14ac:dyDescent="0.45">
      <c r="A10" t="s">
        <v>99</v>
      </c>
      <c r="B10" t="s">
        <v>94</v>
      </c>
      <c r="C10">
        <v>1800</v>
      </c>
      <c r="D10">
        <v>700</v>
      </c>
      <c r="E10" t="s">
        <v>71</v>
      </c>
      <c r="F10" t="s">
        <v>8</v>
      </c>
      <c r="G10">
        <v>95</v>
      </c>
      <c r="H10" t="s">
        <v>102</v>
      </c>
      <c r="I10" t="s">
        <v>77</v>
      </c>
      <c r="K10" t="str">
        <f>VLOOKUP(Table3[[#This Row],[Existing Radiator]],'RadiatorDatabase'!$A$1:$H$125,1,FALSE)</f>
        <v>ModernxK2x1000x600</v>
      </c>
    </row>
    <row r="11" spans="1:15" x14ac:dyDescent="0.45">
      <c r="A11" t="s">
        <v>98</v>
      </c>
      <c r="B11" t="s">
        <v>94</v>
      </c>
      <c r="C11">
        <v>1800</v>
      </c>
      <c r="D11">
        <v>700</v>
      </c>
      <c r="E11" t="s">
        <v>71</v>
      </c>
      <c r="F11" t="s">
        <v>8</v>
      </c>
      <c r="G11">
        <v>95</v>
      </c>
      <c r="H11" t="s">
        <v>123</v>
      </c>
      <c r="I11" t="s">
        <v>77</v>
      </c>
      <c r="K11" t="str">
        <f>VLOOKUP(Table3[[#This Row],[Existing Radiator]],'RadiatorDatabase'!$A$1:$H$125,1,FALSE)</f>
        <v>ModernxK2x700x600</v>
      </c>
    </row>
    <row r="12" spans="1:15" x14ac:dyDescent="0.45">
      <c r="A12" t="s">
        <v>97</v>
      </c>
      <c r="B12" t="s">
        <v>94</v>
      </c>
      <c r="C12">
        <v>1800</v>
      </c>
      <c r="D12">
        <v>700</v>
      </c>
      <c r="E12" t="s">
        <v>71</v>
      </c>
      <c r="F12" t="s">
        <v>8</v>
      </c>
      <c r="G12">
        <v>95</v>
      </c>
      <c r="H12" t="s">
        <v>124</v>
      </c>
      <c r="I12" t="s">
        <v>77</v>
      </c>
      <c r="K12" t="str">
        <f>VLOOKUP(Table3[[#This Row],[Existing Radiator]],'RadiatorDatabase'!$A$1:$H$125,1,FALSE)</f>
        <v>ModernxK1x800x600</v>
      </c>
    </row>
    <row r="13" spans="1:15" x14ac:dyDescent="0.45">
      <c r="A13" t="s">
        <v>20</v>
      </c>
      <c r="B13" t="s">
        <v>94</v>
      </c>
      <c r="C13">
        <v>1800</v>
      </c>
      <c r="D13">
        <v>600</v>
      </c>
      <c r="E13" t="s">
        <v>71</v>
      </c>
      <c r="F13" t="s">
        <v>8</v>
      </c>
      <c r="G13">
        <v>95</v>
      </c>
      <c r="H13" t="s">
        <v>125</v>
      </c>
      <c r="I13" t="s">
        <v>77</v>
      </c>
      <c r="K13" t="str">
        <f>VLOOKUP(Table3[[#This Row],[Existing Radiator]],'RadiatorDatabase'!$A$1:$H$125,1,FALSE)</f>
        <v>ModernxK1x900x600</v>
      </c>
    </row>
    <row r="14" spans="1:15" x14ac:dyDescent="0.45">
      <c r="A14" t="s">
        <v>25</v>
      </c>
      <c r="B14" t="s">
        <v>94</v>
      </c>
      <c r="C14">
        <v>1000</v>
      </c>
      <c r="D14">
        <v>600</v>
      </c>
      <c r="E14" t="s">
        <v>71</v>
      </c>
      <c r="F14" t="s">
        <v>8</v>
      </c>
      <c r="G14">
        <v>95</v>
      </c>
      <c r="H14" t="s">
        <v>126</v>
      </c>
      <c r="I14" t="s">
        <v>77</v>
      </c>
      <c r="K14" t="str">
        <f>VLOOKUP(Table3[[#This Row],[Existing Radiator]],'RadiatorDatabase'!$A$1:$H$125,1,FALSE)</f>
        <v>ModernxK1x600x600</v>
      </c>
    </row>
  </sheetData>
  <dataValidations count="1">
    <dataValidation type="list" allowBlank="1" showInputMessage="1" showErrorMessage="1" sqref="I2:I14" xr:uid="{D7A455FC-3304-487E-A662-A1B935170611}">
      <formula1>$S$2:$S$4</formula1>
    </dataValidation>
  </dataValidations>
  <hyperlinks>
    <hyperlink ref="O7" r:id="rId1" display="https://www.youtube.com/watch?v=RXSH2UiDc5g" xr:uid="{934F75FF-1D00-4663-B29F-6C564E2F2D60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5890CA2-F1A7-4285-A48C-25F54E1662B9}">
          <x14:formula1>
            <xm:f>'RadiatorDatabase'!$A$2:$A$147</xm:f>
          </x14:formula1>
          <xm:sqref>H3:H5 H7:H14</xm:sqref>
        </x14:dataValidation>
        <x14:dataValidation type="list" allowBlank="1" showInputMessage="1" showErrorMessage="1" xr:uid="{293B7A05-DF40-4A48-B853-65447368AE4F}">
          <x14:formula1>
            <xm:f>'RadiatorDatabase'!$M$2:$M$5</xm:f>
          </x14:formula1>
          <xm:sqref>F2:F5 F7:F14</xm:sqref>
        </x14:dataValidation>
        <x14:dataValidation type="list" allowBlank="1" showInputMessage="1" showErrorMessage="1" xr:uid="{02869FBC-987B-4AB8-9BDC-D5F9BA8BEAB1}">
          <x14:formula1>
            <xm:f>'RadiatorDatabase'!$L$2:$L$2</xm:f>
          </x14:formula1>
          <xm:sqref>E2:E5 E7:E14</xm:sqref>
        </x14:dataValidation>
        <x14:dataValidation type="list" allowBlank="1" showInputMessage="1" showErrorMessage="1" xr:uid="{112EC4B4-60BD-47AB-83C7-BA35353C206B}">
          <x14:formula1>
            <xm:f>'RadiatorDatabase'!$A$2:$A$146</xm:f>
          </x14:formula1>
          <xm:sqref>H2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0C640-98BD-4A52-8009-0046D86D994D}">
  <dimension ref="A1:I221"/>
  <sheetViews>
    <sheetView workbookViewId="0">
      <selection activeCell="I209" sqref="I209:I210"/>
    </sheetView>
  </sheetViews>
  <sheetFormatPr defaultRowHeight="14.25" x14ac:dyDescent="0.45"/>
  <cols>
    <col min="1" max="1" width="11.3984375" bestFit="1" customWidth="1"/>
    <col min="2" max="2" width="12.265625" bestFit="1" customWidth="1"/>
    <col min="3" max="3" width="26.59765625" customWidth="1"/>
    <col min="4" max="4" width="25.59765625" customWidth="1"/>
    <col min="5" max="5" width="23.19921875" customWidth="1"/>
    <col min="6" max="6" width="7.73046875" customWidth="1"/>
    <col min="7" max="7" width="10" bestFit="1" customWidth="1"/>
  </cols>
  <sheetData>
    <row r="1" spans="1:9" x14ac:dyDescent="0.45">
      <c r="A1" t="s">
        <v>89</v>
      </c>
      <c r="B1" cm="1" vm="1">
        <f t="array" ref="B1">_xlfn._xlws.PY(0,1)</f>
        <v>0</v>
      </c>
      <c r="C1" t="s">
        <v>128</v>
      </c>
    </row>
    <row r="2" spans="1:9" x14ac:dyDescent="0.45">
      <c r="A2" t="s">
        <v>90</v>
      </c>
      <c r="B2" cm="1" vm="1">
        <f t="array" ref="B2">_xlfn._xlws.PY(1,1)</f>
        <v>0</v>
      </c>
    </row>
    <row r="3" spans="1:9" x14ac:dyDescent="0.45">
      <c r="A3" t="s">
        <v>91</v>
      </c>
      <c r="B3" cm="1" vm="1">
        <f t="array" ref="B3">_xlfn._xlws.PY(2,1)</f>
        <v>0</v>
      </c>
    </row>
    <row r="4" spans="1:9" x14ac:dyDescent="0.45">
      <c r="A4" t="s">
        <v>92</v>
      </c>
      <c r="B4" cm="1" vm="1">
        <f t="array" ref="B4">_xlfn._xlws.PY(3,1)</f>
        <v>0</v>
      </c>
    </row>
    <row r="5" spans="1:9" x14ac:dyDescent="0.45">
      <c r="A5" t="s">
        <v>129</v>
      </c>
      <c r="B5">
        <v>0</v>
      </c>
    </row>
    <row r="6" spans="1:9" x14ac:dyDescent="0.45">
      <c r="A6" t="s">
        <v>96</v>
      </c>
      <c r="B6" t="e" cm="1" vm="2">
        <f t="array" ref="B6">_xlfn._xlws.PY(4,1,RadiatorDatabase[#All],Rooms[#All],RoomEmittersMaxSizes)</f>
        <v>#VALUE!</v>
      </c>
    </row>
    <row r="8" spans="1:9" x14ac:dyDescent="0.45">
      <c r="A8">
        <f>Scenarios!A3</f>
        <v>65</v>
      </c>
      <c r="B8" t="str" cm="1">
        <f t="array" ref="B8:I21">_xlfn._xlws.PY(5,0,A8)</f>
        <v>Room Name</v>
      </c>
      <c r="C8" t="str">
        <v>Location name</v>
      </c>
      <c r="D8" t="str">
        <v>Originally</v>
      </c>
      <c r="E8" t="str">
        <v>Proposed Radiator</v>
      </c>
      <c r="F8" t="str">
        <v>£</v>
      </c>
      <c r="G8" t="str">
        <v>Labour Cost</v>
      </c>
      <c r="H8" t="str">
        <v>Status</v>
      </c>
      <c r="I8" t="str">
        <v>Watts</v>
      </c>
    </row>
    <row r="9" spans="1:9" x14ac:dyDescent="0.45">
      <c r="B9" t="str">
        <v>Lounge</v>
      </c>
      <c r="C9" t="str">
        <v>Loc1</v>
      </c>
      <c r="D9" t="str">
        <v>ModernxK2x900x600</v>
      </c>
      <c r="E9" t="str">
        <v>ModernxK2x900x600</v>
      </c>
      <c r="F9">
        <v>0</v>
      </c>
      <c r="G9">
        <v>0</v>
      </c>
      <c r="H9" t="str">
        <v>Original</v>
      </c>
      <c r="I9">
        <v>1223.6230101759752</v>
      </c>
    </row>
    <row r="10" spans="1:9" x14ac:dyDescent="0.45">
      <c r="B10" t="str">
        <v>Lounge</v>
      </c>
      <c r="C10" t="str">
        <v>Loc2</v>
      </c>
      <c r="D10" t="str">
        <v>ModernxK2x900x600</v>
      </c>
      <c r="E10" t="str">
        <v>ModernxK2x900x600</v>
      </c>
      <c r="F10">
        <v>0</v>
      </c>
      <c r="G10">
        <v>0</v>
      </c>
      <c r="H10" t="str">
        <v>Original</v>
      </c>
      <c r="I10">
        <v>1223.6230101759752</v>
      </c>
    </row>
    <row r="11" spans="1:9" x14ac:dyDescent="0.45">
      <c r="B11" t="str">
        <v>Dining</v>
      </c>
      <c r="C11" t="str">
        <v>Loc1</v>
      </c>
      <c r="D11" t="str">
        <v>ModernxK2x1200x600</v>
      </c>
      <c r="E11" t="str">
        <v>ModernxK2x1200x600</v>
      </c>
      <c r="F11">
        <v>0</v>
      </c>
      <c r="G11">
        <v>0</v>
      </c>
      <c r="H11" t="str">
        <v>Original</v>
      </c>
      <c r="I11">
        <v>1785.881144029755</v>
      </c>
    </row>
    <row r="12" spans="1:9" x14ac:dyDescent="0.45">
      <c r="B12" t="str">
        <v>Kitchen</v>
      </c>
      <c r="C12" t="str">
        <v>Loc1</v>
      </c>
      <c r="D12" t="str">
        <v>ModernxK2x1200x600</v>
      </c>
      <c r="E12" t="str">
        <v>ModernxK2x1200x600</v>
      </c>
      <c r="F12">
        <v>0</v>
      </c>
      <c r="G12">
        <v>0</v>
      </c>
      <c r="H12" t="str">
        <v>Original</v>
      </c>
      <c r="I12">
        <v>1785.881144029755</v>
      </c>
    </row>
    <row r="13" spans="1:9" x14ac:dyDescent="0.45">
      <c r="B13" t="str">
        <v>Hall</v>
      </c>
      <c r="C13" t="str">
        <v>Loc1</v>
      </c>
      <c r="D13" t="str">
        <v>ModernxK2x1000x600</v>
      </c>
      <c r="E13" vm="3">
        <v>0</v>
      </c>
      <c r="F13">
        <v>0</v>
      </c>
      <c r="G13">
        <v>0</v>
      </c>
      <c r="H13" t="str">
        <v>Removed</v>
      </c>
      <c r="I13">
        <v>0</v>
      </c>
    </row>
    <row r="14" spans="1:9" x14ac:dyDescent="0.45">
      <c r="B14" t="str">
        <v>Hall</v>
      </c>
      <c r="C14" t="str">
        <v>Loc2</v>
      </c>
      <c r="D14" t="str">
        <v>ModernxK1x600x700</v>
      </c>
      <c r="E14" t="str">
        <v>ModernxK1x600x700</v>
      </c>
      <c r="F14">
        <v>0</v>
      </c>
      <c r="G14">
        <v>0</v>
      </c>
      <c r="H14" t="str">
        <v>Original</v>
      </c>
      <c r="I14">
        <v>575.81345837340507</v>
      </c>
    </row>
    <row r="15" spans="1:9" x14ac:dyDescent="0.45">
      <c r="B15" t="str">
        <v>Utility</v>
      </c>
      <c r="C15" t="str">
        <v>Loc1</v>
      </c>
      <c r="D15" t="str">
        <v>ModernxK1x600x700</v>
      </c>
      <c r="E15" t="str">
        <v>ModernxK1x600x700</v>
      </c>
      <c r="F15">
        <v>0</v>
      </c>
      <c r="G15">
        <v>0</v>
      </c>
      <c r="H15" t="str">
        <v>Original</v>
      </c>
      <c r="I15">
        <v>575.81345837340507</v>
      </c>
    </row>
    <row r="16" spans="1:9" x14ac:dyDescent="0.45">
      <c r="B16" t="str">
        <v>Main bed</v>
      </c>
      <c r="C16" t="str">
        <v>Loc1</v>
      </c>
      <c r="D16" t="str">
        <v>ModernxK1x900x600</v>
      </c>
      <c r="E16" t="str">
        <v>ModernxK1x900x600</v>
      </c>
      <c r="F16">
        <v>0</v>
      </c>
      <c r="G16">
        <v>0</v>
      </c>
      <c r="H16" t="str">
        <v>Original</v>
      </c>
      <c r="I16">
        <v>758.01114967961689</v>
      </c>
    </row>
    <row r="17" spans="2:9" x14ac:dyDescent="0.45">
      <c r="B17" t="str">
        <v>Bed N</v>
      </c>
      <c r="C17" t="str">
        <v>Loc1</v>
      </c>
      <c r="D17" t="str">
        <v>ModernxK1x800x600</v>
      </c>
      <c r="E17" t="str">
        <v>ModernxK1x800x600</v>
      </c>
      <c r="F17">
        <v>0</v>
      </c>
      <c r="G17">
        <v>0</v>
      </c>
      <c r="H17" t="str">
        <v>Original</v>
      </c>
      <c r="I17">
        <v>673.78768860410389</v>
      </c>
    </row>
    <row r="18" spans="2:9" x14ac:dyDescent="0.45">
      <c r="B18" t="str">
        <v>Bed NW</v>
      </c>
      <c r="C18" t="str">
        <v>Loc1</v>
      </c>
      <c r="D18" t="str">
        <v>ModernxK2x700x600</v>
      </c>
      <c r="E18" t="str">
        <v>ModernxK2x700x600</v>
      </c>
      <c r="F18">
        <v>0</v>
      </c>
      <c r="G18">
        <v>0</v>
      </c>
      <c r="H18" t="str">
        <v>Original</v>
      </c>
      <c r="I18">
        <v>1041.6207635053238</v>
      </c>
    </row>
    <row r="19" spans="2:9" x14ac:dyDescent="0.45">
      <c r="B19" t="str">
        <v>Bed SW</v>
      </c>
      <c r="C19" t="str">
        <v>Loc1</v>
      </c>
      <c r="D19" t="str">
        <v>ModernxK2x1000x600</v>
      </c>
      <c r="E19" t="str">
        <v>ModernxK2x1000x600</v>
      </c>
      <c r="F19">
        <v>0</v>
      </c>
      <c r="G19">
        <v>0</v>
      </c>
      <c r="H19" t="str">
        <v>Original</v>
      </c>
      <c r="I19">
        <v>1488.5207610488621</v>
      </c>
    </row>
    <row r="20" spans="2:9" x14ac:dyDescent="0.45">
      <c r="B20" t="str">
        <v>Ensuite</v>
      </c>
      <c r="C20" t="str">
        <v>Loc1</v>
      </c>
      <c r="D20" t="str">
        <v>ModernxK1x600x600</v>
      </c>
      <c r="E20" t="str">
        <v>ModernxK1x600x600</v>
      </c>
      <c r="F20">
        <v>0</v>
      </c>
      <c r="G20">
        <v>0</v>
      </c>
      <c r="H20" t="str">
        <v>Original</v>
      </c>
      <c r="I20">
        <v>447.10327454929575</v>
      </c>
    </row>
    <row r="21" spans="2:9" x14ac:dyDescent="0.45">
      <c r="B21" t="str">
        <v>Bath</v>
      </c>
      <c r="C21" t="str">
        <v>Loc1</v>
      </c>
      <c r="D21" t="str">
        <v>ModernxK1x900x700</v>
      </c>
      <c r="E21" t="str">
        <v>ModernxK1x900x700</v>
      </c>
      <c r="F21">
        <v>0</v>
      </c>
      <c r="G21">
        <v>0</v>
      </c>
      <c r="H21" t="str">
        <v>Original</v>
      </c>
      <c r="I21">
        <v>764.18161721435752</v>
      </c>
    </row>
    <row r="33" spans="1:9" x14ac:dyDescent="0.45">
      <c r="A33">
        <f>Scenarios!A4</f>
        <v>50</v>
      </c>
      <c r="B33" t="str" cm="1">
        <f t="array" ref="B33:I46">_xlfn._xlws.PY(5,0,A33)</f>
        <v>Room Name</v>
      </c>
      <c r="C33" t="str">
        <v>Location name</v>
      </c>
      <c r="D33" t="str">
        <v>Originally</v>
      </c>
      <c r="E33" t="str">
        <v>Proposed Radiator</v>
      </c>
      <c r="F33" t="str">
        <v>£</v>
      </c>
      <c r="G33" t="str">
        <v>Labour Cost</v>
      </c>
      <c r="H33" t="str">
        <v>Status</v>
      </c>
      <c r="I33" t="str">
        <v>Watts</v>
      </c>
    </row>
    <row r="34" spans="1:9" x14ac:dyDescent="0.45">
      <c r="B34" t="str">
        <v>Lounge</v>
      </c>
      <c r="C34" t="str">
        <v>Loc1</v>
      </c>
      <c r="D34" t="str">
        <v>ModernxK2x900x600</v>
      </c>
      <c r="E34" t="str">
        <v>ModernxK2x900x600</v>
      </c>
      <c r="F34">
        <v>0</v>
      </c>
      <c r="G34">
        <v>0</v>
      </c>
      <c r="H34" t="str">
        <v>Original</v>
      </c>
      <c r="I34">
        <v>682.97490384479238</v>
      </c>
    </row>
    <row r="35" spans="1:9" x14ac:dyDescent="0.45">
      <c r="B35" t="str">
        <v>Lounge</v>
      </c>
      <c r="C35" t="str">
        <v>Loc2</v>
      </c>
      <c r="D35" t="str">
        <v>ModernxK2x900x600</v>
      </c>
      <c r="E35" t="str">
        <v>ModernxK2x2000x600</v>
      </c>
      <c r="F35">
        <v>303.12</v>
      </c>
      <c r="G35">
        <v>95</v>
      </c>
      <c r="H35" t="str">
        <v>Replaced</v>
      </c>
      <c r="I35">
        <v>1517.5273039886856</v>
      </c>
    </row>
    <row r="36" spans="1:9" x14ac:dyDescent="0.45">
      <c r="B36" t="str">
        <v>Dining</v>
      </c>
      <c r="C36" t="str">
        <v>Loc1</v>
      </c>
      <c r="D36" t="str">
        <v>ModernxK2x1200x600</v>
      </c>
      <c r="E36" t="str">
        <v>ModernxK2x1200x600</v>
      </c>
      <c r="F36">
        <v>0</v>
      </c>
      <c r="G36">
        <v>0</v>
      </c>
      <c r="H36" t="str">
        <v>Original</v>
      </c>
      <c r="I36">
        <v>1046.5335566296003</v>
      </c>
    </row>
    <row r="37" spans="1:9" x14ac:dyDescent="0.45">
      <c r="B37" t="str">
        <v>Kitchen</v>
      </c>
      <c r="C37" t="str">
        <v>Loc1</v>
      </c>
      <c r="D37" t="str">
        <v>ModernxK2x1200x600</v>
      </c>
      <c r="E37" t="str">
        <v>ModernxK2x1200x600</v>
      </c>
      <c r="F37">
        <v>0</v>
      </c>
      <c r="G37">
        <v>0</v>
      </c>
      <c r="H37" t="str">
        <v>Original</v>
      </c>
      <c r="I37">
        <v>1046.5335566296003</v>
      </c>
    </row>
    <row r="38" spans="1:9" x14ac:dyDescent="0.45">
      <c r="B38" t="str">
        <v>Hall</v>
      </c>
      <c r="C38" t="str">
        <v>Loc1</v>
      </c>
      <c r="D38" t="str">
        <v>ModernxK2x1000x600</v>
      </c>
      <c r="E38" t="str">
        <v>ModernxK2x1000x600</v>
      </c>
      <c r="F38">
        <v>0</v>
      </c>
      <c r="G38">
        <v>0</v>
      </c>
      <c r="H38" t="str">
        <v>Original</v>
      </c>
      <c r="I38">
        <v>872.27917232072548</v>
      </c>
    </row>
    <row r="39" spans="1:9" x14ac:dyDescent="0.45">
      <c r="B39" t="str">
        <v>Hall</v>
      </c>
      <c r="C39" t="str">
        <v>Loc2</v>
      </c>
      <c r="D39" t="str">
        <v>ModernxK1x600x700</v>
      </c>
      <c r="E39" vm="3">
        <v>0</v>
      </c>
      <c r="F39">
        <v>0</v>
      </c>
      <c r="G39">
        <v>0</v>
      </c>
      <c r="H39" t="str">
        <v>Removed</v>
      </c>
      <c r="I39">
        <v>0</v>
      </c>
    </row>
    <row r="40" spans="1:9" x14ac:dyDescent="0.45">
      <c r="B40" t="str">
        <v>Utility</v>
      </c>
      <c r="C40" t="str">
        <v>Loc1</v>
      </c>
      <c r="D40" t="str">
        <v>ModernxK1x600x700</v>
      </c>
      <c r="E40" t="str">
        <v>ModernxK1x600x700</v>
      </c>
      <c r="F40">
        <v>0</v>
      </c>
      <c r="G40">
        <v>0</v>
      </c>
      <c r="H40" t="str">
        <v>Original</v>
      </c>
      <c r="I40">
        <v>337.42901007787879</v>
      </c>
    </row>
    <row r="41" spans="1:9" x14ac:dyDescent="0.45">
      <c r="B41" t="str">
        <v>Main bed</v>
      </c>
      <c r="C41" t="str">
        <v>Loc1</v>
      </c>
      <c r="D41" t="str">
        <v>ModernxK1x900x600</v>
      </c>
      <c r="E41" t="str">
        <v>ModernxK2x800x600</v>
      </c>
      <c r="F41">
        <v>86.36</v>
      </c>
      <c r="G41">
        <v>95</v>
      </c>
      <c r="H41" t="str">
        <v>Replaced</v>
      </c>
      <c r="I41">
        <v>698.02478801185077</v>
      </c>
    </row>
    <row r="42" spans="1:9" x14ac:dyDescent="0.45">
      <c r="B42" t="str">
        <v>Bed N</v>
      </c>
      <c r="C42" t="str">
        <v>Loc1</v>
      </c>
      <c r="D42" t="str">
        <v>ModernxK1x800x600</v>
      </c>
      <c r="E42" t="str">
        <v>ModernxK1x800x600</v>
      </c>
      <c r="F42">
        <v>0</v>
      </c>
      <c r="G42">
        <v>0</v>
      </c>
      <c r="H42" t="str">
        <v>Original</v>
      </c>
      <c r="I42">
        <v>394.84230432993576</v>
      </c>
    </row>
    <row r="43" spans="1:9" x14ac:dyDescent="0.45">
      <c r="B43" t="str">
        <v>Bed NW</v>
      </c>
      <c r="C43" t="str">
        <v>Loc1</v>
      </c>
      <c r="D43" t="str">
        <v>ModernxK2x700x600</v>
      </c>
      <c r="E43" t="str">
        <v>ModernxK2x800x600</v>
      </c>
      <c r="F43">
        <v>86.36</v>
      </c>
      <c r="G43">
        <v>95</v>
      </c>
      <c r="H43" t="str">
        <v>Replaced</v>
      </c>
      <c r="I43">
        <v>698.02478801185077</v>
      </c>
    </row>
    <row r="44" spans="1:9" x14ac:dyDescent="0.45">
      <c r="B44" t="str">
        <v>Bed SW</v>
      </c>
      <c r="C44" t="str">
        <v>Loc1</v>
      </c>
      <c r="D44" t="str">
        <v>ModernxK2x1000x600</v>
      </c>
      <c r="E44" t="str">
        <v>ModernxK2x1000x600</v>
      </c>
      <c r="F44">
        <v>0</v>
      </c>
      <c r="G44">
        <v>0</v>
      </c>
      <c r="H44" t="str">
        <v>Original</v>
      </c>
      <c r="I44">
        <v>872.27917232072548</v>
      </c>
    </row>
    <row r="45" spans="1:9" x14ac:dyDescent="0.45">
      <c r="B45" t="str">
        <v>Ensuite</v>
      </c>
      <c r="C45" t="str">
        <v>Loc1</v>
      </c>
      <c r="D45" t="str">
        <v>ModernxK1x600x600</v>
      </c>
      <c r="E45" t="str">
        <v>ModernxK1x900x600</v>
      </c>
      <c r="F45">
        <v>0</v>
      </c>
      <c r="G45">
        <v>95</v>
      </c>
      <c r="H45" t="str">
        <v>Moved:Main bed:Loc1</v>
      </c>
      <c r="I45">
        <v>367.5444033381039</v>
      </c>
    </row>
    <row r="46" spans="1:9" x14ac:dyDescent="0.45">
      <c r="B46" t="str">
        <v>Bath</v>
      </c>
      <c r="C46" t="str">
        <v>Loc1</v>
      </c>
      <c r="D46" t="str">
        <v>ModernxK1x900x700</v>
      </c>
      <c r="E46" t="str">
        <v>ModernxK2x1000x600</v>
      </c>
      <c r="F46">
        <v>99.65</v>
      </c>
      <c r="G46">
        <v>95</v>
      </c>
      <c r="H46" t="str">
        <v>Replaced</v>
      </c>
      <c r="I46">
        <v>721.7538623374104</v>
      </c>
    </row>
    <row r="58" spans="1:9" x14ac:dyDescent="0.45">
      <c r="A58">
        <f>Scenarios!A5</f>
        <v>48</v>
      </c>
      <c r="B58" t="str" cm="1">
        <f t="array" ref="B58:I71">_xlfn._xlws.PY(5,0,A58)</f>
        <v>Room Name</v>
      </c>
      <c r="C58" t="str">
        <v>Location name</v>
      </c>
      <c r="D58" t="str">
        <v>Originally</v>
      </c>
      <c r="E58" t="str">
        <v>Proposed Radiator</v>
      </c>
      <c r="F58" t="str">
        <v>£</v>
      </c>
      <c r="G58" t="str">
        <v>Labour Cost</v>
      </c>
      <c r="H58" t="str">
        <v>Status</v>
      </c>
      <c r="I58" t="str">
        <v>Watts</v>
      </c>
    </row>
    <row r="59" spans="1:9" x14ac:dyDescent="0.45">
      <c r="B59" t="str">
        <v>Lounge</v>
      </c>
      <c r="C59" t="str">
        <v>Loc1</v>
      </c>
      <c r="D59" t="str">
        <v>ModernxK2x900x600</v>
      </c>
      <c r="E59" t="str">
        <v>ModernxK2x900x600</v>
      </c>
      <c r="F59">
        <v>0</v>
      </c>
      <c r="G59">
        <v>0</v>
      </c>
      <c r="H59" t="str">
        <v>Original</v>
      </c>
      <c r="I59">
        <v>616.73844184794473</v>
      </c>
    </row>
    <row r="60" spans="1:9" x14ac:dyDescent="0.45">
      <c r="B60" t="str">
        <v>Lounge</v>
      </c>
      <c r="C60" t="str">
        <v>Loc2</v>
      </c>
      <c r="D60" t="str">
        <v>ModernxK2x900x600</v>
      </c>
      <c r="E60" t="str">
        <v>ModernxK2x2000x700</v>
      </c>
      <c r="F60">
        <v>379.84</v>
      </c>
      <c r="G60">
        <v>95</v>
      </c>
      <c r="H60" t="str">
        <v>Replaced</v>
      </c>
      <c r="I60">
        <v>1551.5382738471067</v>
      </c>
    </row>
    <row r="61" spans="1:9" x14ac:dyDescent="0.45">
      <c r="B61" t="str">
        <v>Dining</v>
      </c>
      <c r="C61" t="str">
        <v>Loc1</v>
      </c>
      <c r="D61" t="str">
        <v>ModernxK2x1200x600</v>
      </c>
      <c r="E61" t="str">
        <v>ModernxK2x1200x600</v>
      </c>
      <c r="F61">
        <v>0</v>
      </c>
      <c r="G61">
        <v>0</v>
      </c>
      <c r="H61" t="str">
        <v>Original</v>
      </c>
      <c r="I61">
        <v>955.24998505020085</v>
      </c>
    </row>
    <row r="62" spans="1:9" x14ac:dyDescent="0.45">
      <c r="B62" t="str">
        <v>Kitchen</v>
      </c>
      <c r="C62" t="str">
        <v>Loc1</v>
      </c>
      <c r="D62" t="str">
        <v>ModernxK2x1200x600</v>
      </c>
      <c r="E62" t="str">
        <v>ModernxK2x1200x600</v>
      </c>
      <c r="F62">
        <v>0</v>
      </c>
      <c r="G62">
        <v>0</v>
      </c>
      <c r="H62" t="str">
        <v>Original</v>
      </c>
      <c r="I62">
        <v>955.24998505020085</v>
      </c>
    </row>
    <row r="63" spans="1:9" x14ac:dyDescent="0.45">
      <c r="B63" t="str">
        <v>Hall</v>
      </c>
      <c r="C63" t="str">
        <v>Loc1</v>
      </c>
      <c r="D63" t="str">
        <v>ModernxK2x1000x600</v>
      </c>
      <c r="E63" t="str">
        <v>ModernxK2x1000x600</v>
      </c>
      <c r="F63">
        <v>0</v>
      </c>
      <c r="G63">
        <v>0</v>
      </c>
      <c r="H63" t="str">
        <v>Original</v>
      </c>
      <c r="I63">
        <v>796.19488648072559</v>
      </c>
    </row>
    <row r="64" spans="1:9" x14ac:dyDescent="0.45">
      <c r="B64" t="str">
        <v>Hall</v>
      </c>
      <c r="C64" t="str">
        <v>Loc2</v>
      </c>
      <c r="D64" t="str">
        <v>ModernxK1x600x700</v>
      </c>
      <c r="E64" vm="3">
        <v>0</v>
      </c>
      <c r="F64">
        <v>0</v>
      </c>
      <c r="G64">
        <v>0</v>
      </c>
      <c r="H64" t="str">
        <v>Removed</v>
      </c>
      <c r="I64">
        <v>0</v>
      </c>
    </row>
    <row r="65" spans="2:9" x14ac:dyDescent="0.45">
      <c r="B65" t="str">
        <v>Utility</v>
      </c>
      <c r="C65" t="str">
        <v>Loc1</v>
      </c>
      <c r="D65" t="str">
        <v>ModernxK1x600x700</v>
      </c>
      <c r="E65" t="str">
        <v>ModernxK1x600x700</v>
      </c>
      <c r="F65">
        <v>0</v>
      </c>
      <c r="G65">
        <v>0</v>
      </c>
      <c r="H65" t="str">
        <v>Original</v>
      </c>
      <c r="I65">
        <v>307.99686717210517</v>
      </c>
    </row>
    <row r="66" spans="2:9" x14ac:dyDescent="0.45">
      <c r="B66" t="str">
        <v>Main bed</v>
      </c>
      <c r="C66" t="str">
        <v>Loc1</v>
      </c>
      <c r="D66" t="str">
        <v>ModernxK1x900x600</v>
      </c>
      <c r="E66" t="str">
        <v>ModernxK2x900x600</v>
      </c>
      <c r="F66">
        <v>93.42</v>
      </c>
      <c r="G66">
        <v>95</v>
      </c>
      <c r="H66" t="str">
        <v>Replaced</v>
      </c>
      <c r="I66">
        <v>716.66733719598801</v>
      </c>
    </row>
    <row r="67" spans="2:9" x14ac:dyDescent="0.45">
      <c r="B67" t="str">
        <v>Bed N</v>
      </c>
      <c r="C67" t="str">
        <v>Loc1</v>
      </c>
      <c r="D67" t="str">
        <v>ModernxK1x800x600</v>
      </c>
      <c r="E67" t="str">
        <v>ModernxK1x800x600</v>
      </c>
      <c r="F67">
        <v>0</v>
      </c>
      <c r="G67">
        <v>0</v>
      </c>
      <c r="H67" t="str">
        <v>Original</v>
      </c>
      <c r="I67">
        <v>360.40230427303055</v>
      </c>
    </row>
    <row r="68" spans="2:9" x14ac:dyDescent="0.45">
      <c r="B68" t="str">
        <v>Bed NW</v>
      </c>
      <c r="C68" t="str">
        <v>Loc1</v>
      </c>
      <c r="D68" t="str">
        <v>ModernxK2x700x600</v>
      </c>
      <c r="E68" t="str">
        <v>ModernxK2x900x600</v>
      </c>
      <c r="F68">
        <v>93.42</v>
      </c>
      <c r="G68">
        <v>95</v>
      </c>
      <c r="H68" t="str">
        <v>Replaced</v>
      </c>
      <c r="I68">
        <v>716.66733719598801</v>
      </c>
    </row>
    <row r="69" spans="2:9" x14ac:dyDescent="0.45">
      <c r="B69" t="str">
        <v>Bed SW</v>
      </c>
      <c r="C69" t="str">
        <v>Loc1</v>
      </c>
      <c r="D69" t="str">
        <v>ModernxK2x1000x600</v>
      </c>
      <c r="E69" t="str">
        <v>ModernxK2x1000x600</v>
      </c>
      <c r="F69">
        <v>0</v>
      </c>
      <c r="G69">
        <v>0</v>
      </c>
      <c r="H69" t="str">
        <v>Original</v>
      </c>
      <c r="I69">
        <v>796.19488648072559</v>
      </c>
    </row>
    <row r="70" spans="2:9" x14ac:dyDescent="0.45">
      <c r="B70" t="str">
        <v>Ensuite</v>
      </c>
      <c r="C70" t="str">
        <v>Loc1</v>
      </c>
      <c r="D70" t="str">
        <v>ModernxK1x600x600</v>
      </c>
      <c r="E70" t="str">
        <v>ModernxK2x700x600</v>
      </c>
      <c r="F70">
        <v>0</v>
      </c>
      <c r="G70">
        <v>95</v>
      </c>
      <c r="H70" t="str">
        <v>Moved:Bed NW:Loc1</v>
      </c>
      <c r="I70">
        <v>454.18191293356568</v>
      </c>
    </row>
    <row r="71" spans="2:9" x14ac:dyDescent="0.45">
      <c r="B71" t="str">
        <v>Bath</v>
      </c>
      <c r="C71" t="str">
        <v>Loc1</v>
      </c>
      <c r="D71" t="str">
        <v>ModernxK1x900x700</v>
      </c>
      <c r="E71" t="str">
        <v>ModernxK3x1000x500</v>
      </c>
      <c r="F71">
        <v>203</v>
      </c>
      <c r="G71">
        <v>95</v>
      </c>
      <c r="H71" t="str">
        <v>Replaced</v>
      </c>
      <c r="I71">
        <v>770.4604067585899</v>
      </c>
    </row>
    <row r="83" spans="1:9" x14ac:dyDescent="0.45">
      <c r="A83">
        <f>Scenarios!A6</f>
        <v>46</v>
      </c>
      <c r="B83" t="str" cm="1">
        <f t="array" ref="B83:I96">_xlfn._xlws.PY(5,0,A83)</f>
        <v>Room Name</v>
      </c>
      <c r="C83" t="str">
        <v>Location name</v>
      </c>
      <c r="D83" t="str">
        <v>Originally</v>
      </c>
      <c r="E83" t="str">
        <v>Proposed Radiator</v>
      </c>
      <c r="F83" t="str">
        <v>£</v>
      </c>
      <c r="G83" t="str">
        <v>Labour Cost</v>
      </c>
      <c r="H83" t="str">
        <v>Status</v>
      </c>
      <c r="I83" t="str">
        <v>Watts</v>
      </c>
    </row>
    <row r="84" spans="1:9" x14ac:dyDescent="0.45">
      <c r="B84" t="str">
        <v>Lounge</v>
      </c>
      <c r="C84" t="str">
        <v>Loc1</v>
      </c>
      <c r="D84" t="str">
        <v>ModernxK2x900x600</v>
      </c>
      <c r="E84" t="str">
        <v>ModernxK2x1800x600</v>
      </c>
      <c r="F84">
        <v>198.04</v>
      </c>
      <c r="G84">
        <v>95</v>
      </c>
      <c r="H84" t="str">
        <v>Replaced</v>
      </c>
      <c r="I84">
        <v>1104.2117870497291</v>
      </c>
    </row>
    <row r="85" spans="1:9" x14ac:dyDescent="0.45">
      <c r="B85" t="str">
        <v>Lounge</v>
      </c>
      <c r="C85" t="str">
        <v>Loc2</v>
      </c>
      <c r="D85" t="str">
        <v>ModernxK2x900x600</v>
      </c>
      <c r="E85" t="str">
        <v>ModernxK2x1800x600</v>
      </c>
      <c r="F85">
        <v>198.04</v>
      </c>
      <c r="G85">
        <v>95</v>
      </c>
      <c r="H85" t="str">
        <v>Replaced</v>
      </c>
      <c r="I85">
        <v>1104.2117870497291</v>
      </c>
    </row>
    <row r="86" spans="1:9" x14ac:dyDescent="0.45">
      <c r="B86" t="str">
        <v>Dining</v>
      </c>
      <c r="C86" t="str">
        <v>Loc1</v>
      </c>
      <c r="D86" t="str">
        <v>ModernxK2x1200x600</v>
      </c>
      <c r="E86" t="str">
        <v>ModernxK2x1200x600</v>
      </c>
      <c r="F86">
        <v>0</v>
      </c>
      <c r="G86">
        <v>0</v>
      </c>
      <c r="H86" t="str">
        <v>Original</v>
      </c>
      <c r="I86">
        <v>865.93794800065746</v>
      </c>
    </row>
    <row r="87" spans="1:9" x14ac:dyDescent="0.45">
      <c r="B87" t="str">
        <v>Kitchen</v>
      </c>
      <c r="C87" t="str">
        <v>Loc1</v>
      </c>
      <c r="D87" t="str">
        <v>ModernxK2x1200x600</v>
      </c>
      <c r="E87" t="str">
        <v>ModernxK2x1400x600</v>
      </c>
      <c r="F87">
        <v>154.06</v>
      </c>
      <c r="G87">
        <v>95</v>
      </c>
      <c r="H87" t="str">
        <v>Replaced</v>
      </c>
      <c r="I87">
        <v>1010.538750674492</v>
      </c>
    </row>
    <row r="88" spans="1:9" x14ac:dyDescent="0.45">
      <c r="B88" t="str">
        <v>Hall</v>
      </c>
      <c r="C88" t="str">
        <v>Loc1</v>
      </c>
      <c r="D88" t="str">
        <v>ModernxK2x1000x600</v>
      </c>
      <c r="E88" t="str">
        <v>ModernxK2x1000x600</v>
      </c>
      <c r="F88">
        <v>0</v>
      </c>
      <c r="G88">
        <v>0</v>
      </c>
      <c r="H88" t="str">
        <v>Original</v>
      </c>
      <c r="I88">
        <v>721.7538623374104</v>
      </c>
    </row>
    <row r="89" spans="1:9" x14ac:dyDescent="0.45">
      <c r="B89" t="str">
        <v>Hall</v>
      </c>
      <c r="C89" t="str">
        <v>Loc2</v>
      </c>
      <c r="D89" t="str">
        <v>ModernxK1x600x700</v>
      </c>
      <c r="E89" vm="3">
        <v>0</v>
      </c>
      <c r="F89">
        <v>0</v>
      </c>
      <c r="G89">
        <v>0</v>
      </c>
      <c r="H89" t="str">
        <v>Removed</v>
      </c>
      <c r="I89">
        <v>0</v>
      </c>
    </row>
    <row r="90" spans="1:9" x14ac:dyDescent="0.45">
      <c r="B90" t="str">
        <v>Utility</v>
      </c>
      <c r="C90" t="str">
        <v>Loc1</v>
      </c>
      <c r="D90" t="str">
        <v>ModernxK1x600x700</v>
      </c>
      <c r="E90" t="str">
        <v>ModernxK1x600x700</v>
      </c>
      <c r="F90">
        <v>0</v>
      </c>
      <c r="G90">
        <v>0</v>
      </c>
      <c r="H90" t="str">
        <v>Original</v>
      </c>
      <c r="I90">
        <v>279.20039709357098</v>
      </c>
    </row>
    <row r="91" spans="1:9" x14ac:dyDescent="0.45">
      <c r="B91" t="str">
        <v>Main bed</v>
      </c>
      <c r="C91" t="str">
        <v>Loc1</v>
      </c>
      <c r="D91" t="str">
        <v>ModernxK1x900x600</v>
      </c>
      <c r="E91" t="str">
        <v>ModernxK2x1000x600</v>
      </c>
      <c r="F91">
        <v>99.65</v>
      </c>
      <c r="G91">
        <v>95</v>
      </c>
      <c r="H91" t="str">
        <v>Replaced</v>
      </c>
      <c r="I91">
        <v>721.7538623374104</v>
      </c>
    </row>
    <row r="92" spans="1:9" x14ac:dyDescent="0.45">
      <c r="B92" t="str">
        <v>Bed N</v>
      </c>
      <c r="C92" t="str">
        <v>Loc1</v>
      </c>
      <c r="D92" t="str">
        <v>ModernxK1x800x600</v>
      </c>
      <c r="E92" t="str">
        <v>ModernxK1x800x600</v>
      </c>
      <c r="F92">
        <v>0</v>
      </c>
      <c r="G92">
        <v>0</v>
      </c>
      <c r="H92" t="str">
        <v>Original</v>
      </c>
      <c r="I92">
        <v>326.7061363005368</v>
      </c>
    </row>
    <row r="93" spans="1:9" x14ac:dyDescent="0.45">
      <c r="B93" t="str">
        <v>Bed NW</v>
      </c>
      <c r="C93" t="str">
        <v>Loc1</v>
      </c>
      <c r="D93" t="str">
        <v>ModernxK2x700x600</v>
      </c>
      <c r="E93" t="str">
        <v>ModernxK2x1000x600</v>
      </c>
      <c r="F93">
        <v>99.65</v>
      </c>
      <c r="G93">
        <v>95</v>
      </c>
      <c r="H93" t="str">
        <v>Replaced</v>
      </c>
      <c r="I93">
        <v>721.7538623374104</v>
      </c>
    </row>
    <row r="94" spans="1:9" x14ac:dyDescent="0.45">
      <c r="B94" t="str">
        <v>Bed SW</v>
      </c>
      <c r="C94" t="str">
        <v>Loc1</v>
      </c>
      <c r="D94" t="str">
        <v>ModernxK2x1000x600</v>
      </c>
      <c r="E94" t="str">
        <v>ModernxK2x1000x600</v>
      </c>
      <c r="F94">
        <v>0</v>
      </c>
      <c r="G94">
        <v>0</v>
      </c>
      <c r="H94" t="str">
        <v>Original</v>
      </c>
      <c r="I94">
        <v>721.7538623374104</v>
      </c>
    </row>
    <row r="95" spans="1:9" x14ac:dyDescent="0.45">
      <c r="B95" t="str">
        <v>Ensuite</v>
      </c>
      <c r="C95" t="str">
        <v>Loc1</v>
      </c>
      <c r="D95" t="str">
        <v>ModernxK1x600x600</v>
      </c>
      <c r="E95" t="str">
        <v>ModernxK2x700x600</v>
      </c>
      <c r="F95">
        <v>0</v>
      </c>
      <c r="G95">
        <v>95</v>
      </c>
      <c r="H95" t="str">
        <v>Moved:Bed NW:Loc1</v>
      </c>
      <c r="I95">
        <v>404.58670931574665</v>
      </c>
    </row>
    <row r="96" spans="1:9" x14ac:dyDescent="0.45">
      <c r="B96" t="str">
        <v>Bath</v>
      </c>
      <c r="C96" t="str">
        <v>Loc1</v>
      </c>
      <c r="D96" t="str">
        <v>ModernxK1x900x700</v>
      </c>
      <c r="E96" t="str">
        <v>ModernxK3x900x600</v>
      </c>
      <c r="F96">
        <v>221</v>
      </c>
      <c r="G96">
        <v>95</v>
      </c>
      <c r="H96" t="str">
        <v>Replaced</v>
      </c>
      <c r="I96">
        <v>717.70744639344491</v>
      </c>
    </row>
    <row r="108" spans="1:9" x14ac:dyDescent="0.45">
      <c r="A108">
        <f>Scenarios!A7</f>
        <v>44</v>
      </c>
      <c r="B108" t="str" cm="1">
        <f t="array" ref="B108:I121">_xlfn._xlws.PY(5,0,A108)</f>
        <v>Room Name</v>
      </c>
      <c r="C108" t="str">
        <v>Location name</v>
      </c>
      <c r="D108" t="str">
        <v>Originally</v>
      </c>
      <c r="E108" t="str">
        <v>Proposed Radiator</v>
      </c>
      <c r="F108" t="str">
        <v>£</v>
      </c>
      <c r="G108" t="str">
        <v>Labour Cost</v>
      </c>
      <c r="H108" t="str">
        <v>Status</v>
      </c>
      <c r="I108" t="str">
        <v>Watts</v>
      </c>
    </row>
    <row r="109" spans="1:9" x14ac:dyDescent="0.45">
      <c r="B109" t="str">
        <v>Lounge</v>
      </c>
      <c r="C109" t="str">
        <v>Loc1</v>
      </c>
      <c r="D109" t="str">
        <v>ModernxK2x900x600</v>
      </c>
      <c r="E109" t="str">
        <v>ModernxK2x1800x600</v>
      </c>
      <c r="F109">
        <v>198.04</v>
      </c>
      <c r="G109">
        <v>95</v>
      </c>
      <c r="H109" t="str">
        <v>Replaced</v>
      </c>
      <c r="I109">
        <v>978.35197169490255</v>
      </c>
    </row>
    <row r="110" spans="1:9" x14ac:dyDescent="0.45">
      <c r="B110" t="str">
        <v>Lounge</v>
      </c>
      <c r="C110" t="str">
        <v>Loc2</v>
      </c>
      <c r="D110" t="str">
        <v>ModernxK2x900x600</v>
      </c>
      <c r="E110" t="str">
        <v>ModernxK2x2000x700</v>
      </c>
      <c r="F110">
        <v>379.84</v>
      </c>
      <c r="G110">
        <v>95</v>
      </c>
      <c r="H110" t="str">
        <v>Replaced</v>
      </c>
      <c r="I110">
        <v>1230.6274640754996</v>
      </c>
    </row>
    <row r="111" spans="1:9" x14ac:dyDescent="0.45">
      <c r="B111" t="str">
        <v>Dining</v>
      </c>
      <c r="C111" t="str">
        <v>Loc1</v>
      </c>
      <c r="D111" t="str">
        <v>ModernxK2x1200x600</v>
      </c>
      <c r="E111" t="str">
        <v>ModernxK2x1200x600</v>
      </c>
      <c r="F111">
        <v>0</v>
      </c>
      <c r="G111">
        <v>0</v>
      </c>
      <c r="H111" t="str">
        <v>Original</v>
      </c>
      <c r="I111">
        <v>778.70463290094835</v>
      </c>
    </row>
    <row r="112" spans="1:9" x14ac:dyDescent="0.45">
      <c r="B112" t="str">
        <v>Kitchen</v>
      </c>
      <c r="C112" t="str">
        <v>Loc1</v>
      </c>
      <c r="D112" t="str">
        <v>ModernxK2x1200x600</v>
      </c>
      <c r="E112" t="str">
        <v>ModernxK2x1400x600</v>
      </c>
      <c r="F112">
        <v>154.06</v>
      </c>
      <c r="G112">
        <v>95</v>
      </c>
      <c r="H112" t="str">
        <v>Replaced</v>
      </c>
      <c r="I112">
        <v>908.73856341905673</v>
      </c>
    </row>
    <row r="113" spans="2:9" x14ac:dyDescent="0.45">
      <c r="B113" t="str">
        <v>Hall</v>
      </c>
      <c r="C113" t="str">
        <v>Loc1</v>
      </c>
      <c r="D113" t="str">
        <v>ModernxK2x1000x600</v>
      </c>
      <c r="E113" t="str">
        <v>ModernxK2x1000x600</v>
      </c>
      <c r="F113">
        <v>0</v>
      </c>
      <c r="G113">
        <v>0</v>
      </c>
      <c r="H113" t="str">
        <v>Original</v>
      </c>
      <c r="I113">
        <v>649.04543993476545</v>
      </c>
    </row>
    <row r="114" spans="2:9" x14ac:dyDescent="0.45">
      <c r="B114" t="str">
        <v>Hall</v>
      </c>
      <c r="C114" t="str">
        <v>Loc2</v>
      </c>
      <c r="D114" t="str">
        <v>ModernxK1x600x700</v>
      </c>
      <c r="E114" vm="3">
        <v>0</v>
      </c>
      <c r="F114">
        <v>0</v>
      </c>
      <c r="G114">
        <v>0</v>
      </c>
      <c r="H114" t="str">
        <v>Removed</v>
      </c>
      <c r="I114">
        <v>0</v>
      </c>
    </row>
    <row r="115" spans="2:9" x14ac:dyDescent="0.45">
      <c r="B115" t="str">
        <v>Utility</v>
      </c>
      <c r="C115" t="str">
        <v>Loc1</v>
      </c>
      <c r="D115" t="str">
        <v>ModernxK1x600x700</v>
      </c>
      <c r="E115" t="str">
        <v>ModernxK1x600x700</v>
      </c>
      <c r="F115">
        <v>0</v>
      </c>
      <c r="G115">
        <v>0</v>
      </c>
      <c r="H115" t="str">
        <v>Original</v>
      </c>
      <c r="I115">
        <v>251.07415979000743</v>
      </c>
    </row>
    <row r="116" spans="2:9" x14ac:dyDescent="0.45">
      <c r="B116" t="str">
        <v>Main bed</v>
      </c>
      <c r="C116" t="str">
        <v>Loc1</v>
      </c>
      <c r="D116" t="str">
        <v>ModernxK1x900x600</v>
      </c>
      <c r="E116" t="str">
        <v>ModernxK2x1100x600</v>
      </c>
      <c r="F116">
        <v>109.61</v>
      </c>
      <c r="G116">
        <v>95</v>
      </c>
      <c r="H116" t="str">
        <v>Replaced</v>
      </c>
      <c r="I116">
        <v>713.8750364178569</v>
      </c>
    </row>
    <row r="117" spans="2:9" x14ac:dyDescent="0.45">
      <c r="B117" t="str">
        <v>Bed N</v>
      </c>
      <c r="C117" t="str">
        <v>Loc1</v>
      </c>
      <c r="D117" t="str">
        <v>ModernxK1x800x600</v>
      </c>
      <c r="E117" t="str">
        <v>ModernxK1x800x600</v>
      </c>
      <c r="F117">
        <v>0</v>
      </c>
      <c r="G117">
        <v>0</v>
      </c>
      <c r="H117" t="str">
        <v>Original</v>
      </c>
      <c r="I117">
        <v>293.79424070950125</v>
      </c>
    </row>
    <row r="118" spans="2:9" x14ac:dyDescent="0.45">
      <c r="B118" t="str">
        <v>Bed NW</v>
      </c>
      <c r="C118" t="str">
        <v>Loc1</v>
      </c>
      <c r="D118" t="str">
        <v>ModernxK2x700x600</v>
      </c>
      <c r="E118" t="str">
        <v>ModernxK2x1100x600</v>
      </c>
      <c r="F118">
        <v>109.61</v>
      </c>
      <c r="G118">
        <v>95</v>
      </c>
      <c r="H118" t="str">
        <v>Replaced</v>
      </c>
      <c r="I118">
        <v>713.8750364178569</v>
      </c>
    </row>
    <row r="119" spans="2:9" x14ac:dyDescent="0.45">
      <c r="B119" t="str">
        <v>Bed SW</v>
      </c>
      <c r="C119" t="str">
        <v>Loc1</v>
      </c>
      <c r="D119" t="str">
        <v>ModernxK2x1000x600</v>
      </c>
      <c r="E119" t="str">
        <v>ModernxK2x1100x600</v>
      </c>
      <c r="F119">
        <v>109.61</v>
      </c>
      <c r="G119">
        <v>95</v>
      </c>
      <c r="H119" t="str">
        <v>Replaced</v>
      </c>
      <c r="I119">
        <v>713.8750364178569</v>
      </c>
    </row>
    <row r="120" spans="2:9" x14ac:dyDescent="0.45">
      <c r="B120" t="str">
        <v>Ensuite</v>
      </c>
      <c r="C120" t="str">
        <v>Loc1</v>
      </c>
      <c r="D120" t="str">
        <v>ModernxK1x600x600</v>
      </c>
      <c r="E120" t="str">
        <v>ModernxK2x900x600</v>
      </c>
      <c r="F120">
        <v>0</v>
      </c>
      <c r="G120">
        <v>95</v>
      </c>
      <c r="H120" t="str">
        <v>Moved:Lounge:Loc1</v>
      </c>
      <c r="I120">
        <v>458.38469053969271</v>
      </c>
    </row>
    <row r="121" spans="2:9" x14ac:dyDescent="0.45">
      <c r="B121" t="str">
        <v>Bath</v>
      </c>
      <c r="C121" t="str">
        <v>Loc1</v>
      </c>
      <c r="D121" t="str">
        <v>ModernxK1x900x700</v>
      </c>
      <c r="E121" t="str">
        <v>ModernxK3x1000x600</v>
      </c>
      <c r="F121">
        <v>236</v>
      </c>
      <c r="G121">
        <v>95</v>
      </c>
      <c r="H121" t="str">
        <v>Replaced</v>
      </c>
      <c r="I121">
        <v>702.42528909514169</v>
      </c>
    </row>
    <row r="133" spans="1:9" x14ac:dyDescent="0.45">
      <c r="A133">
        <f>Scenarios!A8</f>
        <v>42</v>
      </c>
      <c r="B133" t="str" cm="1">
        <f t="array" ref="B133:I146">_xlfn._xlws.PY(5,0,A133)</f>
        <v>Room Name</v>
      </c>
      <c r="C133" t="str">
        <v>Location name</v>
      </c>
      <c r="D133" t="str">
        <v>Originally</v>
      </c>
      <c r="E133" t="str">
        <v>Proposed Radiator</v>
      </c>
      <c r="F133" t="str">
        <v>£</v>
      </c>
      <c r="G133" t="str">
        <v>Labour Cost</v>
      </c>
      <c r="H133" t="str">
        <v>Status</v>
      </c>
      <c r="I133" t="str">
        <v>Watts</v>
      </c>
    </row>
    <row r="134" spans="1:9" x14ac:dyDescent="0.45">
      <c r="B134" t="str">
        <v>Lounge</v>
      </c>
      <c r="C134" t="str">
        <v>Loc1</v>
      </c>
      <c r="D134" t="str">
        <v>ModernxK2x900x600</v>
      </c>
      <c r="E134" t="str">
        <v>ModernxK2x1800x600</v>
      </c>
      <c r="F134">
        <v>198.04</v>
      </c>
      <c r="G134">
        <v>95</v>
      </c>
      <c r="H134" t="str">
        <v>Replaced</v>
      </c>
      <c r="I134">
        <v>856.1273121849639</v>
      </c>
    </row>
    <row r="135" spans="1:9" x14ac:dyDescent="0.45">
      <c r="B135" t="str">
        <v>Lounge</v>
      </c>
      <c r="C135" t="str">
        <v>Loc2</v>
      </c>
      <c r="D135" t="str">
        <v>ModernxK2x900x600</v>
      </c>
      <c r="E135" t="str">
        <v>ModernxK3x1800x700</v>
      </c>
      <c r="F135">
        <v>643</v>
      </c>
      <c r="G135">
        <v>95</v>
      </c>
      <c r="H135" t="str">
        <v>Replaced</v>
      </c>
      <c r="I135">
        <v>1340.479005159395</v>
      </c>
    </row>
    <row r="136" spans="1:9" x14ac:dyDescent="0.45">
      <c r="B136" t="str">
        <v>Dining</v>
      </c>
      <c r="C136" t="str">
        <v>Loc1</v>
      </c>
      <c r="D136" t="str">
        <v>ModernxK2x1200x600</v>
      </c>
      <c r="E136" t="str">
        <v>ModernxK2x1200x600</v>
      </c>
      <c r="F136">
        <v>0</v>
      </c>
      <c r="G136">
        <v>0</v>
      </c>
      <c r="H136" t="str">
        <v>Original</v>
      </c>
      <c r="I136">
        <v>693.67259237468772</v>
      </c>
    </row>
    <row r="137" spans="1:9" x14ac:dyDescent="0.45">
      <c r="B137" t="str">
        <v>Kitchen</v>
      </c>
      <c r="C137" t="str">
        <v>Loc1</v>
      </c>
      <c r="D137" t="str">
        <v>ModernxK2x1200x600</v>
      </c>
      <c r="E137" t="str">
        <v>ModernxK2x1600x600</v>
      </c>
      <c r="F137">
        <v>176.02</v>
      </c>
      <c r="G137">
        <v>95</v>
      </c>
      <c r="H137" t="str">
        <v>Replaced</v>
      </c>
      <c r="I137">
        <v>925.00806230522608</v>
      </c>
    </row>
    <row r="138" spans="1:9" x14ac:dyDescent="0.45">
      <c r="B138" t="str">
        <v>Hall</v>
      </c>
      <c r="C138" t="str">
        <v>Loc1</v>
      </c>
      <c r="D138" t="str">
        <v>ModernxK2x1000x600</v>
      </c>
      <c r="E138" t="str">
        <v>ModernxK2x1000x600</v>
      </c>
      <c r="F138">
        <v>0</v>
      </c>
      <c r="G138">
        <v>0</v>
      </c>
      <c r="H138" t="str">
        <v>Original</v>
      </c>
      <c r="I138">
        <v>578.17176611788216</v>
      </c>
    </row>
    <row r="139" spans="1:9" x14ac:dyDescent="0.45">
      <c r="B139" t="str">
        <v>Hall</v>
      </c>
      <c r="C139" t="str">
        <v>Loc2</v>
      </c>
      <c r="D139" t="str">
        <v>ModernxK1x600x700</v>
      </c>
      <c r="E139" vm="3">
        <v>0</v>
      </c>
      <c r="F139">
        <v>0</v>
      </c>
      <c r="G139">
        <v>0</v>
      </c>
      <c r="H139" t="str">
        <v>Removed</v>
      </c>
      <c r="I139">
        <v>0</v>
      </c>
    </row>
    <row r="140" spans="1:9" x14ac:dyDescent="0.45">
      <c r="B140" t="str">
        <v>Utility</v>
      </c>
      <c r="C140" t="str">
        <v>Loc1</v>
      </c>
      <c r="D140" t="str">
        <v>ModernxK1x600x700</v>
      </c>
      <c r="E140" t="str">
        <v>ModernxK1x600x700</v>
      </c>
      <c r="F140">
        <v>0</v>
      </c>
      <c r="G140">
        <v>0</v>
      </c>
      <c r="H140" t="str">
        <v>Original</v>
      </c>
      <c r="I140">
        <v>223.65766934121308</v>
      </c>
    </row>
    <row r="141" spans="1:9" x14ac:dyDescent="0.45">
      <c r="B141" t="str">
        <v>Main bed</v>
      </c>
      <c r="C141" t="str">
        <v>Loc1</v>
      </c>
      <c r="D141" t="str">
        <v>ModernxK1x900x600</v>
      </c>
      <c r="E141" t="str">
        <v>ModernxK2x1200x600</v>
      </c>
      <c r="F141">
        <v>119.57</v>
      </c>
      <c r="G141">
        <v>95</v>
      </c>
      <c r="H141" t="str">
        <v>Replaced</v>
      </c>
      <c r="I141">
        <v>693.67259237468772</v>
      </c>
    </row>
    <row r="142" spans="1:9" x14ac:dyDescent="0.45">
      <c r="B142" t="str">
        <v>Bed N</v>
      </c>
      <c r="C142" t="str">
        <v>Loc1</v>
      </c>
      <c r="D142" t="str">
        <v>ModernxK1x800x600</v>
      </c>
      <c r="E142" t="str">
        <v>ModernxK2x700x600</v>
      </c>
      <c r="F142">
        <v>0</v>
      </c>
      <c r="G142">
        <v>95</v>
      </c>
      <c r="H142" t="str">
        <v>Moved:Bed NW:Loc1</v>
      </c>
      <c r="I142">
        <v>309.5929607250759</v>
      </c>
    </row>
    <row r="143" spans="1:9" x14ac:dyDescent="0.45">
      <c r="B143" t="str">
        <v>Bed NW</v>
      </c>
      <c r="C143" t="str">
        <v>Loc1</v>
      </c>
      <c r="D143" t="str">
        <v>ModernxK2x700x600</v>
      </c>
      <c r="E143" t="str">
        <v>ModernxK2x1400x600</v>
      </c>
      <c r="F143">
        <v>154.06</v>
      </c>
      <c r="G143">
        <v>95</v>
      </c>
      <c r="H143" t="str">
        <v>Replaced</v>
      </c>
      <c r="I143">
        <v>809.50723604842051</v>
      </c>
    </row>
    <row r="144" spans="1:9" x14ac:dyDescent="0.45">
      <c r="B144" t="str">
        <v>Bed SW</v>
      </c>
      <c r="C144" t="str">
        <v>Loc1</v>
      </c>
      <c r="D144" t="str">
        <v>ModernxK2x1000x600</v>
      </c>
      <c r="E144" t="str">
        <v>ModernxK2x1400x600</v>
      </c>
      <c r="F144">
        <v>154.06</v>
      </c>
      <c r="G144">
        <v>95</v>
      </c>
      <c r="H144" t="str">
        <v>Replaced</v>
      </c>
      <c r="I144">
        <v>809.50723604842051</v>
      </c>
    </row>
    <row r="145" spans="1:9" x14ac:dyDescent="0.45">
      <c r="B145" t="str">
        <v>Ensuite</v>
      </c>
      <c r="C145" t="str">
        <v>Loc1</v>
      </c>
      <c r="D145" t="str">
        <v>ModernxK1x600x600</v>
      </c>
      <c r="E145" t="str">
        <v>ModernxK2x900x600</v>
      </c>
      <c r="F145">
        <v>0</v>
      </c>
      <c r="G145">
        <v>95</v>
      </c>
      <c r="H145" t="str">
        <v>Moved:Lounge:Loc1</v>
      </c>
      <c r="I145">
        <v>398.2305493155061</v>
      </c>
    </row>
    <row r="146" spans="1:9" x14ac:dyDescent="0.45">
      <c r="B146" t="str">
        <v>Bath</v>
      </c>
      <c r="C146" t="str">
        <v>Loc1</v>
      </c>
      <c r="D146" t="str">
        <v>ModernxK1x900x700</v>
      </c>
      <c r="E146" t="str">
        <v>ModernxK3x1000x600</v>
      </c>
      <c r="F146">
        <v>236</v>
      </c>
      <c r="G146">
        <v>95</v>
      </c>
      <c r="H146" t="str">
        <v>Replaced</v>
      </c>
      <c r="I146">
        <v>610.24553067013733</v>
      </c>
    </row>
    <row r="158" spans="1:9" x14ac:dyDescent="0.45">
      <c r="A158">
        <f>Scenarios!A9</f>
        <v>40</v>
      </c>
      <c r="B158" t="str" cm="1">
        <f t="array" ref="B158:I171">_xlfn._xlws.PY(5,0,A158)</f>
        <v>Room Name</v>
      </c>
      <c r="C158" t="str">
        <v>Location name</v>
      </c>
      <c r="D158" t="str">
        <v>Originally</v>
      </c>
      <c r="E158" t="str">
        <v>Proposed Radiator</v>
      </c>
      <c r="F158" t="str">
        <v>£</v>
      </c>
      <c r="G158" t="str">
        <v>Labour Cost</v>
      </c>
      <c r="H158" t="str">
        <v>Status</v>
      </c>
      <c r="I158" t="str">
        <v>Watts</v>
      </c>
    </row>
    <row r="159" spans="1:9" x14ac:dyDescent="0.45">
      <c r="B159" t="str">
        <v>Lounge</v>
      </c>
      <c r="C159" t="str">
        <v>Loc1</v>
      </c>
      <c r="D159" t="str">
        <v>ModernxK2x900x600</v>
      </c>
      <c r="E159" t="str">
        <v>ModernxK3x1800x600</v>
      </c>
      <c r="F159">
        <v>469</v>
      </c>
      <c r="G159">
        <v>95</v>
      </c>
      <c r="H159" t="str">
        <v>Replaced</v>
      </c>
      <c r="I159">
        <v>1017.5050595179076</v>
      </c>
    </row>
    <row r="160" spans="1:9" x14ac:dyDescent="0.45">
      <c r="B160" t="str">
        <v>Lounge</v>
      </c>
      <c r="C160" t="str">
        <v>Loc2</v>
      </c>
      <c r="D160" t="str">
        <v>ModernxK2x900x600</v>
      </c>
      <c r="E160" t="str">
        <v>ModernxK3x1800x700</v>
      </c>
      <c r="F160">
        <v>643</v>
      </c>
      <c r="G160">
        <v>95</v>
      </c>
      <c r="H160" t="str">
        <v>Replaced</v>
      </c>
      <c r="I160">
        <v>1155.2231861782384</v>
      </c>
    </row>
    <row r="161" spans="2:9" x14ac:dyDescent="0.45">
      <c r="B161" t="str">
        <v>Dining</v>
      </c>
      <c r="C161" t="str">
        <v>Loc1</v>
      </c>
      <c r="D161" t="str">
        <v>ModernxK2x1200x600</v>
      </c>
      <c r="E161" t="str">
        <v>ModernxK2x1400x600</v>
      </c>
      <c r="F161">
        <v>154.06</v>
      </c>
      <c r="G161">
        <v>95</v>
      </c>
      <c r="H161" t="str">
        <v>Replaced</v>
      </c>
      <c r="I161">
        <v>713.01018252646236</v>
      </c>
    </row>
    <row r="162" spans="2:9" x14ac:dyDescent="0.45">
      <c r="B162" t="str">
        <v>Kitchen</v>
      </c>
      <c r="C162" t="str">
        <v>Loc1</v>
      </c>
      <c r="D162" t="str">
        <v>ModernxK2x1200x600</v>
      </c>
      <c r="E162" t="str">
        <v>ModernxK2x1600x700</v>
      </c>
      <c r="F162">
        <v>292.18</v>
      </c>
      <c r="G162">
        <v>95</v>
      </c>
      <c r="H162" t="str">
        <v>Replaced</v>
      </c>
      <c r="I162">
        <v>922.6498774301192</v>
      </c>
    </row>
    <row r="163" spans="2:9" x14ac:dyDescent="0.45">
      <c r="B163" t="str">
        <v>Hall</v>
      </c>
      <c r="C163" t="str">
        <v>Loc1</v>
      </c>
      <c r="D163" t="str">
        <v>ModernxK2x1000x600</v>
      </c>
      <c r="E163" t="str">
        <v>ModernxK2x1000x600</v>
      </c>
      <c r="F163">
        <v>0</v>
      </c>
      <c r="G163">
        <v>0</v>
      </c>
      <c r="H163" t="str">
        <v>Original</v>
      </c>
      <c r="I163">
        <v>509.25098397353935</v>
      </c>
    </row>
    <row r="164" spans="2:9" x14ac:dyDescent="0.45">
      <c r="B164" t="str">
        <v>Hall</v>
      </c>
      <c r="C164" t="str">
        <v>Loc2</v>
      </c>
      <c r="D164" t="str">
        <v>ModernxK1x600x700</v>
      </c>
      <c r="E164" t="str">
        <v>ModernxK1x600x700</v>
      </c>
      <c r="F164">
        <v>0</v>
      </c>
      <c r="G164">
        <v>0</v>
      </c>
      <c r="H164" t="str">
        <v>Original</v>
      </c>
      <c r="I164">
        <v>196.99662774957929</v>
      </c>
    </row>
    <row r="165" spans="2:9" x14ac:dyDescent="0.45">
      <c r="B165" t="str">
        <v>Utility</v>
      </c>
      <c r="C165" t="str">
        <v>Loc1</v>
      </c>
      <c r="D165" t="str">
        <v>ModernxK1x600x700</v>
      </c>
      <c r="E165" t="str">
        <v>ModernxK1x600x700</v>
      </c>
      <c r="F165">
        <v>0</v>
      </c>
      <c r="G165">
        <v>0</v>
      </c>
      <c r="H165" t="str">
        <v>Original</v>
      </c>
      <c r="I165">
        <v>196.99662774957929</v>
      </c>
    </row>
    <row r="166" spans="2:9" x14ac:dyDescent="0.45">
      <c r="B166" t="str">
        <v>Main bed</v>
      </c>
      <c r="C166" t="str">
        <v>Loc1</v>
      </c>
      <c r="D166" t="str">
        <v>ModernxK1x900x600</v>
      </c>
      <c r="E166" t="str">
        <v>ModernxK2x1400x600</v>
      </c>
      <c r="F166">
        <v>154.06</v>
      </c>
      <c r="G166">
        <v>95</v>
      </c>
      <c r="H166" t="str">
        <v>Replaced</v>
      </c>
      <c r="I166">
        <v>713.01018252646236</v>
      </c>
    </row>
    <row r="167" spans="2:9" x14ac:dyDescent="0.45">
      <c r="B167" t="str">
        <v>Bed N</v>
      </c>
      <c r="C167" t="str">
        <v>Loc1</v>
      </c>
      <c r="D167" t="str">
        <v>ModernxK1x800x600</v>
      </c>
      <c r="E167" t="str">
        <v>ModernxK2x900x600</v>
      </c>
      <c r="F167">
        <v>0</v>
      </c>
      <c r="G167">
        <v>95</v>
      </c>
      <c r="H167" t="str">
        <v>Moved:Lounge:Loc1</v>
      </c>
      <c r="I167">
        <v>340.10758468555343</v>
      </c>
    </row>
    <row r="168" spans="2:9" x14ac:dyDescent="0.45">
      <c r="B168" t="str">
        <v>Bed NW</v>
      </c>
      <c r="C168" t="str">
        <v>Loc1</v>
      </c>
      <c r="D168" t="str">
        <v>ModernxK2x700x600</v>
      </c>
      <c r="E168" t="str">
        <v>ModernxK2x1400x600</v>
      </c>
      <c r="F168">
        <v>154.06</v>
      </c>
      <c r="G168">
        <v>95</v>
      </c>
      <c r="H168" t="str">
        <v>Replaced</v>
      </c>
      <c r="I168">
        <v>713.01018252646236</v>
      </c>
    </row>
    <row r="169" spans="2:9" x14ac:dyDescent="0.45">
      <c r="B169" t="str">
        <v>Bed SW</v>
      </c>
      <c r="C169" t="str">
        <v>Loc1</v>
      </c>
      <c r="D169" t="str">
        <v>ModernxK2x1000x600</v>
      </c>
      <c r="E169" t="str">
        <v>ModernxK2x1400x600</v>
      </c>
      <c r="F169">
        <v>154.06</v>
      </c>
      <c r="G169">
        <v>95</v>
      </c>
      <c r="H169" t="str">
        <v>Replaced</v>
      </c>
      <c r="I169">
        <v>713.01018252646236</v>
      </c>
    </row>
    <row r="170" spans="2:9" x14ac:dyDescent="0.45">
      <c r="B170" t="str">
        <v>Ensuite</v>
      </c>
      <c r="C170" t="str">
        <v>Loc1</v>
      </c>
      <c r="D170" t="str">
        <v>ModernxK1x600x600</v>
      </c>
      <c r="E170" t="str">
        <v>ModernxK2x1000x600</v>
      </c>
      <c r="F170">
        <v>0</v>
      </c>
      <c r="G170">
        <v>95</v>
      </c>
      <c r="H170" t="str">
        <v>Moved:Bed SW:Loc1</v>
      </c>
      <c r="I170">
        <v>377.848836866824</v>
      </c>
    </row>
    <row r="171" spans="2:9" x14ac:dyDescent="0.45">
      <c r="B171" t="str">
        <v>Bath</v>
      </c>
      <c r="C171" t="str">
        <v>Loc1</v>
      </c>
      <c r="D171" t="str">
        <v>ModernxK1x900x700</v>
      </c>
      <c r="E171" t="str">
        <v>ModernxK3x1000x600</v>
      </c>
      <c r="F171">
        <v>236</v>
      </c>
      <c r="G171">
        <v>95</v>
      </c>
      <c r="H171" t="str">
        <v>Replaced</v>
      </c>
      <c r="I171">
        <v>521.17833214482823</v>
      </c>
    </row>
    <row r="183" spans="1:9" x14ac:dyDescent="0.45">
      <c r="A183">
        <f>Scenarios!A10</f>
        <v>38</v>
      </c>
      <c r="B183" t="str" cm="1">
        <f t="array" ref="B183:I196">_xlfn._xlws.PY(5,0,A183)</f>
        <v>Room Name</v>
      </c>
      <c r="C183" t="str">
        <v>Location name</v>
      </c>
      <c r="D183" t="str">
        <v>Originally</v>
      </c>
      <c r="E183" t="str">
        <v>Proposed Radiator</v>
      </c>
      <c r="F183" t="str">
        <v>£</v>
      </c>
      <c r="G183" t="str">
        <v>Labour Cost</v>
      </c>
      <c r="H183" t="str">
        <v>Status</v>
      </c>
      <c r="I183" t="str">
        <v>Watts</v>
      </c>
    </row>
    <row r="184" spans="1:9" x14ac:dyDescent="0.45">
      <c r="B184" t="str">
        <v>Lounge</v>
      </c>
      <c r="C184" t="str">
        <v>Loc1</v>
      </c>
      <c r="D184" t="str">
        <v>ModernxK2x900x600</v>
      </c>
      <c r="E184" t="str">
        <v>ModernxK3x1800x600</v>
      </c>
      <c r="F184">
        <v>469</v>
      </c>
      <c r="G184">
        <v>95</v>
      </c>
      <c r="H184" t="str">
        <v>Replaced</v>
      </c>
      <c r="I184">
        <v>860.17309210029453</v>
      </c>
    </row>
    <row r="185" spans="1:9" x14ac:dyDescent="0.45">
      <c r="B185" t="str">
        <v>Lounge</v>
      </c>
      <c r="C185" t="str">
        <v>Loc2</v>
      </c>
      <c r="D185" t="str">
        <v>ModernxK2x900x600</v>
      </c>
      <c r="E185" t="str">
        <v>ModernxK3x2000x700</v>
      </c>
      <c r="F185">
        <v>743</v>
      </c>
      <c r="G185">
        <v>95</v>
      </c>
      <c r="H185" t="str">
        <v>Replaced</v>
      </c>
      <c r="I185">
        <v>1085.018337570232</v>
      </c>
    </row>
    <row r="186" spans="1:9" x14ac:dyDescent="0.45">
      <c r="B186" t="str">
        <v>Dining</v>
      </c>
      <c r="C186" t="str">
        <v>Loc1</v>
      </c>
      <c r="D186" t="str">
        <v>ModernxK2x1200x600</v>
      </c>
      <c r="E186" t="str">
        <v>ModernxK2x1600x600</v>
      </c>
      <c r="F186">
        <v>176.02</v>
      </c>
      <c r="G186">
        <v>95</v>
      </c>
      <c r="H186" t="str">
        <v>Replaced</v>
      </c>
      <c r="I186">
        <v>707.82351004058205</v>
      </c>
    </row>
    <row r="187" spans="1:9" x14ac:dyDescent="0.45">
      <c r="B187" t="str">
        <v>Kitchen</v>
      </c>
      <c r="C187" t="str">
        <v>Loc1</v>
      </c>
      <c r="D187" t="str">
        <v>ModernxK2x1200x600</v>
      </c>
      <c r="E187" t="str">
        <v>ModernxK3x1600x600</v>
      </c>
      <c r="F187">
        <v>417</v>
      </c>
      <c r="G187">
        <v>95</v>
      </c>
      <c r="H187" t="str">
        <v>Replaced</v>
      </c>
      <c r="I187">
        <v>976.29067317759086</v>
      </c>
    </row>
    <row r="188" spans="1:9" x14ac:dyDescent="0.45">
      <c r="B188" t="str">
        <v>Hall</v>
      </c>
      <c r="C188" t="str">
        <v>Loc1</v>
      </c>
      <c r="D188" t="str">
        <v>ModernxK2x1000x600</v>
      </c>
      <c r="E188" t="str">
        <v>ModernxK2x1000x600</v>
      </c>
      <c r="F188">
        <v>0</v>
      </c>
      <c r="G188">
        <v>0</v>
      </c>
      <c r="H188" t="str">
        <v>Original</v>
      </c>
      <c r="I188">
        <v>442.42162374243526</v>
      </c>
    </row>
    <row r="189" spans="1:9" x14ac:dyDescent="0.45">
      <c r="B189" t="str">
        <v>Hall</v>
      </c>
      <c r="C189" t="str">
        <v>Loc2</v>
      </c>
      <c r="D189" t="str">
        <v>ModernxK1x600x700</v>
      </c>
      <c r="E189" t="str">
        <v>ModernxK1x600x700</v>
      </c>
      <c r="F189">
        <v>0</v>
      </c>
      <c r="G189">
        <v>0</v>
      </c>
      <c r="H189" t="str">
        <v>Original</v>
      </c>
      <c r="I189">
        <v>171.14462350313602</v>
      </c>
    </row>
    <row r="190" spans="1:9" x14ac:dyDescent="0.45">
      <c r="B190" t="str">
        <v>Utility</v>
      </c>
      <c r="C190" t="str">
        <v>Loc1</v>
      </c>
      <c r="D190" t="str">
        <v>ModernxK1x600x700</v>
      </c>
      <c r="E190" t="str">
        <v>ModernxK1x600x700</v>
      </c>
      <c r="F190">
        <v>0</v>
      </c>
      <c r="G190">
        <v>0</v>
      </c>
      <c r="H190" t="str">
        <v>Original</v>
      </c>
      <c r="I190">
        <v>171.14462350313602</v>
      </c>
    </row>
    <row r="191" spans="1:9" x14ac:dyDescent="0.45">
      <c r="B191" t="str">
        <v>Main bed</v>
      </c>
      <c r="C191" t="str">
        <v>Loc1</v>
      </c>
      <c r="D191" t="str">
        <v>ModernxK1x900x600</v>
      </c>
      <c r="E191" t="str">
        <v>ModernxK2x1600x600</v>
      </c>
      <c r="F191">
        <v>176.02</v>
      </c>
      <c r="G191">
        <v>95</v>
      </c>
      <c r="H191" t="str">
        <v>Replaced</v>
      </c>
      <c r="I191">
        <v>707.82351004058205</v>
      </c>
    </row>
    <row r="192" spans="1:9" x14ac:dyDescent="0.45">
      <c r="B192" t="str">
        <v>Bed N</v>
      </c>
      <c r="C192" t="str">
        <v>Loc1</v>
      </c>
      <c r="D192" t="str">
        <v>ModernxK1x800x600</v>
      </c>
      <c r="E192" t="str">
        <v>ModernxK2x900x600</v>
      </c>
      <c r="F192">
        <v>0</v>
      </c>
      <c r="G192">
        <v>95</v>
      </c>
      <c r="H192" t="str">
        <v>Moved:Lounge:Loc1</v>
      </c>
      <c r="I192">
        <v>284.19668551292239</v>
      </c>
    </row>
    <row r="193" spans="1:9" x14ac:dyDescent="0.45">
      <c r="B193" t="str">
        <v>Bed NW</v>
      </c>
      <c r="C193" t="str">
        <v>Loc1</v>
      </c>
      <c r="D193" t="str">
        <v>ModernxK2x700x600</v>
      </c>
      <c r="E193" t="str">
        <v>ModernxK2x1600x600</v>
      </c>
      <c r="F193">
        <v>176.02</v>
      </c>
      <c r="G193">
        <v>95</v>
      </c>
      <c r="H193" t="str">
        <v>Replaced</v>
      </c>
      <c r="I193">
        <v>707.82351004058205</v>
      </c>
    </row>
    <row r="194" spans="1:9" x14ac:dyDescent="0.45">
      <c r="B194" t="str">
        <v>Bed SW</v>
      </c>
      <c r="C194" t="str">
        <v>Loc1</v>
      </c>
      <c r="D194" t="str">
        <v>ModernxK2x1000x600</v>
      </c>
      <c r="E194" t="str">
        <v>ModernxK2x1600x600</v>
      </c>
      <c r="F194">
        <v>176.02</v>
      </c>
      <c r="G194">
        <v>95</v>
      </c>
      <c r="H194" t="str">
        <v>Replaced</v>
      </c>
      <c r="I194">
        <v>707.82351004058205</v>
      </c>
    </row>
    <row r="195" spans="1:9" x14ac:dyDescent="0.45">
      <c r="B195" t="str">
        <v>Ensuite</v>
      </c>
      <c r="C195" t="str">
        <v>Loc1</v>
      </c>
      <c r="D195" t="str">
        <v>ModernxK1x600x600</v>
      </c>
      <c r="E195" t="str">
        <v>ModernxK3x1000x500</v>
      </c>
      <c r="F195">
        <v>203</v>
      </c>
      <c r="G195">
        <v>95</v>
      </c>
      <c r="H195" t="str">
        <v>Replaced</v>
      </c>
      <c r="I195">
        <v>374.79691174763849</v>
      </c>
    </row>
    <row r="196" spans="1:9" x14ac:dyDescent="0.45">
      <c r="B196" t="str">
        <v>Bath</v>
      </c>
      <c r="C196" t="str">
        <v>Loc1</v>
      </c>
      <c r="D196" t="str">
        <v>ModernxK1x900x700</v>
      </c>
      <c r="E196" t="str">
        <v>ModernxK3x1000x600</v>
      </c>
      <c r="F196">
        <v>236</v>
      </c>
      <c r="G196">
        <v>95</v>
      </c>
      <c r="H196" t="str">
        <v>Replaced</v>
      </c>
      <c r="I196">
        <v>435.50088626707605</v>
      </c>
    </row>
    <row r="208" spans="1:9" x14ac:dyDescent="0.45">
      <c r="A208">
        <f>Scenarios!A11</f>
        <v>36</v>
      </c>
      <c r="B208" t="str" cm="1">
        <f t="array" ref="B208:I221">_xlfn._xlws.PY(5,0,A208)</f>
        <v>Room Name</v>
      </c>
      <c r="C208" t="str">
        <v>Location name</v>
      </c>
      <c r="D208" t="str">
        <v>Originally</v>
      </c>
      <c r="E208" t="str">
        <v>Proposed Radiator</v>
      </c>
      <c r="F208" t="str">
        <v>£</v>
      </c>
      <c r="G208" t="str">
        <v>Labour Cost</v>
      </c>
      <c r="H208" t="str">
        <v>Status</v>
      </c>
      <c r="I208" t="str">
        <v>Watts</v>
      </c>
    </row>
    <row r="209" spans="2:9" x14ac:dyDescent="0.45">
      <c r="B209" t="str">
        <v>Lounge</v>
      </c>
      <c r="C209" t="str">
        <v>Loc1</v>
      </c>
      <c r="D209" t="str">
        <v>ModernxK2x900x600</v>
      </c>
      <c r="E209" t="str">
        <v>ModernxK3x1800x600</v>
      </c>
      <c r="F209">
        <v>469</v>
      </c>
      <c r="G209">
        <v>95</v>
      </c>
      <c r="H209" t="str">
        <v>Replaced</v>
      </c>
      <c r="I209">
        <v>709.23550204043067</v>
      </c>
    </row>
    <row r="210" spans="2:9" x14ac:dyDescent="0.45">
      <c r="B210" t="str">
        <v>Lounge</v>
      </c>
      <c r="C210" t="str">
        <v>Loc2</v>
      </c>
      <c r="D210" t="str">
        <v>ModernxK2x900x600</v>
      </c>
      <c r="E210" t="str">
        <v>ModernxK3x2000x700</v>
      </c>
      <c r="F210">
        <v>743</v>
      </c>
      <c r="G210">
        <v>95</v>
      </c>
      <c r="H210" t="str">
        <v>Replaced</v>
      </c>
      <c r="I210">
        <v>894.62636350402227</v>
      </c>
    </row>
    <row r="211" spans="2:9" x14ac:dyDescent="0.45">
      <c r="B211" t="str">
        <v>Dining</v>
      </c>
      <c r="C211" t="str">
        <v>Loc1</v>
      </c>
      <c r="D211" t="str">
        <v>ModernxK2x1200x600</v>
      </c>
      <c r="E211" t="str">
        <v>ModernxK3x1600x500</v>
      </c>
      <c r="F211">
        <v>359</v>
      </c>
      <c r="G211">
        <v>95</v>
      </c>
      <c r="H211" t="str">
        <v>Replaced</v>
      </c>
      <c r="I211">
        <v>717.73826402531802</v>
      </c>
    </row>
    <row r="212" spans="2:9" x14ac:dyDescent="0.45">
      <c r="B212" t="str">
        <v>Kitchen</v>
      </c>
      <c r="C212" t="str">
        <v>Loc1</v>
      </c>
      <c r="D212" t="str">
        <v>ModernxK2x1200x600</v>
      </c>
      <c r="E212" t="str">
        <v>ModernxK3x1600x700</v>
      </c>
      <c r="F212">
        <v>571</v>
      </c>
      <c r="G212">
        <v>95</v>
      </c>
      <c r="H212" t="str">
        <v>Replaced</v>
      </c>
      <c r="I212">
        <v>946.58550991059428</v>
      </c>
    </row>
    <row r="213" spans="2:9" x14ac:dyDescent="0.45">
      <c r="B213" t="str">
        <v>Hall</v>
      </c>
      <c r="C213" t="str">
        <v>Loc1</v>
      </c>
      <c r="D213" t="str">
        <v>ModernxK2x1000x600</v>
      </c>
      <c r="E213" t="str">
        <v>ModernxK2x1000x600</v>
      </c>
      <c r="F213">
        <v>0</v>
      </c>
      <c r="G213">
        <v>0</v>
      </c>
      <c r="H213" t="str">
        <v>Original</v>
      </c>
      <c r="I213">
        <v>377.848836866824</v>
      </c>
    </row>
    <row r="214" spans="2:9" x14ac:dyDescent="0.45">
      <c r="B214" t="str">
        <v>Hall</v>
      </c>
      <c r="C214" t="str">
        <v>Loc2</v>
      </c>
      <c r="D214" t="str">
        <v>ModernxK1x600x700</v>
      </c>
      <c r="E214" t="str">
        <v>ModernxK2x900x600</v>
      </c>
      <c r="F214">
        <v>0</v>
      </c>
      <c r="G214">
        <v>95</v>
      </c>
      <c r="H214" t="str">
        <v>Moved:Lounge:Loc1</v>
      </c>
      <c r="I214">
        <v>230.72375012672455</v>
      </c>
    </row>
    <row r="215" spans="2:9" x14ac:dyDescent="0.45">
      <c r="B215" t="str">
        <v>Utility</v>
      </c>
      <c r="C215" t="str">
        <v>Loc1</v>
      </c>
      <c r="D215" t="str">
        <v>ModernxK1x600x700</v>
      </c>
      <c r="E215" t="str">
        <v>ModernxK1x600x700</v>
      </c>
      <c r="F215">
        <v>0</v>
      </c>
      <c r="G215">
        <v>0</v>
      </c>
      <c r="H215" t="str">
        <v>Original</v>
      </c>
      <c r="I215">
        <v>146.16554312977601</v>
      </c>
    </row>
    <row r="216" spans="2:9" x14ac:dyDescent="0.45">
      <c r="B216" t="str">
        <v>Main bed</v>
      </c>
      <c r="C216" t="str">
        <v>Loc1</v>
      </c>
      <c r="D216" t="str">
        <v>ModernxK1x900x600</v>
      </c>
      <c r="E216" t="str">
        <v>ModernxK3x1600x500</v>
      </c>
      <c r="F216">
        <v>359</v>
      </c>
      <c r="G216">
        <v>95</v>
      </c>
      <c r="H216" t="str">
        <v>Replaced</v>
      </c>
      <c r="I216">
        <v>717.73826402531802</v>
      </c>
    </row>
    <row r="217" spans="2:9" x14ac:dyDescent="0.45">
      <c r="B217" t="str">
        <v>Bed N</v>
      </c>
      <c r="C217" t="str">
        <v>Loc1</v>
      </c>
      <c r="D217" t="str">
        <v>ModernxK1x800x600</v>
      </c>
      <c r="E217" t="str">
        <v>ModernxK2x1200x600</v>
      </c>
      <c r="F217">
        <v>0</v>
      </c>
      <c r="G217">
        <v>95</v>
      </c>
      <c r="H217" t="str">
        <v>Moved:Dining:Loc1</v>
      </c>
      <c r="I217">
        <v>307.53300369681438</v>
      </c>
    </row>
    <row r="218" spans="2:9" x14ac:dyDescent="0.45">
      <c r="B218" t="str">
        <v>Bed NW</v>
      </c>
      <c r="C218" t="str">
        <v>Loc1</v>
      </c>
      <c r="D218" t="str">
        <v>ModernxK2x700x600</v>
      </c>
      <c r="E218" t="str">
        <v>ModernxK2x1800x700</v>
      </c>
      <c r="F218">
        <v>328.68</v>
      </c>
      <c r="G218">
        <v>95</v>
      </c>
      <c r="H218" t="str">
        <v>Replaced</v>
      </c>
      <c r="I218">
        <v>770.09607051956618</v>
      </c>
    </row>
    <row r="219" spans="2:9" x14ac:dyDescent="0.45">
      <c r="B219" t="str">
        <v>Bed SW</v>
      </c>
      <c r="C219" t="str">
        <v>Loc1</v>
      </c>
      <c r="D219" t="str">
        <v>ModernxK2x1000x600</v>
      </c>
      <c r="E219" t="str">
        <v>ModernxK2x1800x700</v>
      </c>
      <c r="F219">
        <v>328.68</v>
      </c>
      <c r="G219">
        <v>95</v>
      </c>
      <c r="H219" t="str">
        <v>Replaced</v>
      </c>
      <c r="I219">
        <v>770.09607051956618</v>
      </c>
    </row>
    <row r="220" spans="2:9" x14ac:dyDescent="0.45">
      <c r="B220" t="str">
        <v>Ensuite</v>
      </c>
      <c r="C220" t="str">
        <v>Loc1</v>
      </c>
      <c r="D220" t="str">
        <v>ModernxK1x600x600</v>
      </c>
      <c r="E220" t="str">
        <v>ModernxK3x1000x600</v>
      </c>
      <c r="F220">
        <v>236</v>
      </c>
      <c r="G220">
        <v>95</v>
      </c>
      <c r="H220" t="str">
        <v>Replaced</v>
      </c>
      <c r="I220">
        <v>353.55935795557724</v>
      </c>
    </row>
    <row r="221" spans="2:9" x14ac:dyDescent="0.45">
      <c r="B221" t="str">
        <v>Bath</v>
      </c>
      <c r="C221" t="str">
        <v>Loc1</v>
      </c>
      <c r="D221" t="str">
        <v>ModernxK1x900x700</v>
      </c>
      <c r="E221" t="str">
        <v>ModernxK3x1000x600</v>
      </c>
      <c r="F221">
        <v>236</v>
      </c>
      <c r="G221">
        <v>95</v>
      </c>
      <c r="H221" t="str">
        <v>Replaced</v>
      </c>
      <c r="I221">
        <v>353.55935795557724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68E-1C96-4244-AAD3-D4DE1A24BCD5}">
  <dimension ref="A1:AK28"/>
  <sheetViews>
    <sheetView workbookViewId="0">
      <selection activeCell="D2" sqref="D2"/>
    </sheetView>
  </sheetViews>
  <sheetFormatPr defaultRowHeight="14.25" x14ac:dyDescent="0.45"/>
  <cols>
    <col min="1" max="1" width="14.9296875" customWidth="1"/>
    <col min="3" max="3" width="10.53125" customWidth="1"/>
    <col min="4" max="5" width="22.265625" customWidth="1"/>
    <col min="6" max="6" width="14.796875" customWidth="1"/>
    <col min="7" max="7" width="8.86328125" customWidth="1"/>
    <col min="8" max="8" width="6.86328125" customWidth="1"/>
    <col min="9" max="9" width="5.73046875" customWidth="1"/>
    <col min="10" max="10" width="5.796875" customWidth="1"/>
    <col min="11" max="11" width="6.1328125" customWidth="1"/>
    <col min="12" max="12" width="7" customWidth="1"/>
    <col min="13" max="14" width="6.796875" customWidth="1"/>
  </cols>
  <sheetData>
    <row r="1" spans="1:37" x14ac:dyDescent="0.45">
      <c r="A1" t="s">
        <v>70</v>
      </c>
      <c r="B1" t="s">
        <v>13</v>
      </c>
      <c r="C1" t="s">
        <v>87</v>
      </c>
      <c r="D1" s="30">
        <v>1</v>
      </c>
      <c r="F1" t="s">
        <v>11</v>
      </c>
      <c r="G1" cm="1">
        <f t="array" ref="G1:O1">TRANSPOSE(Scenarios!A3:A11)</f>
        <v>65</v>
      </c>
      <c r="H1">
        <v>50</v>
      </c>
      <c r="I1">
        <v>48</v>
      </c>
      <c r="J1">
        <v>46</v>
      </c>
      <c r="K1">
        <v>44</v>
      </c>
      <c r="L1">
        <v>42</v>
      </c>
      <c r="M1">
        <v>40</v>
      </c>
      <c r="N1">
        <v>38</v>
      </c>
      <c r="O1">
        <v>36</v>
      </c>
      <c r="Q1" t="str">
        <f>F1</f>
        <v>Room</v>
      </c>
      <c r="R1">
        <f t="shared" ref="R1:Y1" si="0">G1</f>
        <v>65</v>
      </c>
      <c r="S1">
        <f t="shared" si="0"/>
        <v>50</v>
      </c>
      <c r="T1">
        <f t="shared" si="0"/>
        <v>48</v>
      </c>
      <c r="U1">
        <f t="shared" si="0"/>
        <v>46</v>
      </c>
      <c r="V1">
        <f t="shared" si="0"/>
        <v>44</v>
      </c>
      <c r="W1">
        <f t="shared" si="0"/>
        <v>42</v>
      </c>
      <c r="X1">
        <f t="shared" si="0"/>
        <v>40</v>
      </c>
      <c r="Y1">
        <f t="shared" si="0"/>
        <v>38</v>
      </c>
      <c r="Z1">
        <f>O1</f>
        <v>36</v>
      </c>
      <c r="AB1" t="s">
        <v>11</v>
      </c>
      <c r="AC1">
        <f>R1</f>
        <v>65</v>
      </c>
      <c r="AD1">
        <f t="shared" ref="AD1:AK1" si="1">S1</f>
        <v>50</v>
      </c>
      <c r="AE1">
        <f t="shared" si="1"/>
        <v>48</v>
      </c>
      <c r="AF1">
        <f t="shared" si="1"/>
        <v>46</v>
      </c>
      <c r="AG1">
        <f t="shared" si="1"/>
        <v>44</v>
      </c>
      <c r="AH1">
        <f t="shared" si="1"/>
        <v>42</v>
      </c>
      <c r="AI1">
        <f t="shared" si="1"/>
        <v>40</v>
      </c>
      <c r="AJ1">
        <f t="shared" si="1"/>
        <v>38</v>
      </c>
      <c r="AK1">
        <f t="shared" si="1"/>
        <v>36</v>
      </c>
    </row>
    <row r="2" spans="1:37" x14ac:dyDescent="0.45">
      <c r="A2" t="s">
        <v>12</v>
      </c>
      <c r="B2">
        <f>D2*$D$1</f>
        <v>2151</v>
      </c>
      <c r="C2">
        <v>21</v>
      </c>
      <c r="D2">
        <v>2151</v>
      </c>
      <c r="F2" t="str">
        <f>Rooms[[#This Row],[Room Name]]</f>
        <v>Lounge</v>
      </c>
      <c r="G2" s="27">
        <f ca="1">SUMIF(OFFSET(CalcResults!$A$1,G$28,1,23,1),"="&amp;$F2,OFFSET(CalcResults!$A$1,G$28,8,23,1))</f>
        <v>2447.2460203519504</v>
      </c>
      <c r="H2" s="27">
        <f ca="1">SUMIF(OFFSET(CalcResults!$A$1,H$28,1,23,1),"="&amp;$F2,OFFSET(CalcResults!$A$1,H$28,8,23,1))</f>
        <v>2200.5022078334778</v>
      </c>
      <c r="I2" s="27">
        <f ca="1">SUMIF(OFFSET(CalcResults!$A$1,I$28,1,23,1),"="&amp;$F2,OFFSET(CalcResults!$A$1,I$28,8,23,1))</f>
        <v>2168.2767156950513</v>
      </c>
      <c r="J2" s="27">
        <f ca="1">SUMIF(OFFSET(CalcResults!$A$1,J$28,1,23,1),"="&amp;$F2,OFFSET(CalcResults!$A$1,J$28,8,23,1))</f>
        <v>2208.4235740994582</v>
      </c>
      <c r="K2" s="27">
        <f ca="1">SUMIF(OFFSET(CalcResults!$A$1,K$28,1,23,1),"="&amp;$F2,OFFSET(CalcResults!$A$1,K$28,8,23,1))</f>
        <v>2208.9794357704022</v>
      </c>
      <c r="L2" s="27">
        <f ca="1">SUMIF(OFFSET(CalcResults!$A$1,L$28,1,23,1),"="&amp;$F2,OFFSET(CalcResults!$A$1,L$28,8,23,1))</f>
        <v>2196.606317344359</v>
      </c>
      <c r="M2" s="27">
        <f ca="1">SUMIF(OFFSET(CalcResults!$A$1,M$28,1,23,1),"="&amp;$F2,OFFSET(CalcResults!$A$1,M$28,8,23,1))</f>
        <v>2172.7282456961461</v>
      </c>
      <c r="N2" s="27">
        <f ca="1">SUMIF(OFFSET(CalcResults!$A$1,N$28,1,23,1),"="&amp;$F2,OFFSET(CalcResults!$A$1,N$28,8,23,1))</f>
        <v>1945.1914296705265</v>
      </c>
      <c r="O2" s="27">
        <f ca="1">SUMIF(OFFSET(CalcResults!$A$1,O$28,1,23,1),"="&amp;$F2,OFFSET(CalcResults!$A$1,O$28,8,23,1))</f>
        <v>1603.8618655444529</v>
      </c>
      <c r="Q2" t="str">
        <f>F2</f>
        <v>Lounge</v>
      </c>
      <c r="R2" s="28">
        <f ca="1">G2/$B2</f>
        <v>1.1377247886341006</v>
      </c>
      <c r="S2" s="28">
        <f t="shared" ref="S2:Z2" ca="1" si="2">H2/$B2</f>
        <v>1.0230135787231416</v>
      </c>
      <c r="T2" s="28">
        <f t="shared" ca="1" si="2"/>
        <v>1.0080319459298239</v>
      </c>
      <c r="U2" s="28">
        <f t="shared" ca="1" si="2"/>
        <v>1.0266962222684604</v>
      </c>
      <c r="V2" s="28">
        <f t="shared" ca="1" si="2"/>
        <v>1.0269546423851241</v>
      </c>
      <c r="W2" s="28">
        <f t="shared" ca="1" si="2"/>
        <v>1.0212023790536304</v>
      </c>
      <c r="X2" s="28">
        <f t="shared" ca="1" si="2"/>
        <v>1.0101014624342846</v>
      </c>
      <c r="Y2" s="28">
        <f t="shared" ca="1" si="2"/>
        <v>0.90431958608578644</v>
      </c>
      <c r="Z2" s="28">
        <f t="shared" ca="1" si="2"/>
        <v>0.74563545585516178</v>
      </c>
      <c r="AB2" t="str">
        <f>Rooms[[#This Row],[Room Name]]</f>
        <v>Lounge</v>
      </c>
      <c r="AC2" s="1">
        <f ca="1">SUMIF(OFFSET(CalcResults!$A$1,G$28,1,23,1),"="&amp;$F2,OFFSET(CalcResults!$A$1,G$28,5,23,1))+SUMIF(OFFSET(CalcResults!$A$1,G$28,1,23,1),"="&amp;$F2,OFFSET(CalcResults!$A$1,G$28,6,23,1))</f>
        <v>0</v>
      </c>
      <c r="AD2" s="1">
        <f ca="1">SUMIF(OFFSET(CalcResults!$A$1,H$28,1,23,1),"="&amp;$F2,OFFSET(CalcResults!$A$1,H$28,5,23,1))+SUMIF(OFFSET(CalcResults!$A$1,H$28,1,23,1),"="&amp;$F2,OFFSET(CalcResults!$A$1,H$28,6,23,1))</f>
        <v>398.12</v>
      </c>
      <c r="AE2" s="1">
        <f ca="1">SUMIF(OFFSET(CalcResults!$A$1,I$28,1,23,1),"="&amp;$F2,OFFSET(CalcResults!$A$1,I$28,5,23,1))+SUMIF(OFFSET(CalcResults!$A$1,I$28,1,23,1),"="&amp;$F2,OFFSET(CalcResults!$A$1,I$28,6,23,1))</f>
        <v>474.84</v>
      </c>
      <c r="AF2" s="1">
        <f ca="1">SUMIF(OFFSET(CalcResults!$A$1,J$28,1,23,1),"="&amp;$F2,OFFSET(CalcResults!$A$1,J$28,5,23,1))+SUMIF(OFFSET(CalcResults!$A$1,J$28,1,23,1),"="&amp;$F2,OFFSET(CalcResults!$A$1,J$28,6,23,1))</f>
        <v>586.07999999999993</v>
      </c>
      <c r="AG2" s="1">
        <f ca="1">SUMIF(OFFSET(CalcResults!$A$1,K$28,1,23,1),"="&amp;$F2,OFFSET(CalcResults!$A$1,K$28,5,23,1))+SUMIF(OFFSET(CalcResults!$A$1,K$28,1,23,1),"="&amp;$F2,OFFSET(CalcResults!$A$1,K$28,6,23,1))</f>
        <v>767.88</v>
      </c>
      <c r="AH2" s="1">
        <f ca="1">SUMIF(OFFSET(CalcResults!$A$1,L$28,1,23,1),"="&amp;$F2,OFFSET(CalcResults!$A$1,L$28,5,23,1))+SUMIF(OFFSET(CalcResults!$A$1,L$28,1,23,1),"="&amp;$F2,OFFSET(CalcResults!$A$1,L$28,6,23,1))</f>
        <v>1031.04</v>
      </c>
      <c r="AI2" s="1">
        <f ca="1">SUMIF(OFFSET(CalcResults!$A$1,M$28,1,23,1),"="&amp;$F2,OFFSET(CalcResults!$A$1,M$28,5,23,1))+SUMIF(OFFSET(CalcResults!$A$1,M$28,1,23,1),"="&amp;$F2,OFFSET(CalcResults!$A$1,M$28,6,23,1))</f>
        <v>1302</v>
      </c>
      <c r="AJ2" s="1">
        <f ca="1">SUMIF(OFFSET(CalcResults!$A$1,N$28,1,23,1),"="&amp;$F2,OFFSET(CalcResults!$A$1,N$28,5,23,1))+SUMIF(OFFSET(CalcResults!$A$1,N$28,1,23,1),"="&amp;$F2,OFFSET(CalcResults!$A$1,N$28,6,23,1))</f>
        <v>1402</v>
      </c>
      <c r="AK2" s="1">
        <f ca="1">SUMIF(OFFSET(CalcResults!$A$1,O$28,1,23,1),"="&amp;$F2,OFFSET(CalcResults!$A$1,O$28,5,23,1))+SUMIF(OFFSET(CalcResults!$A$1,O$28,1,23,1),"="&amp;$F2,OFFSET(CalcResults!$A$1,O$28,6,23,1))</f>
        <v>1402</v>
      </c>
    </row>
    <row r="3" spans="1:37" x14ac:dyDescent="0.45">
      <c r="A3" t="s">
        <v>18</v>
      </c>
      <c r="B3">
        <v>693</v>
      </c>
      <c r="C3">
        <v>18</v>
      </c>
      <c r="D3">
        <v>1014</v>
      </c>
      <c r="F3" t="str">
        <f>Rooms[[#This Row],[Room Name]]</f>
        <v>Dining</v>
      </c>
      <c r="G3" s="27">
        <f ca="1">SUMIF(OFFSET(CalcResults!$A$1,G$28,1,23,1),"="&amp;$F3,OFFSET(CalcResults!$A$1,G$28,8,23,1))</f>
        <v>1785.881144029755</v>
      </c>
      <c r="H3" s="27">
        <f ca="1">SUMIF(OFFSET(CalcResults!$A$1,H$28,1,23,1),"="&amp;$F3,OFFSET(CalcResults!$A$1,H$28,8,23,1))</f>
        <v>1046.5335566296003</v>
      </c>
      <c r="I3" s="27">
        <f ca="1">SUMIF(OFFSET(CalcResults!$A$1,I$28,1,23,1),"="&amp;$F3,OFFSET(CalcResults!$A$1,I$28,8,23,1))</f>
        <v>955.24998505020085</v>
      </c>
      <c r="J3" s="27">
        <f ca="1">SUMIF(OFFSET(CalcResults!$A$1,J$28,1,23,1),"="&amp;$F3,OFFSET(CalcResults!$A$1,J$28,8,23,1))</f>
        <v>865.93794800065746</v>
      </c>
      <c r="K3" s="27">
        <f ca="1">SUMIF(OFFSET(CalcResults!$A$1,K$28,1,23,1),"="&amp;$F3,OFFSET(CalcResults!$A$1,K$28,8,23,1))</f>
        <v>778.70463290094835</v>
      </c>
      <c r="L3" s="27">
        <f ca="1">SUMIF(OFFSET(CalcResults!$A$1,L$28,1,23,1),"="&amp;$F3,OFFSET(CalcResults!$A$1,L$28,8,23,1))</f>
        <v>693.67259237468772</v>
      </c>
      <c r="M3" s="27">
        <f ca="1">SUMIF(OFFSET(CalcResults!$A$1,M$28,1,23,1),"="&amp;$F3,OFFSET(CalcResults!$A$1,M$28,8,23,1))</f>
        <v>713.01018252646236</v>
      </c>
      <c r="N3" s="27">
        <f ca="1">SUMIF(OFFSET(CalcResults!$A$1,N$28,1,23,1),"="&amp;$F3,OFFSET(CalcResults!$A$1,N$28,8,23,1))</f>
        <v>707.82351004058205</v>
      </c>
      <c r="O3" s="27">
        <f ca="1">SUMIF(OFFSET(CalcResults!$A$1,O$28,1,23,1),"="&amp;$F3,OFFSET(CalcResults!$A$1,O$28,8,23,1))</f>
        <v>717.73826402531802</v>
      </c>
      <c r="Q3" t="str">
        <f t="shared" ref="Q3:Q12" si="3">F3</f>
        <v>Dining</v>
      </c>
      <c r="R3" s="28">
        <f t="shared" ref="R3:R12" ca="1" si="4">G3/$B3</f>
        <v>2.5770290678640042</v>
      </c>
      <c r="S3" s="28">
        <f t="shared" ref="S3:S12" ca="1" si="5">H3/$B3</f>
        <v>1.5101494323659457</v>
      </c>
      <c r="T3" s="28">
        <f t="shared" ref="T3:T12" ca="1" si="6">I3/$B3</f>
        <v>1.3784271068545466</v>
      </c>
      <c r="U3" s="28">
        <f t="shared" ref="U3:U12" ca="1" si="7">J3/$B3</f>
        <v>1.2495497085146572</v>
      </c>
      <c r="V3" s="28">
        <f t="shared" ref="V3:V12" ca="1" si="8">K3/$B3</f>
        <v>1.1236719089479774</v>
      </c>
      <c r="W3" s="28">
        <f t="shared" ref="W3:W12" ca="1" si="9">L3/$B3</f>
        <v>1.000970551767226</v>
      </c>
      <c r="X3" s="28">
        <f t="shared" ref="X3:X12" ca="1" si="10">M3/$B3</f>
        <v>1.0288747222604075</v>
      </c>
      <c r="Y3" s="28">
        <f t="shared" ref="Y3:Y12" ca="1" si="11">N3/$B3</f>
        <v>1.0213903463789062</v>
      </c>
      <c r="Z3" s="28">
        <f t="shared" ref="Z3:Z12" ca="1" si="12">O3/$B3</f>
        <v>1.0356973506858846</v>
      </c>
      <c r="AB3" t="str">
        <f>Rooms[[#This Row],[Room Name]]</f>
        <v>Dining</v>
      </c>
      <c r="AC3" s="1">
        <f ca="1">SUMIF(OFFSET(CalcResults!$A$1,G$28,1,23,1),"="&amp;$F3,OFFSET(CalcResults!$A$1,G$28,5,23,1))+SUMIF(OFFSET(CalcResults!$A$1,G$28,1,23,1),"="&amp;$F3,OFFSET(CalcResults!$A$1,G$28,6,23,1))</f>
        <v>0</v>
      </c>
      <c r="AD3" s="1">
        <f ca="1">SUMIF(OFFSET(CalcResults!$A$1,H$28,1,23,1),"="&amp;$F3,OFFSET(CalcResults!$A$1,H$28,5,23,1))+SUMIF(OFFSET(CalcResults!$A$1,H$28,1,23,1),"="&amp;$F3,OFFSET(CalcResults!$A$1,H$28,6,23,1))</f>
        <v>0</v>
      </c>
      <c r="AE3" s="1">
        <f ca="1">SUMIF(OFFSET(CalcResults!$A$1,I$28,1,23,1),"="&amp;$F3,OFFSET(CalcResults!$A$1,I$28,5,23,1))+SUMIF(OFFSET(CalcResults!$A$1,I$28,1,23,1),"="&amp;$F3,OFFSET(CalcResults!$A$1,I$28,6,23,1))</f>
        <v>0</v>
      </c>
      <c r="AF3" s="1">
        <f ca="1">SUMIF(OFFSET(CalcResults!$A$1,J$28,1,23,1),"="&amp;$F3,OFFSET(CalcResults!$A$1,J$28,5,23,1))+SUMIF(OFFSET(CalcResults!$A$1,J$28,1,23,1),"="&amp;$F3,OFFSET(CalcResults!$A$1,J$28,6,23,1))</f>
        <v>0</v>
      </c>
      <c r="AG3" s="1">
        <f ca="1">SUMIF(OFFSET(CalcResults!$A$1,K$28,1,23,1),"="&amp;$F3,OFFSET(CalcResults!$A$1,K$28,5,23,1))+SUMIF(OFFSET(CalcResults!$A$1,K$28,1,23,1),"="&amp;$F3,OFFSET(CalcResults!$A$1,K$28,6,23,1))</f>
        <v>0</v>
      </c>
      <c r="AH3" s="1">
        <f ca="1">SUMIF(OFFSET(CalcResults!$A$1,L$28,1,23,1),"="&amp;$F3,OFFSET(CalcResults!$A$1,L$28,5,23,1))+SUMIF(OFFSET(CalcResults!$A$1,L$28,1,23,1),"="&amp;$F3,OFFSET(CalcResults!$A$1,L$28,6,23,1))</f>
        <v>0</v>
      </c>
      <c r="AI3" s="1">
        <f ca="1">SUMIF(OFFSET(CalcResults!$A$1,M$28,1,23,1),"="&amp;$F3,OFFSET(CalcResults!$A$1,M$28,5,23,1))+SUMIF(OFFSET(CalcResults!$A$1,M$28,1,23,1),"="&amp;$F3,OFFSET(CalcResults!$A$1,M$28,6,23,1))</f>
        <v>249.06</v>
      </c>
      <c r="AJ3" s="1">
        <f ca="1">SUMIF(OFFSET(CalcResults!$A$1,N$28,1,23,1),"="&amp;$F3,OFFSET(CalcResults!$A$1,N$28,5,23,1))+SUMIF(OFFSET(CalcResults!$A$1,N$28,1,23,1),"="&amp;$F3,OFFSET(CalcResults!$A$1,N$28,6,23,1))</f>
        <v>271.02</v>
      </c>
      <c r="AK3" s="1">
        <f ca="1">SUMIF(OFFSET(CalcResults!$A$1,O$28,1,23,1),"="&amp;$F3,OFFSET(CalcResults!$A$1,O$28,5,23,1))+SUMIF(OFFSET(CalcResults!$A$1,O$28,1,23,1),"="&amp;$F3,OFFSET(CalcResults!$A$1,O$28,6,23,1))</f>
        <v>454</v>
      </c>
    </row>
    <row r="4" spans="1:37" x14ac:dyDescent="0.45">
      <c r="A4" t="s">
        <v>14</v>
      </c>
      <c r="B4">
        <f t="shared" ref="B4:B12" si="13">D4*$D$1</f>
        <v>886</v>
      </c>
      <c r="C4">
        <v>18</v>
      </c>
      <c r="D4">
        <v>886</v>
      </c>
      <c r="F4" t="str">
        <f>Rooms[[#This Row],[Room Name]]</f>
        <v>Kitchen</v>
      </c>
      <c r="G4" s="27">
        <f ca="1">SUMIF(OFFSET(CalcResults!$A$1,G$28,1,23,1),"="&amp;$F4,OFFSET(CalcResults!$A$1,G$28,8,23,1))</f>
        <v>1785.881144029755</v>
      </c>
      <c r="H4" s="27">
        <f ca="1">SUMIF(OFFSET(CalcResults!$A$1,H$28,1,23,1),"="&amp;$F4,OFFSET(CalcResults!$A$1,H$28,8,23,1))</f>
        <v>1046.5335566296003</v>
      </c>
      <c r="I4" s="27">
        <f ca="1">SUMIF(OFFSET(CalcResults!$A$1,I$28,1,23,1),"="&amp;$F4,OFFSET(CalcResults!$A$1,I$28,8,23,1))</f>
        <v>955.24998505020085</v>
      </c>
      <c r="J4" s="27">
        <f ca="1">SUMIF(OFFSET(CalcResults!$A$1,J$28,1,23,1),"="&amp;$F4,OFFSET(CalcResults!$A$1,J$28,8,23,1))</f>
        <v>1010.538750674492</v>
      </c>
      <c r="K4" s="27">
        <f ca="1">SUMIF(OFFSET(CalcResults!$A$1,K$28,1,23,1),"="&amp;$F4,OFFSET(CalcResults!$A$1,K$28,8,23,1))</f>
        <v>908.73856341905673</v>
      </c>
      <c r="L4" s="27">
        <f ca="1">SUMIF(OFFSET(CalcResults!$A$1,L$28,1,23,1),"="&amp;$F4,OFFSET(CalcResults!$A$1,L$28,8,23,1))</f>
        <v>925.00806230522608</v>
      </c>
      <c r="M4" s="27">
        <f ca="1">SUMIF(OFFSET(CalcResults!$A$1,M$28,1,23,1),"="&amp;$F4,OFFSET(CalcResults!$A$1,M$28,8,23,1))</f>
        <v>922.6498774301192</v>
      </c>
      <c r="N4" s="27">
        <f ca="1">SUMIF(OFFSET(CalcResults!$A$1,N$28,1,23,1),"="&amp;$F4,OFFSET(CalcResults!$A$1,N$28,8,23,1))</f>
        <v>976.29067317759086</v>
      </c>
      <c r="O4" s="27">
        <f ca="1">SUMIF(OFFSET(CalcResults!$A$1,O$28,1,23,1),"="&amp;$F4,OFFSET(CalcResults!$A$1,O$28,8,23,1))</f>
        <v>946.58550991059428</v>
      </c>
      <c r="Q4" t="str">
        <f t="shared" si="3"/>
        <v>Kitchen</v>
      </c>
      <c r="R4" s="28">
        <f t="shared" ca="1" si="4"/>
        <v>2.0156672054511908</v>
      </c>
      <c r="S4" s="28">
        <f t="shared" ca="1" si="5"/>
        <v>1.1811891158347634</v>
      </c>
      <c r="T4" s="28">
        <f t="shared" ca="1" si="6"/>
        <v>1.0781602540069988</v>
      </c>
      <c r="U4" s="28">
        <f t="shared" ca="1" si="7"/>
        <v>1.140562924011842</v>
      </c>
      <c r="V4" s="28">
        <f t="shared" ca="1" si="8"/>
        <v>1.0256642927980324</v>
      </c>
      <c r="W4" s="28">
        <f t="shared" ca="1" si="9"/>
        <v>1.0440271583580429</v>
      </c>
      <c r="X4" s="28">
        <f t="shared" ca="1" si="10"/>
        <v>1.0413655501468615</v>
      </c>
      <c r="Y4" s="28">
        <f t="shared" ca="1" si="11"/>
        <v>1.1019082090040528</v>
      </c>
      <c r="Z4" s="28">
        <f t="shared" ca="1" si="12"/>
        <v>1.068380936693673</v>
      </c>
      <c r="AB4" t="str">
        <f>Rooms[[#This Row],[Room Name]]</f>
        <v>Kitchen</v>
      </c>
      <c r="AC4" s="1">
        <f ca="1">SUMIF(OFFSET(CalcResults!$A$1,G$28,1,23,1),"="&amp;$F4,OFFSET(CalcResults!$A$1,G$28,5,23,1))+SUMIF(OFFSET(CalcResults!$A$1,G$28,1,23,1),"="&amp;$F4,OFFSET(CalcResults!$A$1,G$28,6,23,1))</f>
        <v>0</v>
      </c>
      <c r="AD4" s="1">
        <f ca="1">SUMIF(OFFSET(CalcResults!$A$1,H$28,1,23,1),"="&amp;$F4,OFFSET(CalcResults!$A$1,H$28,5,23,1))+SUMIF(OFFSET(CalcResults!$A$1,H$28,1,23,1),"="&amp;$F4,OFFSET(CalcResults!$A$1,H$28,6,23,1))</f>
        <v>0</v>
      </c>
      <c r="AE4" s="1">
        <f ca="1">SUMIF(OFFSET(CalcResults!$A$1,I$28,1,23,1),"="&amp;$F4,OFFSET(CalcResults!$A$1,I$28,5,23,1))+SUMIF(OFFSET(CalcResults!$A$1,I$28,1,23,1),"="&amp;$F4,OFFSET(CalcResults!$A$1,I$28,6,23,1))</f>
        <v>0</v>
      </c>
      <c r="AF4" s="1">
        <f ca="1">SUMIF(OFFSET(CalcResults!$A$1,J$28,1,23,1),"="&amp;$F4,OFFSET(CalcResults!$A$1,J$28,5,23,1))+SUMIF(OFFSET(CalcResults!$A$1,J$28,1,23,1),"="&amp;$F4,OFFSET(CalcResults!$A$1,J$28,6,23,1))</f>
        <v>249.06</v>
      </c>
      <c r="AG4" s="1">
        <f ca="1">SUMIF(OFFSET(CalcResults!$A$1,K$28,1,23,1),"="&amp;$F4,OFFSET(CalcResults!$A$1,K$28,5,23,1))+SUMIF(OFFSET(CalcResults!$A$1,K$28,1,23,1),"="&amp;$F4,OFFSET(CalcResults!$A$1,K$28,6,23,1))</f>
        <v>249.06</v>
      </c>
      <c r="AH4" s="1">
        <f ca="1">SUMIF(OFFSET(CalcResults!$A$1,L$28,1,23,1),"="&amp;$F4,OFFSET(CalcResults!$A$1,L$28,5,23,1))+SUMIF(OFFSET(CalcResults!$A$1,L$28,1,23,1),"="&amp;$F4,OFFSET(CalcResults!$A$1,L$28,6,23,1))</f>
        <v>271.02</v>
      </c>
      <c r="AI4" s="1">
        <f ca="1">SUMIF(OFFSET(CalcResults!$A$1,M$28,1,23,1),"="&amp;$F4,OFFSET(CalcResults!$A$1,M$28,5,23,1))+SUMIF(OFFSET(CalcResults!$A$1,M$28,1,23,1),"="&amp;$F4,OFFSET(CalcResults!$A$1,M$28,6,23,1))</f>
        <v>387.18</v>
      </c>
      <c r="AJ4" s="1">
        <f ca="1">SUMIF(OFFSET(CalcResults!$A$1,N$28,1,23,1),"="&amp;$F4,OFFSET(CalcResults!$A$1,N$28,5,23,1))+SUMIF(OFFSET(CalcResults!$A$1,N$28,1,23,1),"="&amp;$F4,OFFSET(CalcResults!$A$1,N$28,6,23,1))</f>
        <v>512</v>
      </c>
      <c r="AK4" s="1">
        <f ca="1">SUMIF(OFFSET(CalcResults!$A$1,O$28,1,23,1),"="&amp;$F4,OFFSET(CalcResults!$A$1,O$28,5,23,1))+SUMIF(OFFSET(CalcResults!$A$1,O$28,1,23,1),"="&amp;$F4,OFFSET(CalcResults!$A$1,O$28,6,23,1))</f>
        <v>666</v>
      </c>
    </row>
    <row r="5" spans="1:37" x14ac:dyDescent="0.45">
      <c r="A5" t="s">
        <v>17</v>
      </c>
      <c r="B5">
        <f t="shared" si="13"/>
        <v>564</v>
      </c>
      <c r="C5">
        <v>18</v>
      </c>
      <c r="D5">
        <v>564</v>
      </c>
      <c r="F5" t="str">
        <f>Rooms[[#This Row],[Room Name]]</f>
        <v>Hall</v>
      </c>
      <c r="G5" s="27">
        <f ca="1">SUMIF(OFFSET(CalcResults!$A$1,G$28,1,23,1),"="&amp;$F5,OFFSET(CalcResults!$A$1,G$28,8,23,1))</f>
        <v>575.81345837340507</v>
      </c>
      <c r="H5" s="27">
        <f ca="1">SUMIF(OFFSET(CalcResults!$A$1,H$28,1,23,1),"="&amp;$F5,OFFSET(CalcResults!$A$1,H$28,8,23,1))</f>
        <v>872.27917232072548</v>
      </c>
      <c r="I5" s="27">
        <f ca="1">SUMIF(OFFSET(CalcResults!$A$1,I$28,1,23,1),"="&amp;$F5,OFFSET(CalcResults!$A$1,I$28,8,23,1))</f>
        <v>796.19488648072559</v>
      </c>
      <c r="J5" s="27">
        <f ca="1">SUMIF(OFFSET(CalcResults!$A$1,J$28,1,23,1),"="&amp;$F5,OFFSET(CalcResults!$A$1,J$28,8,23,1))</f>
        <v>721.7538623374104</v>
      </c>
      <c r="K5" s="27">
        <f ca="1">SUMIF(OFFSET(CalcResults!$A$1,K$28,1,23,1),"="&amp;$F5,OFFSET(CalcResults!$A$1,K$28,8,23,1))</f>
        <v>649.04543993476545</v>
      </c>
      <c r="L5" s="27">
        <f ca="1">SUMIF(OFFSET(CalcResults!$A$1,L$28,1,23,1),"="&amp;$F5,OFFSET(CalcResults!$A$1,L$28,8,23,1))</f>
        <v>578.17176611788216</v>
      </c>
      <c r="M5" s="27">
        <f ca="1">SUMIF(OFFSET(CalcResults!$A$1,M$28,1,23,1),"="&amp;$F5,OFFSET(CalcResults!$A$1,M$28,8,23,1))</f>
        <v>706.24761172311867</v>
      </c>
      <c r="N5" s="27">
        <f ca="1">SUMIF(OFFSET(CalcResults!$A$1,N$28,1,23,1),"="&amp;$F5,OFFSET(CalcResults!$A$1,N$28,8,23,1))</f>
        <v>613.56624724557128</v>
      </c>
      <c r="O5" s="27">
        <f ca="1">SUMIF(OFFSET(CalcResults!$A$1,O$28,1,23,1),"="&amp;$F5,OFFSET(CalcResults!$A$1,O$28,8,23,1))</f>
        <v>608.57258699354861</v>
      </c>
      <c r="Q5" t="str">
        <f t="shared" si="3"/>
        <v>Hall</v>
      </c>
      <c r="R5" s="28">
        <f t="shared" ca="1" si="4"/>
        <v>1.0209458481797962</v>
      </c>
      <c r="S5" s="28">
        <f t="shared" ca="1" si="5"/>
        <v>1.5465942771644068</v>
      </c>
      <c r="T5" s="28">
        <f t="shared" ca="1" si="6"/>
        <v>1.4116930611360383</v>
      </c>
      <c r="U5" s="28">
        <f t="shared" ca="1" si="7"/>
        <v>1.2797054296762596</v>
      </c>
      <c r="V5" s="28">
        <f t="shared" ca="1" si="8"/>
        <v>1.1507897871183785</v>
      </c>
      <c r="W5" s="28">
        <f t="shared" ca="1" si="9"/>
        <v>1.0251272448898621</v>
      </c>
      <c r="X5" s="28">
        <f t="shared" ca="1" si="10"/>
        <v>1.2522120775232601</v>
      </c>
      <c r="Y5" s="28">
        <f t="shared" ca="1" si="11"/>
        <v>1.0878834171020768</v>
      </c>
      <c r="Z5" s="28">
        <f t="shared" ca="1" si="12"/>
        <v>1.0790294095630295</v>
      </c>
      <c r="AB5" t="str">
        <f>Rooms[[#This Row],[Room Name]]</f>
        <v>Hall</v>
      </c>
      <c r="AC5" s="1">
        <f ca="1">SUMIF(OFFSET(CalcResults!$A$1,G$28,1,23,1),"="&amp;$F5,OFFSET(CalcResults!$A$1,G$28,5,23,1))+SUMIF(OFFSET(CalcResults!$A$1,G$28,1,23,1),"="&amp;$F5,OFFSET(CalcResults!$A$1,G$28,6,23,1))</f>
        <v>0</v>
      </c>
      <c r="AD5" s="1">
        <f ca="1">SUMIF(OFFSET(CalcResults!$A$1,H$28,1,23,1),"="&amp;$F5,OFFSET(CalcResults!$A$1,H$28,5,23,1))+SUMIF(OFFSET(CalcResults!$A$1,H$28,1,23,1),"="&amp;$F5,OFFSET(CalcResults!$A$1,H$28,6,23,1))</f>
        <v>0</v>
      </c>
      <c r="AE5" s="1">
        <f ca="1">SUMIF(OFFSET(CalcResults!$A$1,I$28,1,23,1),"="&amp;$F5,OFFSET(CalcResults!$A$1,I$28,5,23,1))+SUMIF(OFFSET(CalcResults!$A$1,I$28,1,23,1),"="&amp;$F5,OFFSET(CalcResults!$A$1,I$28,6,23,1))</f>
        <v>0</v>
      </c>
      <c r="AF5" s="1">
        <f ca="1">SUMIF(OFFSET(CalcResults!$A$1,J$28,1,23,1),"="&amp;$F5,OFFSET(CalcResults!$A$1,J$28,5,23,1))+SUMIF(OFFSET(CalcResults!$A$1,J$28,1,23,1),"="&amp;$F5,OFFSET(CalcResults!$A$1,J$28,6,23,1))</f>
        <v>0</v>
      </c>
      <c r="AG5" s="1">
        <f ca="1">SUMIF(OFFSET(CalcResults!$A$1,K$28,1,23,1),"="&amp;$F5,OFFSET(CalcResults!$A$1,K$28,5,23,1))+SUMIF(OFFSET(CalcResults!$A$1,K$28,1,23,1),"="&amp;$F5,OFFSET(CalcResults!$A$1,K$28,6,23,1))</f>
        <v>0</v>
      </c>
      <c r="AH5" s="1">
        <f ca="1">SUMIF(OFFSET(CalcResults!$A$1,L$28,1,23,1),"="&amp;$F5,OFFSET(CalcResults!$A$1,L$28,5,23,1))+SUMIF(OFFSET(CalcResults!$A$1,L$28,1,23,1),"="&amp;$F5,OFFSET(CalcResults!$A$1,L$28,6,23,1))</f>
        <v>0</v>
      </c>
      <c r="AI5" s="1">
        <f ca="1">SUMIF(OFFSET(CalcResults!$A$1,M$28,1,23,1),"="&amp;$F5,OFFSET(CalcResults!$A$1,M$28,5,23,1))+SUMIF(OFFSET(CalcResults!$A$1,M$28,1,23,1),"="&amp;$F5,OFFSET(CalcResults!$A$1,M$28,6,23,1))</f>
        <v>0</v>
      </c>
      <c r="AJ5" s="1">
        <f ca="1">SUMIF(OFFSET(CalcResults!$A$1,N$28,1,23,1),"="&amp;$F5,OFFSET(CalcResults!$A$1,N$28,5,23,1))+SUMIF(OFFSET(CalcResults!$A$1,N$28,1,23,1),"="&amp;$F5,OFFSET(CalcResults!$A$1,N$28,6,23,1))</f>
        <v>0</v>
      </c>
      <c r="AK5" s="1">
        <f ca="1">SUMIF(OFFSET(CalcResults!$A$1,O$28,1,23,1),"="&amp;$F5,OFFSET(CalcResults!$A$1,O$28,5,23,1))+SUMIF(OFFSET(CalcResults!$A$1,O$28,1,23,1),"="&amp;$F5,OFFSET(CalcResults!$A$1,O$28,6,23,1))</f>
        <v>95</v>
      </c>
    </row>
    <row r="6" spans="1:37" x14ac:dyDescent="0.45">
      <c r="A6" t="s">
        <v>19</v>
      </c>
      <c r="B6">
        <f t="shared" si="13"/>
        <v>115</v>
      </c>
      <c r="C6">
        <v>18</v>
      </c>
      <c r="D6">
        <v>115</v>
      </c>
      <c r="F6" t="str">
        <f>Rooms[[#This Row],[Room Name]]</f>
        <v>Utility</v>
      </c>
      <c r="G6" s="27">
        <f ca="1">SUMIF(OFFSET(CalcResults!$A$1,G$28,1,23,1),"="&amp;$F6,OFFSET(CalcResults!$A$1,G$28,8,23,1))</f>
        <v>575.81345837340507</v>
      </c>
      <c r="H6" s="27">
        <f ca="1">SUMIF(OFFSET(CalcResults!$A$1,H$28,1,23,1),"="&amp;$F6,OFFSET(CalcResults!$A$1,H$28,8,23,1))</f>
        <v>337.42901007787879</v>
      </c>
      <c r="I6" s="27">
        <f ca="1">SUMIF(OFFSET(CalcResults!$A$1,I$28,1,23,1),"="&amp;$F6,OFFSET(CalcResults!$A$1,I$28,8,23,1))</f>
        <v>307.99686717210517</v>
      </c>
      <c r="J6" s="27">
        <f ca="1">SUMIF(OFFSET(CalcResults!$A$1,J$28,1,23,1),"="&amp;$F6,OFFSET(CalcResults!$A$1,J$28,8,23,1))</f>
        <v>279.20039709357098</v>
      </c>
      <c r="K6" s="27">
        <f ca="1">SUMIF(OFFSET(CalcResults!$A$1,K$28,1,23,1),"="&amp;$F6,OFFSET(CalcResults!$A$1,K$28,8,23,1))</f>
        <v>251.07415979000743</v>
      </c>
      <c r="L6" s="27">
        <f ca="1">SUMIF(OFFSET(CalcResults!$A$1,L$28,1,23,1),"="&amp;$F6,OFFSET(CalcResults!$A$1,L$28,8,23,1))</f>
        <v>223.65766934121308</v>
      </c>
      <c r="M6" s="27">
        <f ca="1">SUMIF(OFFSET(CalcResults!$A$1,M$28,1,23,1),"="&amp;$F6,OFFSET(CalcResults!$A$1,M$28,8,23,1))</f>
        <v>196.99662774957929</v>
      </c>
      <c r="N6" s="27">
        <f ca="1">SUMIF(OFFSET(CalcResults!$A$1,N$28,1,23,1),"="&amp;$F6,OFFSET(CalcResults!$A$1,N$28,8,23,1))</f>
        <v>171.14462350313602</v>
      </c>
      <c r="O6" s="27">
        <f ca="1">SUMIF(OFFSET(CalcResults!$A$1,O$28,1,23,1),"="&amp;$F6,OFFSET(CalcResults!$A$1,O$28,8,23,1))</f>
        <v>146.16554312977601</v>
      </c>
      <c r="Q6" t="str">
        <f t="shared" si="3"/>
        <v>Utility</v>
      </c>
      <c r="R6" s="28">
        <f t="shared" ca="1" si="4"/>
        <v>5.0070735510730877</v>
      </c>
      <c r="S6" s="28">
        <f t="shared" ca="1" si="5"/>
        <v>2.9341653050250329</v>
      </c>
      <c r="T6" s="28">
        <f t="shared" ca="1" si="6"/>
        <v>2.678233627583523</v>
      </c>
      <c r="U6" s="28">
        <f t="shared" ca="1" si="7"/>
        <v>2.4278295399440957</v>
      </c>
      <c r="V6" s="28">
        <f t="shared" ca="1" si="8"/>
        <v>2.1832535633913688</v>
      </c>
      <c r="W6" s="28">
        <f t="shared" ca="1" si="9"/>
        <v>1.9448492986192443</v>
      </c>
      <c r="X6" s="28">
        <f t="shared" ca="1" si="10"/>
        <v>1.7130141543441677</v>
      </c>
      <c r="Y6" s="28">
        <f t="shared" ca="1" si="11"/>
        <v>1.4882141174185741</v>
      </c>
      <c r="Z6" s="28">
        <f t="shared" ca="1" si="12"/>
        <v>1.2710047228676176</v>
      </c>
      <c r="AB6" t="str">
        <f>Rooms[[#This Row],[Room Name]]</f>
        <v>Utility</v>
      </c>
      <c r="AC6" s="1">
        <f ca="1">SUMIF(OFFSET(CalcResults!$A$1,G$28,1,23,1),"="&amp;$F6,OFFSET(CalcResults!$A$1,G$28,5,23,1))+SUMIF(OFFSET(CalcResults!$A$1,G$28,1,23,1),"="&amp;$F6,OFFSET(CalcResults!$A$1,G$28,6,23,1))</f>
        <v>0</v>
      </c>
      <c r="AD6" s="1">
        <f ca="1">SUMIF(OFFSET(CalcResults!$A$1,H$28,1,23,1),"="&amp;$F6,OFFSET(CalcResults!$A$1,H$28,5,23,1))+SUMIF(OFFSET(CalcResults!$A$1,H$28,1,23,1),"="&amp;$F6,OFFSET(CalcResults!$A$1,H$28,6,23,1))</f>
        <v>0</v>
      </c>
      <c r="AE6" s="1">
        <f ca="1">SUMIF(OFFSET(CalcResults!$A$1,I$28,1,23,1),"="&amp;$F6,OFFSET(CalcResults!$A$1,I$28,5,23,1))+SUMIF(OFFSET(CalcResults!$A$1,I$28,1,23,1),"="&amp;$F6,OFFSET(CalcResults!$A$1,I$28,6,23,1))</f>
        <v>0</v>
      </c>
      <c r="AF6" s="1">
        <f ca="1">SUMIF(OFFSET(CalcResults!$A$1,J$28,1,23,1),"="&amp;$F6,OFFSET(CalcResults!$A$1,J$28,5,23,1))+SUMIF(OFFSET(CalcResults!$A$1,J$28,1,23,1),"="&amp;$F6,OFFSET(CalcResults!$A$1,J$28,6,23,1))</f>
        <v>0</v>
      </c>
      <c r="AG6" s="1">
        <f ca="1">SUMIF(OFFSET(CalcResults!$A$1,K$28,1,23,1),"="&amp;$F6,OFFSET(CalcResults!$A$1,K$28,5,23,1))+SUMIF(OFFSET(CalcResults!$A$1,K$28,1,23,1),"="&amp;$F6,OFFSET(CalcResults!$A$1,K$28,6,23,1))</f>
        <v>0</v>
      </c>
      <c r="AH6" s="1">
        <f ca="1">SUMIF(OFFSET(CalcResults!$A$1,L$28,1,23,1),"="&amp;$F6,OFFSET(CalcResults!$A$1,L$28,5,23,1))+SUMIF(OFFSET(CalcResults!$A$1,L$28,1,23,1),"="&amp;$F6,OFFSET(CalcResults!$A$1,L$28,6,23,1))</f>
        <v>0</v>
      </c>
      <c r="AI6" s="1">
        <f ca="1">SUMIF(OFFSET(CalcResults!$A$1,M$28,1,23,1),"="&amp;$F6,OFFSET(CalcResults!$A$1,M$28,5,23,1))+SUMIF(OFFSET(CalcResults!$A$1,M$28,1,23,1),"="&amp;$F6,OFFSET(CalcResults!$A$1,M$28,6,23,1))</f>
        <v>0</v>
      </c>
      <c r="AJ6" s="1">
        <f ca="1">SUMIF(OFFSET(CalcResults!$A$1,N$28,1,23,1),"="&amp;$F6,OFFSET(CalcResults!$A$1,N$28,5,23,1))+SUMIF(OFFSET(CalcResults!$A$1,N$28,1,23,1),"="&amp;$F6,OFFSET(CalcResults!$A$1,N$28,6,23,1))</f>
        <v>0</v>
      </c>
      <c r="AK6" s="1">
        <f ca="1">SUMIF(OFFSET(CalcResults!$A$1,O$28,1,23,1),"="&amp;$F6,OFFSET(CalcResults!$A$1,O$28,5,23,1))+SUMIF(OFFSET(CalcResults!$A$1,O$28,1,23,1),"="&amp;$F6,OFFSET(CalcResults!$A$1,O$28,6,23,1))</f>
        <v>0</v>
      </c>
    </row>
    <row r="7" spans="1:37" x14ac:dyDescent="0.45">
      <c r="A7" t="s">
        <v>20</v>
      </c>
      <c r="B7">
        <f t="shared" si="13"/>
        <v>684</v>
      </c>
      <c r="C7">
        <v>18</v>
      </c>
      <c r="D7">
        <v>684</v>
      </c>
      <c r="F7" t="str">
        <f>Rooms[[#This Row],[Room Name]]</f>
        <v>Main bed</v>
      </c>
      <c r="G7" s="27">
        <f ca="1">SUMIF(OFFSET(CalcResults!$A$1,G$28,1,23,1),"="&amp;$F7,OFFSET(CalcResults!$A$1,G$28,8,23,1))</f>
        <v>758.01114967961689</v>
      </c>
      <c r="H7" s="27">
        <f ca="1">SUMIF(OFFSET(CalcResults!$A$1,H$28,1,23,1),"="&amp;$F7,OFFSET(CalcResults!$A$1,H$28,8,23,1))</f>
        <v>698.02478801185077</v>
      </c>
      <c r="I7" s="27">
        <f ca="1">SUMIF(OFFSET(CalcResults!$A$1,I$28,1,23,1),"="&amp;$F7,OFFSET(CalcResults!$A$1,I$28,8,23,1))</f>
        <v>716.66733719598801</v>
      </c>
      <c r="J7" s="27">
        <f ca="1">SUMIF(OFFSET(CalcResults!$A$1,J$28,1,23,1),"="&amp;$F7,OFFSET(CalcResults!$A$1,J$28,8,23,1))</f>
        <v>721.7538623374104</v>
      </c>
      <c r="K7" s="27">
        <f ca="1">SUMIF(OFFSET(CalcResults!$A$1,K$28,1,23,1),"="&amp;$F7,OFFSET(CalcResults!$A$1,K$28,8,23,1))</f>
        <v>713.8750364178569</v>
      </c>
      <c r="L7" s="27">
        <f ca="1">SUMIF(OFFSET(CalcResults!$A$1,L$28,1,23,1),"="&amp;$F7,OFFSET(CalcResults!$A$1,L$28,8,23,1))</f>
        <v>693.67259237468772</v>
      </c>
      <c r="M7" s="27">
        <f ca="1">SUMIF(OFFSET(CalcResults!$A$1,M$28,1,23,1),"="&amp;$F7,OFFSET(CalcResults!$A$1,M$28,8,23,1))</f>
        <v>713.01018252646236</v>
      </c>
      <c r="N7" s="27">
        <f ca="1">SUMIF(OFFSET(CalcResults!$A$1,N$28,1,23,1),"="&amp;$F7,OFFSET(CalcResults!$A$1,N$28,8,23,1))</f>
        <v>707.82351004058205</v>
      </c>
      <c r="O7" s="27">
        <f ca="1">SUMIF(OFFSET(CalcResults!$A$1,O$28,1,23,1),"="&amp;$F7,OFFSET(CalcResults!$A$1,O$28,8,23,1))</f>
        <v>717.73826402531802</v>
      </c>
      <c r="Q7" t="str">
        <f>F7</f>
        <v>Main bed</v>
      </c>
      <c r="R7" s="28">
        <f t="shared" ca="1" si="4"/>
        <v>1.1082034352041183</v>
      </c>
      <c r="S7" s="28">
        <f t="shared" ca="1" si="5"/>
        <v>1.0205040760407176</v>
      </c>
      <c r="T7" s="28">
        <f t="shared" ca="1" si="6"/>
        <v>1.0477592649064151</v>
      </c>
      <c r="U7" s="28">
        <f t="shared" ca="1" si="7"/>
        <v>1.0551957051716527</v>
      </c>
      <c r="V7" s="28">
        <f t="shared" ca="1" si="8"/>
        <v>1.0436769538272761</v>
      </c>
      <c r="W7" s="28">
        <f t="shared" ca="1" si="9"/>
        <v>1.0141412169220581</v>
      </c>
      <c r="X7" s="28">
        <f t="shared" ca="1" si="10"/>
        <v>1.0424125475533075</v>
      </c>
      <c r="Y7" s="28">
        <f t="shared" ca="1" si="11"/>
        <v>1.0348296930417866</v>
      </c>
      <c r="Z7" s="28">
        <f t="shared" ca="1" si="12"/>
        <v>1.0493249474054358</v>
      </c>
      <c r="AB7" t="str">
        <f>Rooms[[#This Row],[Room Name]]</f>
        <v>Main bed</v>
      </c>
      <c r="AC7" s="1">
        <f ca="1">SUMIF(OFFSET(CalcResults!$A$1,G$28,1,23,1),"="&amp;$F7,OFFSET(CalcResults!$A$1,G$28,5,23,1))+SUMIF(OFFSET(CalcResults!$A$1,G$28,1,23,1),"="&amp;$F7,OFFSET(CalcResults!$A$1,G$28,6,23,1))</f>
        <v>0</v>
      </c>
      <c r="AD7" s="1">
        <f ca="1">SUMIF(OFFSET(CalcResults!$A$1,H$28,1,23,1),"="&amp;$F7,OFFSET(CalcResults!$A$1,H$28,5,23,1))+SUMIF(OFFSET(CalcResults!$A$1,H$28,1,23,1),"="&amp;$F7,OFFSET(CalcResults!$A$1,H$28,6,23,1))</f>
        <v>181.36</v>
      </c>
      <c r="AE7" s="1">
        <f ca="1">SUMIF(OFFSET(CalcResults!$A$1,I$28,1,23,1),"="&amp;$F7,OFFSET(CalcResults!$A$1,I$28,5,23,1))+SUMIF(OFFSET(CalcResults!$A$1,I$28,1,23,1),"="&amp;$F7,OFFSET(CalcResults!$A$1,I$28,6,23,1))</f>
        <v>188.42000000000002</v>
      </c>
      <c r="AF7" s="1">
        <f ca="1">SUMIF(OFFSET(CalcResults!$A$1,J$28,1,23,1),"="&amp;$F7,OFFSET(CalcResults!$A$1,J$28,5,23,1))+SUMIF(OFFSET(CalcResults!$A$1,J$28,1,23,1),"="&amp;$F7,OFFSET(CalcResults!$A$1,J$28,6,23,1))</f>
        <v>194.65</v>
      </c>
      <c r="AG7" s="1">
        <f ca="1">SUMIF(OFFSET(CalcResults!$A$1,K$28,1,23,1),"="&amp;$F7,OFFSET(CalcResults!$A$1,K$28,5,23,1))+SUMIF(OFFSET(CalcResults!$A$1,K$28,1,23,1),"="&amp;$F7,OFFSET(CalcResults!$A$1,K$28,6,23,1))</f>
        <v>204.61</v>
      </c>
      <c r="AH7" s="1">
        <f ca="1">SUMIF(OFFSET(CalcResults!$A$1,L$28,1,23,1),"="&amp;$F7,OFFSET(CalcResults!$A$1,L$28,5,23,1))+SUMIF(OFFSET(CalcResults!$A$1,L$28,1,23,1),"="&amp;$F7,OFFSET(CalcResults!$A$1,L$28,6,23,1))</f>
        <v>214.57</v>
      </c>
      <c r="AI7" s="1">
        <f ca="1">SUMIF(OFFSET(CalcResults!$A$1,M$28,1,23,1),"="&amp;$F7,OFFSET(CalcResults!$A$1,M$28,5,23,1))+SUMIF(OFFSET(CalcResults!$A$1,M$28,1,23,1),"="&amp;$F7,OFFSET(CalcResults!$A$1,M$28,6,23,1))</f>
        <v>249.06</v>
      </c>
      <c r="AJ7" s="1">
        <f ca="1">SUMIF(OFFSET(CalcResults!$A$1,N$28,1,23,1),"="&amp;$F7,OFFSET(CalcResults!$A$1,N$28,5,23,1))+SUMIF(OFFSET(CalcResults!$A$1,N$28,1,23,1),"="&amp;$F7,OFFSET(CalcResults!$A$1,N$28,6,23,1))</f>
        <v>271.02</v>
      </c>
      <c r="AK7" s="1">
        <f ca="1">SUMIF(OFFSET(CalcResults!$A$1,O$28,1,23,1),"="&amp;$F7,OFFSET(CalcResults!$A$1,O$28,5,23,1))+SUMIF(OFFSET(CalcResults!$A$1,O$28,1,23,1),"="&amp;$F7,OFFSET(CalcResults!$A$1,O$28,6,23,1))</f>
        <v>454</v>
      </c>
    </row>
    <row r="8" spans="1:37" x14ac:dyDescent="0.45">
      <c r="A8" t="s">
        <v>97</v>
      </c>
      <c r="B8">
        <f t="shared" si="13"/>
        <v>271</v>
      </c>
      <c r="C8">
        <v>18</v>
      </c>
      <c r="D8">
        <v>271</v>
      </c>
      <c r="F8" t="str">
        <f>Rooms[[#This Row],[Room Name]]</f>
        <v>Bed N</v>
      </c>
      <c r="G8" s="27">
        <f ca="1">SUMIF(OFFSET(CalcResults!$A$1,G$28,1,23,1),"="&amp;$F8,OFFSET(CalcResults!$A$1,G$28,8,23,1))</f>
        <v>673.78768860410389</v>
      </c>
      <c r="H8" s="27">
        <f ca="1">SUMIF(OFFSET(CalcResults!$A$1,H$28,1,23,1),"="&amp;$F8,OFFSET(CalcResults!$A$1,H$28,8,23,1))</f>
        <v>394.84230432993576</v>
      </c>
      <c r="I8" s="27">
        <f ca="1">SUMIF(OFFSET(CalcResults!$A$1,I$28,1,23,1),"="&amp;$F8,OFFSET(CalcResults!$A$1,I$28,8,23,1))</f>
        <v>360.40230427303055</v>
      </c>
      <c r="J8" s="27">
        <f ca="1">SUMIF(OFFSET(CalcResults!$A$1,J$28,1,23,1),"="&amp;$F8,OFFSET(CalcResults!$A$1,J$28,8,23,1))</f>
        <v>326.7061363005368</v>
      </c>
      <c r="K8" s="27">
        <f ca="1">SUMIF(OFFSET(CalcResults!$A$1,K$28,1,23,1),"="&amp;$F8,OFFSET(CalcResults!$A$1,K$28,8,23,1))</f>
        <v>293.79424070950125</v>
      </c>
      <c r="L8" s="27">
        <f ca="1">SUMIF(OFFSET(CalcResults!$A$1,L$28,1,23,1),"="&amp;$F8,OFFSET(CalcResults!$A$1,L$28,8,23,1))</f>
        <v>309.5929607250759</v>
      </c>
      <c r="M8" s="27">
        <f ca="1">SUMIF(OFFSET(CalcResults!$A$1,M$28,1,23,1),"="&amp;$F8,OFFSET(CalcResults!$A$1,M$28,8,23,1))</f>
        <v>340.10758468555343</v>
      </c>
      <c r="N8" s="27">
        <f ca="1">SUMIF(OFFSET(CalcResults!$A$1,N$28,1,23,1),"="&amp;$F8,OFFSET(CalcResults!$A$1,N$28,8,23,1))</f>
        <v>284.19668551292239</v>
      </c>
      <c r="O8" s="27">
        <f ca="1">SUMIF(OFFSET(CalcResults!$A$1,O$28,1,23,1),"="&amp;$F8,OFFSET(CalcResults!$A$1,O$28,8,23,1))</f>
        <v>307.53300369681438</v>
      </c>
      <c r="Q8" t="str">
        <f t="shared" si="3"/>
        <v>Bed N</v>
      </c>
      <c r="R8" s="28">
        <f t="shared" ca="1" si="4"/>
        <v>2.486301433963483</v>
      </c>
      <c r="S8" s="28">
        <f t="shared" ca="1" si="5"/>
        <v>1.456982672804191</v>
      </c>
      <c r="T8" s="28">
        <f t="shared" ca="1" si="6"/>
        <v>1.3298978017455001</v>
      </c>
      <c r="U8" s="28">
        <f t="shared" ca="1" si="7"/>
        <v>1.2055576985259659</v>
      </c>
      <c r="V8" s="28">
        <f t="shared" ca="1" si="8"/>
        <v>1.084111589333953</v>
      </c>
      <c r="W8" s="28">
        <f t="shared" ca="1" si="9"/>
        <v>1.1424094491700219</v>
      </c>
      <c r="X8" s="28">
        <f t="shared" ca="1" si="10"/>
        <v>1.2550095375850681</v>
      </c>
      <c r="Y8" s="28">
        <f t="shared" ca="1" si="11"/>
        <v>1.0486962565052487</v>
      </c>
      <c r="Z8" s="28">
        <f t="shared" ca="1" si="12"/>
        <v>1.1348081317225622</v>
      </c>
      <c r="AB8" t="str">
        <f>Rooms[[#This Row],[Room Name]]</f>
        <v>Bed N</v>
      </c>
      <c r="AC8" s="1">
        <f ca="1">SUMIF(OFFSET(CalcResults!$A$1,G$28,1,23,1),"="&amp;$F8,OFFSET(CalcResults!$A$1,G$28,5,23,1))+SUMIF(OFFSET(CalcResults!$A$1,G$28,1,23,1),"="&amp;$F8,OFFSET(CalcResults!$A$1,G$28,6,23,1))</f>
        <v>0</v>
      </c>
      <c r="AD8" s="1">
        <f ca="1">SUMIF(OFFSET(CalcResults!$A$1,H$28,1,23,1),"="&amp;$F8,OFFSET(CalcResults!$A$1,H$28,5,23,1))+SUMIF(OFFSET(CalcResults!$A$1,H$28,1,23,1),"="&amp;$F8,OFFSET(CalcResults!$A$1,H$28,6,23,1))</f>
        <v>0</v>
      </c>
      <c r="AE8" s="1">
        <f ca="1">SUMIF(OFFSET(CalcResults!$A$1,I$28,1,23,1),"="&amp;$F8,OFFSET(CalcResults!$A$1,I$28,5,23,1))+SUMIF(OFFSET(CalcResults!$A$1,I$28,1,23,1),"="&amp;$F8,OFFSET(CalcResults!$A$1,I$28,6,23,1))</f>
        <v>0</v>
      </c>
      <c r="AF8" s="1">
        <f ca="1">SUMIF(OFFSET(CalcResults!$A$1,J$28,1,23,1),"="&amp;$F8,OFFSET(CalcResults!$A$1,J$28,5,23,1))+SUMIF(OFFSET(CalcResults!$A$1,J$28,1,23,1),"="&amp;$F8,OFFSET(CalcResults!$A$1,J$28,6,23,1))</f>
        <v>0</v>
      </c>
      <c r="AG8" s="1">
        <f ca="1">SUMIF(OFFSET(CalcResults!$A$1,K$28,1,23,1),"="&amp;$F8,OFFSET(CalcResults!$A$1,K$28,5,23,1))+SUMIF(OFFSET(CalcResults!$A$1,K$28,1,23,1),"="&amp;$F8,OFFSET(CalcResults!$A$1,K$28,6,23,1))</f>
        <v>0</v>
      </c>
      <c r="AH8" s="1">
        <f ca="1">SUMIF(OFFSET(CalcResults!$A$1,L$28,1,23,1),"="&amp;$F8,OFFSET(CalcResults!$A$1,L$28,5,23,1))+SUMIF(OFFSET(CalcResults!$A$1,L$28,1,23,1),"="&amp;$F8,OFFSET(CalcResults!$A$1,L$28,6,23,1))</f>
        <v>95</v>
      </c>
      <c r="AI8" s="1">
        <f ca="1">SUMIF(OFFSET(CalcResults!$A$1,M$28,1,23,1),"="&amp;$F8,OFFSET(CalcResults!$A$1,M$28,5,23,1))+SUMIF(OFFSET(CalcResults!$A$1,M$28,1,23,1),"="&amp;$F8,OFFSET(CalcResults!$A$1,M$28,6,23,1))</f>
        <v>95</v>
      </c>
      <c r="AJ8" s="1">
        <f ca="1">SUMIF(OFFSET(CalcResults!$A$1,N$28,1,23,1),"="&amp;$F8,OFFSET(CalcResults!$A$1,N$28,5,23,1))+SUMIF(OFFSET(CalcResults!$A$1,N$28,1,23,1),"="&amp;$F8,OFFSET(CalcResults!$A$1,N$28,6,23,1))</f>
        <v>95</v>
      </c>
      <c r="AK8" s="1">
        <f ca="1">SUMIF(OFFSET(CalcResults!$A$1,O$28,1,23,1),"="&amp;$F8,OFFSET(CalcResults!$A$1,O$28,5,23,1))+SUMIF(OFFSET(CalcResults!$A$1,O$28,1,23,1),"="&amp;$F8,OFFSET(CalcResults!$A$1,O$28,6,23,1))</f>
        <v>95</v>
      </c>
    </row>
    <row r="9" spans="1:37" x14ac:dyDescent="0.45">
      <c r="A9" t="s">
        <v>98</v>
      </c>
      <c r="B9">
        <f t="shared" si="13"/>
        <v>695</v>
      </c>
      <c r="C9">
        <v>18</v>
      </c>
      <c r="D9">
        <v>695</v>
      </c>
      <c r="F9" t="str">
        <f>Rooms[[#This Row],[Room Name]]</f>
        <v>Bed NW</v>
      </c>
      <c r="G9" s="27">
        <f ca="1">SUMIF(OFFSET(CalcResults!$A$1,G$28,1,23,1),"="&amp;$F9,OFFSET(CalcResults!$A$1,G$28,8,23,1))</f>
        <v>1041.6207635053238</v>
      </c>
      <c r="H9" s="27">
        <f ca="1">SUMIF(OFFSET(CalcResults!$A$1,H$28,1,23,1),"="&amp;$F9,OFFSET(CalcResults!$A$1,H$28,8,23,1))</f>
        <v>698.02478801185077</v>
      </c>
      <c r="I9" s="27">
        <f ca="1">SUMIF(OFFSET(CalcResults!$A$1,I$28,1,23,1),"="&amp;$F9,OFFSET(CalcResults!$A$1,I$28,8,23,1))</f>
        <v>716.66733719598801</v>
      </c>
      <c r="J9" s="27">
        <f ca="1">SUMIF(OFFSET(CalcResults!$A$1,J$28,1,23,1),"="&amp;$F9,OFFSET(CalcResults!$A$1,J$28,8,23,1))</f>
        <v>721.7538623374104</v>
      </c>
      <c r="K9" s="27">
        <f ca="1">SUMIF(OFFSET(CalcResults!$A$1,K$28,1,23,1),"="&amp;$F9,OFFSET(CalcResults!$A$1,K$28,8,23,1))</f>
        <v>713.8750364178569</v>
      </c>
      <c r="L9" s="27">
        <f ca="1">SUMIF(OFFSET(CalcResults!$A$1,L$28,1,23,1),"="&amp;$F9,OFFSET(CalcResults!$A$1,L$28,8,23,1))</f>
        <v>809.50723604842051</v>
      </c>
      <c r="M9" s="27">
        <f ca="1">SUMIF(OFFSET(CalcResults!$A$1,M$28,1,23,1),"="&amp;$F9,OFFSET(CalcResults!$A$1,M$28,8,23,1))</f>
        <v>713.01018252646236</v>
      </c>
      <c r="N9" s="27">
        <f ca="1">SUMIF(OFFSET(CalcResults!$A$1,N$28,1,23,1),"="&amp;$F9,OFFSET(CalcResults!$A$1,N$28,8,23,1))</f>
        <v>707.82351004058205</v>
      </c>
      <c r="O9" s="27">
        <f ca="1">SUMIF(OFFSET(CalcResults!$A$1,O$28,1,23,1),"="&amp;$F9,OFFSET(CalcResults!$A$1,O$28,8,23,1))</f>
        <v>770.09607051956618</v>
      </c>
      <c r="Q9" t="str">
        <f t="shared" si="3"/>
        <v>Bed NW</v>
      </c>
      <c r="R9" s="28">
        <f t="shared" ca="1" si="4"/>
        <v>1.4987349115184514</v>
      </c>
      <c r="S9" s="28">
        <f t="shared" ca="1" si="5"/>
        <v>1.0043522129666917</v>
      </c>
      <c r="T9" s="28">
        <f t="shared" ca="1" si="6"/>
        <v>1.0311760247424289</v>
      </c>
      <c r="U9" s="28">
        <f t="shared" ca="1" si="7"/>
        <v>1.0384947659531085</v>
      </c>
      <c r="V9" s="28">
        <f t="shared" ca="1" si="8"/>
        <v>1.027158325781089</v>
      </c>
      <c r="W9" s="28">
        <f t="shared" ca="1" si="9"/>
        <v>1.1647586130193102</v>
      </c>
      <c r="X9" s="28">
        <f t="shared" ca="1" si="10"/>
        <v>1.0259139316927517</v>
      </c>
      <c r="Y9" s="28">
        <f t="shared" ca="1" si="11"/>
        <v>1.0184510935835713</v>
      </c>
      <c r="Z9" s="28">
        <f t="shared" ca="1" si="12"/>
        <v>1.1080519000281528</v>
      </c>
      <c r="AB9" t="str">
        <f>Rooms[[#This Row],[Room Name]]</f>
        <v>Bed NW</v>
      </c>
      <c r="AC9" s="1">
        <f ca="1">SUMIF(OFFSET(CalcResults!$A$1,G$28,1,23,1),"="&amp;$F9,OFFSET(CalcResults!$A$1,G$28,5,23,1))+SUMIF(OFFSET(CalcResults!$A$1,G$28,1,23,1),"="&amp;$F9,OFFSET(CalcResults!$A$1,G$28,6,23,1))</f>
        <v>0</v>
      </c>
      <c r="AD9" s="1">
        <f ca="1">SUMIF(OFFSET(CalcResults!$A$1,H$28,1,23,1),"="&amp;$F9,OFFSET(CalcResults!$A$1,H$28,5,23,1))+SUMIF(OFFSET(CalcResults!$A$1,H$28,1,23,1),"="&amp;$F9,OFFSET(CalcResults!$A$1,H$28,6,23,1))</f>
        <v>181.36</v>
      </c>
      <c r="AE9" s="1">
        <f ca="1">SUMIF(OFFSET(CalcResults!$A$1,I$28,1,23,1),"="&amp;$F9,OFFSET(CalcResults!$A$1,I$28,5,23,1))+SUMIF(OFFSET(CalcResults!$A$1,I$28,1,23,1),"="&amp;$F9,OFFSET(CalcResults!$A$1,I$28,6,23,1))</f>
        <v>188.42000000000002</v>
      </c>
      <c r="AF9" s="1">
        <f ca="1">SUMIF(OFFSET(CalcResults!$A$1,J$28,1,23,1),"="&amp;$F9,OFFSET(CalcResults!$A$1,J$28,5,23,1))+SUMIF(OFFSET(CalcResults!$A$1,J$28,1,23,1),"="&amp;$F9,OFFSET(CalcResults!$A$1,J$28,6,23,1))</f>
        <v>194.65</v>
      </c>
      <c r="AG9" s="1">
        <f ca="1">SUMIF(OFFSET(CalcResults!$A$1,K$28,1,23,1),"="&amp;$F9,OFFSET(CalcResults!$A$1,K$28,5,23,1))+SUMIF(OFFSET(CalcResults!$A$1,K$28,1,23,1),"="&amp;$F9,OFFSET(CalcResults!$A$1,K$28,6,23,1))</f>
        <v>204.61</v>
      </c>
      <c r="AH9" s="1">
        <f ca="1">SUMIF(OFFSET(CalcResults!$A$1,L$28,1,23,1),"="&amp;$F9,OFFSET(CalcResults!$A$1,L$28,5,23,1))+SUMIF(OFFSET(CalcResults!$A$1,L$28,1,23,1),"="&amp;$F9,OFFSET(CalcResults!$A$1,L$28,6,23,1))</f>
        <v>249.06</v>
      </c>
      <c r="AI9" s="1">
        <f ca="1">SUMIF(OFFSET(CalcResults!$A$1,M$28,1,23,1),"="&amp;$F9,OFFSET(CalcResults!$A$1,M$28,5,23,1))+SUMIF(OFFSET(CalcResults!$A$1,M$28,1,23,1),"="&amp;$F9,OFFSET(CalcResults!$A$1,M$28,6,23,1))</f>
        <v>249.06</v>
      </c>
      <c r="AJ9" s="1">
        <f ca="1">SUMIF(OFFSET(CalcResults!$A$1,N$28,1,23,1),"="&amp;$F9,OFFSET(CalcResults!$A$1,N$28,5,23,1))+SUMIF(OFFSET(CalcResults!$A$1,N$28,1,23,1),"="&amp;$F9,OFFSET(CalcResults!$A$1,N$28,6,23,1))</f>
        <v>271.02</v>
      </c>
      <c r="AK9" s="1">
        <f ca="1">SUMIF(OFFSET(CalcResults!$A$1,O$28,1,23,1),"="&amp;$F9,OFFSET(CalcResults!$A$1,O$28,5,23,1))+SUMIF(OFFSET(CalcResults!$A$1,O$28,1,23,1),"="&amp;$F9,OFFSET(CalcResults!$A$1,O$28,6,23,1))</f>
        <v>423.68</v>
      </c>
    </row>
    <row r="10" spans="1:37" x14ac:dyDescent="0.45">
      <c r="A10" t="s">
        <v>99</v>
      </c>
      <c r="B10">
        <f t="shared" si="13"/>
        <v>694</v>
      </c>
      <c r="C10">
        <v>18</v>
      </c>
      <c r="D10">
        <v>694</v>
      </c>
      <c r="F10" t="str">
        <f>Rooms[[#This Row],[Room Name]]</f>
        <v>Bed SW</v>
      </c>
      <c r="G10" s="27">
        <f ca="1">SUMIF(OFFSET(CalcResults!$A$1,G$28,1,23,1),"="&amp;$F10,OFFSET(CalcResults!$A$1,G$28,8,23,1))</f>
        <v>1488.5207610488621</v>
      </c>
      <c r="H10" s="27">
        <f ca="1">SUMIF(OFFSET(CalcResults!$A$1,H$28,1,23,1),"="&amp;$F10,OFFSET(CalcResults!$A$1,H$28,8,23,1))</f>
        <v>872.27917232072548</v>
      </c>
      <c r="I10" s="27">
        <f ca="1">SUMIF(OFFSET(CalcResults!$A$1,I$28,1,23,1),"="&amp;$F10,OFFSET(CalcResults!$A$1,I$28,8,23,1))</f>
        <v>796.19488648072559</v>
      </c>
      <c r="J10" s="27">
        <f ca="1">SUMIF(OFFSET(CalcResults!$A$1,J$28,1,23,1),"="&amp;$F10,OFFSET(CalcResults!$A$1,J$28,8,23,1))</f>
        <v>721.7538623374104</v>
      </c>
      <c r="K10" s="27">
        <f ca="1">SUMIF(OFFSET(CalcResults!$A$1,K$28,1,23,1),"="&amp;$F10,OFFSET(CalcResults!$A$1,K$28,8,23,1))</f>
        <v>713.8750364178569</v>
      </c>
      <c r="L10" s="27">
        <f ca="1">SUMIF(OFFSET(CalcResults!$A$1,L$28,1,23,1),"="&amp;$F10,OFFSET(CalcResults!$A$1,L$28,8,23,1))</f>
        <v>809.50723604842051</v>
      </c>
      <c r="M10" s="27">
        <f ca="1">SUMIF(OFFSET(CalcResults!$A$1,M$28,1,23,1),"="&amp;$F10,OFFSET(CalcResults!$A$1,M$28,8,23,1))</f>
        <v>713.01018252646236</v>
      </c>
      <c r="N10" s="27">
        <f ca="1">SUMIF(OFFSET(CalcResults!$A$1,N$28,1,23,1),"="&amp;$F10,OFFSET(CalcResults!$A$1,N$28,8,23,1))</f>
        <v>707.82351004058205</v>
      </c>
      <c r="O10" s="27">
        <f ca="1">SUMIF(OFFSET(CalcResults!$A$1,O$28,1,23,1),"="&amp;$F10,OFFSET(CalcResults!$A$1,O$28,8,23,1))</f>
        <v>770.09607051956618</v>
      </c>
      <c r="Q10" t="str">
        <f t="shared" si="3"/>
        <v>Bed SW</v>
      </c>
      <c r="R10" s="28">
        <f t="shared" ca="1" si="4"/>
        <v>2.1448425951712711</v>
      </c>
      <c r="S10" s="28">
        <f t="shared" ca="1" si="5"/>
        <v>1.2568864154477313</v>
      </c>
      <c r="T10" s="28">
        <f t="shared" ca="1" si="6"/>
        <v>1.1472548796552242</v>
      </c>
      <c r="U10" s="28">
        <f t="shared" ca="1" si="7"/>
        <v>1.0399911561057786</v>
      </c>
      <c r="V10" s="28">
        <f t="shared" ca="1" si="8"/>
        <v>1.0286383810055575</v>
      </c>
      <c r="W10" s="28">
        <f t="shared" ca="1" si="9"/>
        <v>1.1664369395510381</v>
      </c>
      <c r="X10" s="28">
        <f t="shared" ca="1" si="10"/>
        <v>1.0273921938421648</v>
      </c>
      <c r="Y10" s="28">
        <f t="shared" ca="1" si="11"/>
        <v>1.019918602363951</v>
      </c>
      <c r="Z10" s="28">
        <f t="shared" ca="1" si="12"/>
        <v>1.1096485165987986</v>
      </c>
      <c r="AB10" t="str">
        <f>Rooms[[#This Row],[Room Name]]</f>
        <v>Bed SW</v>
      </c>
      <c r="AC10" s="1">
        <f ca="1">SUMIF(OFFSET(CalcResults!$A$1,G$28,1,23,1),"="&amp;$F10,OFFSET(CalcResults!$A$1,G$28,5,23,1))+SUMIF(OFFSET(CalcResults!$A$1,G$28,1,23,1),"="&amp;$F10,OFFSET(CalcResults!$A$1,G$28,6,23,1))</f>
        <v>0</v>
      </c>
      <c r="AD10" s="1">
        <f ca="1">SUMIF(OFFSET(CalcResults!$A$1,H$28,1,23,1),"="&amp;$F10,OFFSET(CalcResults!$A$1,H$28,5,23,1))+SUMIF(OFFSET(CalcResults!$A$1,H$28,1,23,1),"="&amp;$F10,OFFSET(CalcResults!$A$1,H$28,6,23,1))</f>
        <v>0</v>
      </c>
      <c r="AE10" s="1">
        <f ca="1">SUMIF(OFFSET(CalcResults!$A$1,I$28,1,23,1),"="&amp;$F10,OFFSET(CalcResults!$A$1,I$28,5,23,1))+SUMIF(OFFSET(CalcResults!$A$1,I$28,1,23,1),"="&amp;$F10,OFFSET(CalcResults!$A$1,I$28,6,23,1))</f>
        <v>0</v>
      </c>
      <c r="AF10" s="1">
        <f ca="1">SUMIF(OFFSET(CalcResults!$A$1,J$28,1,23,1),"="&amp;$F10,OFFSET(CalcResults!$A$1,J$28,5,23,1))+SUMIF(OFFSET(CalcResults!$A$1,J$28,1,23,1),"="&amp;$F10,OFFSET(CalcResults!$A$1,J$28,6,23,1))</f>
        <v>0</v>
      </c>
      <c r="AG10" s="1">
        <f ca="1">SUMIF(OFFSET(CalcResults!$A$1,K$28,1,23,1),"="&amp;$F10,OFFSET(CalcResults!$A$1,K$28,5,23,1))+SUMIF(OFFSET(CalcResults!$A$1,K$28,1,23,1),"="&amp;$F10,OFFSET(CalcResults!$A$1,K$28,6,23,1))</f>
        <v>204.61</v>
      </c>
      <c r="AH10" s="1">
        <f ca="1">SUMIF(OFFSET(CalcResults!$A$1,L$28,1,23,1),"="&amp;$F10,OFFSET(CalcResults!$A$1,L$28,5,23,1))+SUMIF(OFFSET(CalcResults!$A$1,L$28,1,23,1),"="&amp;$F10,OFFSET(CalcResults!$A$1,L$28,6,23,1))</f>
        <v>249.06</v>
      </c>
      <c r="AI10" s="1">
        <f ca="1">SUMIF(OFFSET(CalcResults!$A$1,M$28,1,23,1),"="&amp;$F10,OFFSET(CalcResults!$A$1,M$28,5,23,1))+SUMIF(OFFSET(CalcResults!$A$1,M$28,1,23,1),"="&amp;$F10,OFFSET(CalcResults!$A$1,M$28,6,23,1))</f>
        <v>249.06</v>
      </c>
      <c r="AJ10" s="1">
        <f ca="1">SUMIF(OFFSET(CalcResults!$A$1,N$28,1,23,1),"="&amp;$F10,OFFSET(CalcResults!$A$1,N$28,5,23,1))+SUMIF(OFFSET(CalcResults!$A$1,N$28,1,23,1),"="&amp;$F10,OFFSET(CalcResults!$A$1,N$28,6,23,1))</f>
        <v>271.02</v>
      </c>
      <c r="AK10" s="1">
        <f ca="1">SUMIF(OFFSET(CalcResults!$A$1,O$28,1,23,1),"="&amp;$F10,OFFSET(CalcResults!$A$1,O$28,5,23,1))+SUMIF(OFFSET(CalcResults!$A$1,O$28,1,23,1),"="&amp;$F10,OFFSET(CalcResults!$A$1,O$28,6,23,1))</f>
        <v>423.68</v>
      </c>
    </row>
    <row r="11" spans="1:37" x14ac:dyDescent="0.45">
      <c r="A11" t="s">
        <v>25</v>
      </c>
      <c r="B11">
        <f t="shared" si="13"/>
        <v>362</v>
      </c>
      <c r="C11">
        <v>22</v>
      </c>
      <c r="D11">
        <v>362</v>
      </c>
      <c r="F11" t="str">
        <f>Rooms[[#This Row],[Room Name]]</f>
        <v>Ensuite</v>
      </c>
      <c r="G11" s="27">
        <f ca="1">SUMIF(OFFSET(CalcResults!$A$1,G$28,1,23,1),"="&amp;$F11,OFFSET(CalcResults!$A$1,G$28,8,23,1))</f>
        <v>447.10327454929575</v>
      </c>
      <c r="H11" s="27">
        <f ca="1">SUMIF(OFFSET(CalcResults!$A$1,H$28,1,23,1),"="&amp;$F11,OFFSET(CalcResults!$A$1,H$28,8,23,1))</f>
        <v>367.5444033381039</v>
      </c>
      <c r="I11" s="27">
        <f ca="1">SUMIF(OFFSET(CalcResults!$A$1,I$28,1,23,1),"="&amp;$F11,OFFSET(CalcResults!$A$1,I$28,8,23,1))</f>
        <v>454.18191293356568</v>
      </c>
      <c r="J11" s="27">
        <f ca="1">SUMIF(OFFSET(CalcResults!$A$1,J$28,1,23,1),"="&amp;$F11,OFFSET(CalcResults!$A$1,J$28,8,23,1))</f>
        <v>404.58670931574665</v>
      </c>
      <c r="K11" s="27">
        <f ca="1">SUMIF(OFFSET(CalcResults!$A$1,K$28,1,23,1),"="&amp;$F11,OFFSET(CalcResults!$A$1,K$28,8,23,1))</f>
        <v>458.38469053969271</v>
      </c>
      <c r="L11" s="27">
        <f ca="1">SUMIF(OFFSET(CalcResults!$A$1,L$28,1,23,1),"="&amp;$F11,OFFSET(CalcResults!$A$1,L$28,8,23,1))</f>
        <v>398.2305493155061</v>
      </c>
      <c r="M11" s="27">
        <f ca="1">SUMIF(OFFSET(CalcResults!$A$1,M$28,1,23,1),"="&amp;$F11,OFFSET(CalcResults!$A$1,M$28,8,23,1))</f>
        <v>377.848836866824</v>
      </c>
      <c r="N11" s="27">
        <f ca="1">SUMIF(OFFSET(CalcResults!$A$1,N$28,1,23,1),"="&amp;$F11,OFFSET(CalcResults!$A$1,N$28,8,23,1))</f>
        <v>374.79691174763849</v>
      </c>
      <c r="O11" s="27">
        <f ca="1">SUMIF(OFFSET(CalcResults!$A$1,O$28,1,23,1),"="&amp;$F11,OFFSET(CalcResults!$A$1,O$28,8,23,1))</f>
        <v>353.55935795557724</v>
      </c>
      <c r="Q11" t="str">
        <f t="shared" si="3"/>
        <v>Ensuite</v>
      </c>
      <c r="R11" s="28">
        <f t="shared" ca="1" si="4"/>
        <v>1.2350919186444633</v>
      </c>
      <c r="S11" s="28">
        <f t="shared" ca="1" si="5"/>
        <v>1.015316031320729</v>
      </c>
      <c r="T11" s="28">
        <f t="shared" ca="1" si="6"/>
        <v>1.2546461683247672</v>
      </c>
      <c r="U11" s="28">
        <f t="shared" ca="1" si="7"/>
        <v>1.1176428434136647</v>
      </c>
      <c r="V11" s="28">
        <f t="shared" ca="1" si="8"/>
        <v>1.2662560512146208</v>
      </c>
      <c r="W11" s="28">
        <f t="shared" ca="1" si="9"/>
        <v>1.1000843903743263</v>
      </c>
      <c r="X11" s="28">
        <f t="shared" ca="1" si="10"/>
        <v>1.0437813173116686</v>
      </c>
      <c r="Y11" s="28">
        <f t="shared" ca="1" si="11"/>
        <v>1.0353505849382278</v>
      </c>
      <c r="Z11" s="28">
        <f t="shared" ca="1" si="12"/>
        <v>0.97668330926955038</v>
      </c>
      <c r="AB11" t="str">
        <f>Rooms[[#This Row],[Room Name]]</f>
        <v>Ensuite</v>
      </c>
      <c r="AC11" s="1">
        <f ca="1">SUMIF(OFFSET(CalcResults!$A$1,G$28,1,23,1),"="&amp;$F11,OFFSET(CalcResults!$A$1,G$28,5,23,1))+SUMIF(OFFSET(CalcResults!$A$1,G$28,1,23,1),"="&amp;$F11,OFFSET(CalcResults!$A$1,G$28,6,23,1))</f>
        <v>0</v>
      </c>
      <c r="AD11" s="1">
        <f ca="1">SUMIF(OFFSET(CalcResults!$A$1,H$28,1,23,1),"="&amp;$F11,OFFSET(CalcResults!$A$1,H$28,5,23,1))+SUMIF(OFFSET(CalcResults!$A$1,H$28,1,23,1),"="&amp;$F11,OFFSET(CalcResults!$A$1,H$28,6,23,1))</f>
        <v>95</v>
      </c>
      <c r="AE11" s="1">
        <f ca="1">SUMIF(OFFSET(CalcResults!$A$1,I$28,1,23,1),"="&amp;$F11,OFFSET(CalcResults!$A$1,I$28,5,23,1))+SUMIF(OFFSET(CalcResults!$A$1,I$28,1,23,1),"="&amp;$F11,OFFSET(CalcResults!$A$1,I$28,6,23,1))</f>
        <v>95</v>
      </c>
      <c r="AF11" s="1">
        <f ca="1">SUMIF(OFFSET(CalcResults!$A$1,J$28,1,23,1),"="&amp;$F11,OFFSET(CalcResults!$A$1,J$28,5,23,1))+SUMIF(OFFSET(CalcResults!$A$1,J$28,1,23,1),"="&amp;$F11,OFFSET(CalcResults!$A$1,J$28,6,23,1))</f>
        <v>95</v>
      </c>
      <c r="AG11" s="1">
        <f ca="1">SUMIF(OFFSET(CalcResults!$A$1,K$28,1,23,1),"="&amp;$F11,OFFSET(CalcResults!$A$1,K$28,5,23,1))+SUMIF(OFFSET(CalcResults!$A$1,K$28,1,23,1),"="&amp;$F11,OFFSET(CalcResults!$A$1,K$28,6,23,1))</f>
        <v>95</v>
      </c>
      <c r="AH11" s="1">
        <f ca="1">SUMIF(OFFSET(CalcResults!$A$1,L$28,1,23,1),"="&amp;$F11,OFFSET(CalcResults!$A$1,L$28,5,23,1))+SUMIF(OFFSET(CalcResults!$A$1,L$28,1,23,1),"="&amp;$F11,OFFSET(CalcResults!$A$1,L$28,6,23,1))</f>
        <v>95</v>
      </c>
      <c r="AI11" s="1">
        <f ca="1">SUMIF(OFFSET(CalcResults!$A$1,M$28,1,23,1),"="&amp;$F11,OFFSET(CalcResults!$A$1,M$28,5,23,1))+SUMIF(OFFSET(CalcResults!$A$1,M$28,1,23,1),"="&amp;$F11,OFFSET(CalcResults!$A$1,M$28,6,23,1))</f>
        <v>95</v>
      </c>
      <c r="AJ11" s="1">
        <f ca="1">SUMIF(OFFSET(CalcResults!$A$1,N$28,1,23,1),"="&amp;$F11,OFFSET(CalcResults!$A$1,N$28,5,23,1))+SUMIF(OFFSET(CalcResults!$A$1,N$28,1,23,1),"="&amp;$F11,OFFSET(CalcResults!$A$1,N$28,6,23,1))</f>
        <v>298</v>
      </c>
      <c r="AK11" s="1">
        <f ca="1">SUMIF(OFFSET(CalcResults!$A$1,O$28,1,23,1),"="&amp;$F11,OFFSET(CalcResults!$A$1,O$28,5,23,1))+SUMIF(OFFSET(CalcResults!$A$1,O$28,1,23,1),"="&amp;$F11,OFFSET(CalcResults!$A$1,O$28,6,23,1))</f>
        <v>331</v>
      </c>
    </row>
    <row r="12" spans="1:37" x14ac:dyDescent="0.45">
      <c r="A12" t="s">
        <v>24</v>
      </c>
      <c r="B12">
        <f t="shared" si="13"/>
        <v>704</v>
      </c>
      <c r="C12">
        <v>22</v>
      </c>
      <c r="D12">
        <v>704</v>
      </c>
      <c r="F12" t="str">
        <f>Rooms[[#This Row],[Room Name]]</f>
        <v>Bath</v>
      </c>
      <c r="G12" s="27">
        <f ca="1">SUMIF(OFFSET(CalcResults!$A$1,G$28,1,23,1),"="&amp;$F12,OFFSET(CalcResults!$A$1,G$28,8,23,1))</f>
        <v>764.18161721435752</v>
      </c>
      <c r="H12" s="27">
        <f ca="1">SUMIF(OFFSET(CalcResults!$A$1,H$28,1,23,1),"="&amp;$F12,OFFSET(CalcResults!$A$1,H$28,8,23,1))</f>
        <v>721.7538623374104</v>
      </c>
      <c r="I12" s="27">
        <f ca="1">SUMIF(OFFSET(CalcResults!$A$1,I$28,1,23,1),"="&amp;$F12,OFFSET(CalcResults!$A$1,I$28,8,23,1))</f>
        <v>770.4604067585899</v>
      </c>
      <c r="J12" s="27">
        <f ca="1">SUMIF(OFFSET(CalcResults!$A$1,J$28,1,23,1),"="&amp;$F12,OFFSET(CalcResults!$A$1,J$28,8,23,1))</f>
        <v>717.70744639344491</v>
      </c>
      <c r="K12" s="27">
        <f ca="1">SUMIF(OFFSET(CalcResults!$A$1,K$28,1,23,1),"="&amp;$F12,OFFSET(CalcResults!$A$1,K$28,8,23,1))</f>
        <v>702.42528909514169</v>
      </c>
      <c r="L12" s="27">
        <f ca="1">SUMIF(OFFSET(CalcResults!$A$1,L$28,1,23,1),"="&amp;$F12,OFFSET(CalcResults!$A$1,L$28,8,23,1))</f>
        <v>610.24553067013733</v>
      </c>
      <c r="M12" s="27">
        <f ca="1">SUMIF(OFFSET(CalcResults!$A$1,M$28,1,23,1),"="&amp;$F12,OFFSET(CalcResults!$A$1,M$28,8,23,1))</f>
        <v>521.17833214482823</v>
      </c>
      <c r="N12" s="27">
        <f ca="1">SUMIF(OFFSET(CalcResults!$A$1,N$28,1,23,1),"="&amp;$F12,OFFSET(CalcResults!$A$1,N$28,8,23,1))</f>
        <v>435.50088626707605</v>
      </c>
      <c r="O12" s="27">
        <f ca="1">SUMIF(OFFSET(CalcResults!$A$1,O$28,1,23,1),"="&amp;$F12,OFFSET(CalcResults!$A$1,O$28,8,23,1))</f>
        <v>353.55935795557724</v>
      </c>
      <c r="Q12" t="str">
        <f t="shared" si="3"/>
        <v>Bath</v>
      </c>
      <c r="R12" s="28">
        <f t="shared" ca="1" si="4"/>
        <v>1.0854852517249396</v>
      </c>
      <c r="S12" s="28">
        <f t="shared" ca="1" si="5"/>
        <v>1.0252185544565489</v>
      </c>
      <c r="T12" s="28">
        <f t="shared" ca="1" si="6"/>
        <v>1.0944039868729971</v>
      </c>
      <c r="U12" s="28">
        <f t="shared" ca="1" si="7"/>
        <v>1.0194708045361434</v>
      </c>
      <c r="V12" s="28">
        <f t="shared" ca="1" si="8"/>
        <v>0.99776319473741715</v>
      </c>
      <c r="W12" s="28">
        <f t="shared" ca="1" si="9"/>
        <v>0.86682603788371781</v>
      </c>
      <c r="X12" s="28">
        <f t="shared" ca="1" si="10"/>
        <v>0.74031013088754005</v>
      </c>
      <c r="Y12" s="28">
        <f t="shared" ca="1" si="11"/>
        <v>0.61860921344755126</v>
      </c>
      <c r="Z12" s="28">
        <f t="shared" ca="1" si="12"/>
        <v>0.50221499709599038</v>
      </c>
      <c r="AB12" t="str">
        <f>Rooms[[#This Row],[Room Name]]</f>
        <v>Bath</v>
      </c>
      <c r="AC12" s="1">
        <f ca="1">SUMIF(OFFSET(CalcResults!$A$1,G$28,1,23,1),"="&amp;$F12,OFFSET(CalcResults!$A$1,G$28,5,23,1))+SUMIF(OFFSET(CalcResults!$A$1,G$28,1,23,1),"="&amp;$F12,OFFSET(CalcResults!$A$1,G$28,6,23,1))</f>
        <v>0</v>
      </c>
      <c r="AD12" s="1">
        <f ca="1">SUMIF(OFFSET(CalcResults!$A$1,H$28,1,23,1),"="&amp;$F12,OFFSET(CalcResults!$A$1,H$28,5,23,1))+SUMIF(OFFSET(CalcResults!$A$1,H$28,1,23,1),"="&amp;$F12,OFFSET(CalcResults!$A$1,H$28,6,23,1))</f>
        <v>194.65</v>
      </c>
      <c r="AE12" s="1">
        <f ca="1">SUMIF(OFFSET(CalcResults!$A$1,I$28,1,23,1),"="&amp;$F12,OFFSET(CalcResults!$A$1,I$28,5,23,1))+SUMIF(OFFSET(CalcResults!$A$1,I$28,1,23,1),"="&amp;$F12,OFFSET(CalcResults!$A$1,I$28,6,23,1))</f>
        <v>298</v>
      </c>
      <c r="AF12" s="1">
        <f ca="1">SUMIF(OFFSET(CalcResults!$A$1,J$28,1,23,1),"="&amp;$F12,OFFSET(CalcResults!$A$1,J$28,5,23,1))+SUMIF(OFFSET(CalcResults!$A$1,J$28,1,23,1),"="&amp;$F12,OFFSET(CalcResults!$A$1,J$28,6,23,1))</f>
        <v>316</v>
      </c>
      <c r="AG12" s="1">
        <f ca="1">SUMIF(OFFSET(CalcResults!$A$1,K$28,1,23,1),"="&amp;$F12,OFFSET(CalcResults!$A$1,K$28,5,23,1))+SUMIF(OFFSET(CalcResults!$A$1,K$28,1,23,1),"="&amp;$F12,OFFSET(CalcResults!$A$1,K$28,6,23,1))</f>
        <v>331</v>
      </c>
      <c r="AH12" s="1">
        <f ca="1">SUMIF(OFFSET(CalcResults!$A$1,L$28,1,23,1),"="&amp;$F12,OFFSET(CalcResults!$A$1,L$28,5,23,1))+SUMIF(OFFSET(CalcResults!$A$1,L$28,1,23,1),"="&amp;$F12,OFFSET(CalcResults!$A$1,L$28,6,23,1))</f>
        <v>331</v>
      </c>
      <c r="AI12" s="1">
        <f ca="1">SUMIF(OFFSET(CalcResults!$A$1,M$28,1,23,1),"="&amp;$F12,OFFSET(CalcResults!$A$1,M$28,5,23,1))+SUMIF(OFFSET(CalcResults!$A$1,M$28,1,23,1),"="&amp;$F12,OFFSET(CalcResults!$A$1,M$28,6,23,1))</f>
        <v>331</v>
      </c>
      <c r="AJ12" s="1">
        <f ca="1">SUMIF(OFFSET(CalcResults!$A$1,N$28,1,23,1),"="&amp;$F12,OFFSET(CalcResults!$A$1,N$28,5,23,1))+SUMIF(OFFSET(CalcResults!$A$1,N$28,1,23,1),"="&amp;$F12,OFFSET(CalcResults!$A$1,N$28,6,23,1))</f>
        <v>331</v>
      </c>
      <c r="AK12" s="1">
        <f ca="1">SUMIF(OFFSET(CalcResults!$A$1,O$28,1,23,1),"="&amp;$F12,OFFSET(CalcResults!$A$1,O$28,5,23,1))+SUMIF(OFFSET(CalcResults!$A$1,O$28,1,23,1),"="&amp;$F12,OFFSET(CalcResults!$A$1,O$28,6,23,1))</f>
        <v>331</v>
      </c>
    </row>
    <row r="28" spans="6:15" x14ac:dyDescent="0.45">
      <c r="F28" t="s">
        <v>121</v>
      </c>
      <c r="G28">
        <f>VLOOKUP(G1,Scenarios!$A$2:$B$11,2,FALSE)</f>
        <v>7</v>
      </c>
      <c r="H28">
        <f>VLOOKUP(H1,Scenarios!$A$2:$B$11,2,FALSE)</f>
        <v>32</v>
      </c>
      <c r="I28">
        <f>VLOOKUP(I1,Scenarios!$A$2:$B$11,2,FALSE)</f>
        <v>57</v>
      </c>
      <c r="J28">
        <f>VLOOKUP(J1,Scenarios!$A$2:$B$11,2,FALSE)</f>
        <v>82</v>
      </c>
      <c r="K28">
        <f>VLOOKUP(K1,Scenarios!$A$2:$B$11,2,FALSE)</f>
        <v>107</v>
      </c>
      <c r="L28">
        <f>VLOOKUP(L1,Scenarios!$A$2:$B$11,2,FALSE)</f>
        <v>132</v>
      </c>
      <c r="M28">
        <f>VLOOKUP(M1,Scenarios!$A$2:$B$11,2,FALSE)</f>
        <v>157</v>
      </c>
      <c r="N28">
        <f>VLOOKUP(N1,Scenarios!$A$2:$B$11,2,FALSE)</f>
        <v>182</v>
      </c>
      <c r="O28">
        <f>VLOOKUP(O1,Scenarios!$A$2:$B$11,2,FALSE)</f>
        <v>207</v>
      </c>
    </row>
  </sheetData>
  <phoneticPr fontId="1" type="noConversion"/>
  <conditionalFormatting sqref="R2:Z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0E835-BFC5-437B-A90C-E3177E59C2CC}">
  <dimension ref="A1:C4"/>
  <sheetViews>
    <sheetView workbookViewId="0">
      <selection activeCell="B1" sqref="B1"/>
    </sheetView>
  </sheetViews>
  <sheetFormatPr defaultRowHeight="14.25" x14ac:dyDescent="0.45"/>
  <sheetData>
    <row r="1" spans="1:3" x14ac:dyDescent="0.45">
      <c r="A1" t="s">
        <v>108</v>
      </c>
      <c r="B1">
        <f>SUM(Rooms[Heat Loss])</f>
        <v>7819</v>
      </c>
      <c r="C1" t="s">
        <v>111</v>
      </c>
    </row>
    <row r="2" spans="1:3" x14ac:dyDescent="0.45">
      <c r="A2" t="s">
        <v>110</v>
      </c>
      <c r="B2" s="26">
        <f>SUMPRODUCT(Rooms[Heat Loss],Rooms[Room Temperature])/B1</f>
        <v>19.37063563115488</v>
      </c>
      <c r="C2" t="s">
        <v>112</v>
      </c>
    </row>
    <row r="3" spans="1:3" x14ac:dyDescent="0.45">
      <c r="A3" t="s">
        <v>109</v>
      </c>
      <c r="B3" s="27">
        <f>(B1/B2)*1800*24/1000</f>
        <v>17437.775736007767</v>
      </c>
      <c r="C3" t="s">
        <v>113</v>
      </c>
    </row>
    <row r="4" spans="1:3" x14ac:dyDescent="0.45">
      <c r="A4" t="s">
        <v>114</v>
      </c>
      <c r="B4">
        <v>0.24</v>
      </c>
      <c r="C4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CD40-786D-47C7-B7F7-34323C25509A}">
  <dimension ref="O17:O18"/>
  <sheetViews>
    <sheetView workbookViewId="0">
      <selection activeCell="L23" sqref="L23"/>
    </sheetView>
  </sheetViews>
  <sheetFormatPr defaultRowHeight="14.25" x14ac:dyDescent="0.45"/>
  <sheetData>
    <row r="17" spans="15:15" x14ac:dyDescent="0.45">
      <c r="O17">
        <v>150</v>
      </c>
    </row>
    <row r="18" spans="15:15" x14ac:dyDescent="0.45">
      <c r="O18">
        <f>O17*85%/16</f>
        <v>7.96875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5A1-A71E-447E-BA79-2ABEB518C2CD}">
  <dimension ref="A1:H30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6.1328125" customWidth="1"/>
    <col min="3" max="3" width="3.9296875" customWidth="1"/>
    <col min="4" max="4" width="20.06640625" customWidth="1"/>
    <col min="5" max="5" width="22.06640625" customWidth="1"/>
    <col min="6" max="6" width="22.3984375" customWidth="1"/>
    <col min="7" max="7" width="21.796875" customWidth="1"/>
    <col min="8" max="8" width="26.86328125" customWidth="1"/>
  </cols>
  <sheetData>
    <row r="1" spans="1:8" x14ac:dyDescent="0.45">
      <c r="A1" s="12"/>
      <c r="B1" s="12"/>
      <c r="C1" s="12"/>
      <c r="D1" s="31" t="s">
        <v>16</v>
      </c>
      <c r="E1" s="31"/>
      <c r="F1" s="31"/>
      <c r="G1" s="31"/>
      <c r="H1" s="31"/>
    </row>
    <row r="2" spans="1:8" ht="44.65" customHeight="1" x14ac:dyDescent="0.45">
      <c r="A2" s="13" t="s">
        <v>11</v>
      </c>
      <c r="B2" s="13" t="s">
        <v>67</v>
      </c>
      <c r="C2" s="13" t="s">
        <v>15</v>
      </c>
      <c r="D2" s="14">
        <v>55</v>
      </c>
      <c r="E2" s="14">
        <v>50</v>
      </c>
      <c r="F2" s="14">
        <v>45</v>
      </c>
      <c r="G2" s="14">
        <v>40</v>
      </c>
      <c r="H2" s="14">
        <v>35</v>
      </c>
    </row>
    <row r="3" spans="1:8" x14ac:dyDescent="0.45">
      <c r="A3" s="12" t="s">
        <v>17</v>
      </c>
      <c r="B3" s="12" t="s">
        <v>26</v>
      </c>
      <c r="C3" s="12" t="s">
        <v>27</v>
      </c>
      <c r="D3" s="15" t="s">
        <v>48</v>
      </c>
      <c r="E3" s="16" t="s">
        <v>56</v>
      </c>
      <c r="F3" s="16" t="str">
        <f>E3</f>
        <v>R:K2x600x600, &gt;:K2x1000x600</v>
      </c>
      <c r="G3" s="16" t="str">
        <f>F3</f>
        <v>R:K2x600x600, &gt;:K2x1000x600</v>
      </c>
      <c r="H3" s="17" t="s">
        <v>62</v>
      </c>
    </row>
    <row r="4" spans="1:8" x14ac:dyDescent="0.45">
      <c r="A4" s="12" t="s">
        <v>12</v>
      </c>
      <c r="B4" s="12" t="s">
        <v>41</v>
      </c>
      <c r="C4" s="12" t="s">
        <v>46</v>
      </c>
      <c r="D4" s="15" t="s">
        <v>49</v>
      </c>
      <c r="E4" s="16" t="s">
        <v>57</v>
      </c>
      <c r="F4" s="16" t="str">
        <f t="shared" ref="F4:G13" si="0">E4</f>
        <v>R: K2x1000x600, +: K2x1000x600</v>
      </c>
      <c r="G4" s="16" t="str">
        <f t="shared" si="0"/>
        <v>R: K2x1000x600, +: K2x1000x600</v>
      </c>
      <c r="H4" s="16" t="s">
        <v>57</v>
      </c>
    </row>
    <row r="5" spans="1:8" x14ac:dyDescent="0.45">
      <c r="A5" s="12" t="s">
        <v>14</v>
      </c>
      <c r="B5" s="12" t="s">
        <v>42</v>
      </c>
      <c r="C5" s="12" t="s">
        <v>27</v>
      </c>
      <c r="D5" s="15" t="s">
        <v>50</v>
      </c>
      <c r="E5" s="12" t="str">
        <f>D5</f>
        <v>R: K3x1400x600</v>
      </c>
      <c r="F5" s="16" t="s">
        <v>58</v>
      </c>
      <c r="G5" s="16" t="str">
        <f t="shared" si="0"/>
        <v>&gt;:K3x1600x600</v>
      </c>
      <c r="H5" s="16" t="s">
        <v>58</v>
      </c>
    </row>
    <row r="6" spans="1:8" x14ac:dyDescent="0.45">
      <c r="A6" s="12" t="s">
        <v>18</v>
      </c>
      <c r="B6" s="12" t="s">
        <v>43</v>
      </c>
      <c r="C6" s="12" t="s">
        <v>27</v>
      </c>
      <c r="D6" s="15" t="s">
        <v>51</v>
      </c>
      <c r="E6" s="12" t="str">
        <f t="shared" ref="E6:E13" si="1">D6</f>
        <v>R: K2x1200x600</v>
      </c>
      <c r="F6" s="16" t="s">
        <v>59</v>
      </c>
      <c r="G6" s="16" t="str">
        <f t="shared" si="0"/>
        <v>&lt;: K2x1200x600</v>
      </c>
      <c r="H6" s="16" t="s">
        <v>59</v>
      </c>
    </row>
    <row r="7" spans="1:8" x14ac:dyDescent="0.45">
      <c r="A7" s="12" t="s">
        <v>19</v>
      </c>
      <c r="B7" s="12" t="s">
        <v>26</v>
      </c>
      <c r="C7" s="12" t="s">
        <v>27</v>
      </c>
      <c r="D7" s="15" t="s">
        <v>52</v>
      </c>
      <c r="E7" s="12" t="str">
        <f t="shared" si="1"/>
        <v>R: K2x400x600</v>
      </c>
      <c r="F7" s="12" t="str">
        <f t="shared" si="0"/>
        <v>R: K2x400x600</v>
      </c>
      <c r="G7" s="16" t="s">
        <v>60</v>
      </c>
      <c r="H7" s="16" t="s">
        <v>60</v>
      </c>
    </row>
    <row r="8" spans="1:8" x14ac:dyDescent="0.45">
      <c r="A8" s="12" t="s">
        <v>20</v>
      </c>
      <c r="B8" s="12" t="s">
        <v>44</v>
      </c>
      <c r="C8" s="12" t="s">
        <v>27</v>
      </c>
      <c r="D8" s="15" t="s">
        <v>51</v>
      </c>
      <c r="E8" s="12" t="str">
        <f t="shared" si="1"/>
        <v>R: K2x1200x600</v>
      </c>
      <c r="F8" s="12" t="str">
        <f t="shared" si="0"/>
        <v>R: K2x1200x600</v>
      </c>
      <c r="G8" s="16" t="s">
        <v>59</v>
      </c>
      <c r="H8" s="16" t="s">
        <v>59</v>
      </c>
    </row>
    <row r="9" spans="1:8" x14ac:dyDescent="0.45">
      <c r="A9" s="12" t="s">
        <v>21</v>
      </c>
      <c r="B9" s="12" t="s">
        <v>45</v>
      </c>
      <c r="C9" s="12" t="s">
        <v>27</v>
      </c>
      <c r="D9" s="15" t="s">
        <v>51</v>
      </c>
      <c r="E9" s="12" t="str">
        <f t="shared" si="1"/>
        <v>R: K2x1200x600</v>
      </c>
      <c r="F9" s="12" t="str">
        <f t="shared" si="0"/>
        <v>R: K2x1200x600</v>
      </c>
      <c r="G9" s="12" t="str">
        <f t="shared" si="0"/>
        <v>R: K2x1200x600</v>
      </c>
      <c r="H9" s="17" t="s">
        <v>63</v>
      </c>
    </row>
    <row r="10" spans="1:8" x14ac:dyDescent="0.45">
      <c r="A10" s="12" t="s">
        <v>22</v>
      </c>
      <c r="B10" s="12" t="s">
        <v>26</v>
      </c>
      <c r="C10" s="12" t="s">
        <v>27</v>
      </c>
      <c r="D10" s="15" t="s">
        <v>53</v>
      </c>
      <c r="E10" s="12" t="str">
        <f t="shared" si="1"/>
        <v>R: K2x600x600</v>
      </c>
      <c r="F10" s="12" t="str">
        <f t="shared" si="0"/>
        <v>R: K2x600x600</v>
      </c>
      <c r="G10" s="17" t="s">
        <v>61</v>
      </c>
      <c r="H10" s="17" t="s">
        <v>61</v>
      </c>
    </row>
    <row r="11" spans="1:8" x14ac:dyDescent="0.45">
      <c r="A11" s="12" t="s">
        <v>23</v>
      </c>
      <c r="B11" s="12" t="s">
        <v>26</v>
      </c>
      <c r="C11" s="12" t="s">
        <v>27</v>
      </c>
      <c r="D11" s="15" t="s">
        <v>53</v>
      </c>
      <c r="E11" s="12" t="str">
        <f t="shared" si="1"/>
        <v>R: K2x600x600</v>
      </c>
      <c r="F11" s="12" t="str">
        <f t="shared" si="0"/>
        <v>R: K2x600x600</v>
      </c>
      <c r="G11" s="12" t="str">
        <f t="shared" si="0"/>
        <v>R: K2x600x600</v>
      </c>
      <c r="H11" s="12" t="s">
        <v>53</v>
      </c>
    </row>
    <row r="12" spans="1:8" x14ac:dyDescent="0.45">
      <c r="A12" s="12" t="s">
        <v>24</v>
      </c>
      <c r="B12" s="12" t="s">
        <v>45</v>
      </c>
      <c r="C12" s="12" t="s">
        <v>28</v>
      </c>
      <c r="D12" s="15" t="s">
        <v>54</v>
      </c>
      <c r="E12" s="16" t="s">
        <v>55</v>
      </c>
      <c r="F12" s="16" t="str">
        <f t="shared" si="0"/>
        <v>R: TheoDesigner2x1700x550</v>
      </c>
      <c r="G12" s="16" t="str">
        <f t="shared" si="0"/>
        <v>R: TheoDesigner2x1700x550</v>
      </c>
      <c r="H12" s="16" t="s">
        <v>55</v>
      </c>
    </row>
    <row r="13" spans="1:8" x14ac:dyDescent="0.45">
      <c r="A13" s="12" t="s">
        <v>25</v>
      </c>
      <c r="B13" s="12" t="s">
        <v>45</v>
      </c>
      <c r="C13" s="12" t="s">
        <v>28</v>
      </c>
      <c r="D13" s="15" t="s">
        <v>55</v>
      </c>
      <c r="E13" s="12" t="str">
        <f t="shared" si="1"/>
        <v>R: TheoDesigner2x1700x550</v>
      </c>
      <c r="F13" s="12" t="str">
        <f t="shared" si="0"/>
        <v>R: TheoDesigner2x1700x550</v>
      </c>
      <c r="G13" s="12" t="str">
        <f t="shared" si="0"/>
        <v>R: TheoDesigner2x1700x550</v>
      </c>
      <c r="H13" s="12" t="s">
        <v>55</v>
      </c>
    </row>
    <row r="14" spans="1:8" x14ac:dyDescent="0.45">
      <c r="A14" s="12" t="s">
        <v>30</v>
      </c>
      <c r="B14" s="12"/>
      <c r="C14" s="12"/>
      <c r="D14" s="12">
        <v>0</v>
      </c>
      <c r="E14" s="18">
        <v>500</v>
      </c>
      <c r="F14" s="18">
        <v>800</v>
      </c>
      <c r="G14" s="18">
        <v>1200</v>
      </c>
      <c r="H14" s="19">
        <v>1500</v>
      </c>
    </row>
    <row r="15" spans="1:8" x14ac:dyDescent="0.45">
      <c r="A15" s="12" t="s">
        <v>31</v>
      </c>
      <c r="B15" s="12"/>
      <c r="C15" s="12"/>
      <c r="D15" s="12"/>
      <c r="E15" s="18">
        <v>150</v>
      </c>
      <c r="F15" s="18">
        <v>300</v>
      </c>
      <c r="G15" s="18">
        <v>400</v>
      </c>
      <c r="H15" s="18">
        <v>450</v>
      </c>
    </row>
    <row r="16" spans="1:8" x14ac:dyDescent="0.45">
      <c r="A16" s="20" t="s">
        <v>32</v>
      </c>
      <c r="B16" s="20"/>
      <c r="C16" s="20"/>
      <c r="D16" s="20"/>
      <c r="E16" s="21">
        <f>SUM(E14:E15)</f>
        <v>650</v>
      </c>
      <c r="F16" s="21">
        <f t="shared" ref="F16:H16" si="2">SUM(F14:F15)</f>
        <v>1100</v>
      </c>
      <c r="G16" s="21">
        <f t="shared" si="2"/>
        <v>1600</v>
      </c>
      <c r="H16" s="21">
        <f t="shared" si="2"/>
        <v>1950</v>
      </c>
    </row>
    <row r="17" spans="1:8" x14ac:dyDescent="0.45">
      <c r="A17" s="12" t="s">
        <v>64</v>
      </c>
      <c r="B17" s="12"/>
      <c r="C17" s="12"/>
      <c r="D17" s="12">
        <v>3.42</v>
      </c>
      <c r="E17" s="12">
        <v>3.78</v>
      </c>
      <c r="F17" s="12">
        <v>4.1399999999999997</v>
      </c>
      <c r="G17" s="12">
        <v>4.49</v>
      </c>
      <c r="H17" s="12">
        <v>4.84</v>
      </c>
    </row>
    <row r="18" spans="1:8" x14ac:dyDescent="0.45">
      <c r="A18" s="12" t="s">
        <v>65</v>
      </c>
      <c r="B18" s="12"/>
      <c r="C18" s="12"/>
      <c r="D18" s="18">
        <f>20000*0.2/D17</f>
        <v>1169.5906432748538</v>
      </c>
      <c r="E18" s="18">
        <f t="shared" ref="E18:H18" si="3">20000*0.2/E17</f>
        <v>1058.2010582010582</v>
      </c>
      <c r="F18" s="18">
        <f t="shared" si="3"/>
        <v>966.18357487922708</v>
      </c>
      <c r="G18" s="18">
        <f t="shared" si="3"/>
        <v>890.86859688195989</v>
      </c>
      <c r="H18" s="18">
        <f t="shared" si="3"/>
        <v>826.44628099173553</v>
      </c>
    </row>
    <row r="19" spans="1:8" x14ac:dyDescent="0.45">
      <c r="A19" s="20" t="s">
        <v>66</v>
      </c>
      <c r="B19" s="20"/>
      <c r="C19" s="20"/>
      <c r="D19" s="21"/>
      <c r="E19" s="21">
        <f>-(E18-$D$18)</f>
        <v>111.38958507379562</v>
      </c>
      <c r="F19" s="21">
        <f t="shared" ref="F19:H19" si="4">-(F18-$D$18)</f>
        <v>203.40706839562677</v>
      </c>
      <c r="G19" s="21">
        <f t="shared" si="4"/>
        <v>278.72204639289396</v>
      </c>
      <c r="H19" s="21">
        <f t="shared" si="4"/>
        <v>343.14436228311831</v>
      </c>
    </row>
    <row r="20" spans="1:8" x14ac:dyDescent="0.45">
      <c r="A20" s="20" t="s">
        <v>68</v>
      </c>
      <c r="B20" s="20"/>
      <c r="C20" s="20"/>
      <c r="D20" s="21"/>
      <c r="E20" s="22">
        <f>(E16-$D$16)/E19</f>
        <v>5.8353749999999991</v>
      </c>
      <c r="F20" s="22">
        <f t="shared" ref="F20:H20" si="5">(F16-$D$16)/F19</f>
        <v>5.4078749999999998</v>
      </c>
      <c r="G20" s="22">
        <f t="shared" si="5"/>
        <v>5.7404859813084101</v>
      </c>
      <c r="H20" s="22">
        <f t="shared" si="5"/>
        <v>5.6827394366197179</v>
      </c>
    </row>
    <row r="25" spans="1:8" x14ac:dyDescent="0.45">
      <c r="A25" s="2" t="s">
        <v>10</v>
      </c>
    </row>
    <row r="26" spans="1:8" x14ac:dyDescent="0.45">
      <c r="A26" s="11" t="s">
        <v>47</v>
      </c>
      <c r="B26" t="s">
        <v>29</v>
      </c>
    </row>
    <row r="27" spans="1:8" x14ac:dyDescent="0.45">
      <c r="A27" s="3" t="s">
        <v>33</v>
      </c>
      <c r="B27" s="4" t="s">
        <v>36</v>
      </c>
    </row>
    <row r="28" spans="1:8" x14ac:dyDescent="0.45">
      <c r="A28" s="5" t="s">
        <v>34</v>
      </c>
      <c r="B28" s="6" t="s">
        <v>35</v>
      </c>
    </row>
    <row r="29" spans="1:8" x14ac:dyDescent="0.45">
      <c r="A29" s="7" t="s">
        <v>37</v>
      </c>
      <c r="B29" s="8" t="s">
        <v>38</v>
      </c>
    </row>
    <row r="30" spans="1:8" x14ac:dyDescent="0.45">
      <c r="A30" s="9" t="s">
        <v>39</v>
      </c>
      <c r="B30" s="10" t="s">
        <v>40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69F0-F0FA-4CCF-8FCF-84BE210D1C1D}">
  <dimension ref="A1:S68"/>
  <sheetViews>
    <sheetView topLeftCell="A40" workbookViewId="0">
      <selection activeCell="E57" sqref="E57"/>
    </sheetView>
  </sheetViews>
  <sheetFormatPr defaultRowHeight="14.25" x14ac:dyDescent="0.45"/>
  <sheetData>
    <row r="1" spans="1:15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8</v>
      </c>
      <c r="M1" t="s">
        <v>8</v>
      </c>
      <c r="N1" t="s">
        <v>8</v>
      </c>
      <c r="O1" t="s">
        <v>8</v>
      </c>
    </row>
    <row r="2" spans="1:15" x14ac:dyDescent="0.45">
      <c r="A2" t="s">
        <v>69</v>
      </c>
      <c r="B2">
        <v>300</v>
      </c>
      <c r="C2">
        <v>450</v>
      </c>
      <c r="D2">
        <v>600</v>
      </c>
      <c r="E2">
        <v>700</v>
      </c>
      <c r="F2">
        <v>300</v>
      </c>
      <c r="G2">
        <v>700</v>
      </c>
      <c r="H2">
        <v>300</v>
      </c>
      <c r="I2">
        <v>450</v>
      </c>
      <c r="J2">
        <v>600</v>
      </c>
      <c r="K2">
        <v>700</v>
      </c>
      <c r="L2">
        <v>300</v>
      </c>
      <c r="M2">
        <v>450</v>
      </c>
      <c r="N2">
        <v>600</v>
      </c>
      <c r="O2">
        <v>700</v>
      </c>
    </row>
    <row r="3" spans="1:15" x14ac:dyDescent="0.45">
      <c r="B3" t="str">
        <f>B1&amp;"x"&amp;B2</f>
        <v>K1x300</v>
      </c>
      <c r="C3" t="str">
        <f t="shared" ref="C3:O3" si="0">C1&amp;"x"&amp;C2</f>
        <v>K1x450</v>
      </c>
      <c r="D3" t="str">
        <f t="shared" si="0"/>
        <v>K1x600</v>
      </c>
      <c r="E3" t="str">
        <f t="shared" si="0"/>
        <v>K1x700</v>
      </c>
      <c r="F3" t="str">
        <f t="shared" si="0"/>
        <v>P+x300</v>
      </c>
      <c r="G3" t="str">
        <f t="shared" si="0"/>
        <v>P+x700</v>
      </c>
      <c r="H3" t="str">
        <f t="shared" si="0"/>
        <v>K2x300</v>
      </c>
      <c r="I3" t="str">
        <f t="shared" si="0"/>
        <v>K2x450</v>
      </c>
      <c r="J3" t="str">
        <f t="shared" si="0"/>
        <v>K2x600</v>
      </c>
      <c r="K3" t="str">
        <f t="shared" si="0"/>
        <v>K2x700</v>
      </c>
      <c r="L3" t="str">
        <f t="shared" si="0"/>
        <v>K3x300</v>
      </c>
      <c r="M3" t="str">
        <f t="shared" si="0"/>
        <v>K3x450</v>
      </c>
      <c r="N3" t="str">
        <f t="shared" si="0"/>
        <v>K3x600</v>
      </c>
      <c r="O3" t="str">
        <f t="shared" si="0"/>
        <v>K3x700</v>
      </c>
    </row>
    <row r="4" spans="1:15" x14ac:dyDescent="0.45">
      <c r="A4">
        <v>300</v>
      </c>
      <c r="B4" t="str">
        <f>IFERROR(VLOOKUP(B$1 &amp; "x" &amp; B$2 &amp; "x" &amp; $A4,'RadiatorDatabase'!$A$1:$H$147,5,FALSE),"")</f>
        <v/>
      </c>
      <c r="C4" t="str">
        <f>IFERROR(VLOOKUP(C$1 &amp; "x" &amp; C$2 &amp; "x" &amp; $A4,'RadiatorDatabase'!$A$1:$H$147,5,FALSE),"")</f>
        <v/>
      </c>
      <c r="D4" t="str">
        <f>IFERROR(VLOOKUP(D$1 &amp; "x" &amp; D$2 &amp; "x" &amp; $A4,'RadiatorDatabase'!$A$1:$H$147,5,FALSE),"")</f>
        <v/>
      </c>
      <c r="E4" t="str">
        <f>IFERROR(VLOOKUP(E$1 &amp; "x" &amp; E$2 &amp; "x" &amp; $A4,'RadiatorDatabase'!$A$1:$H$147,5,FALSE),"")</f>
        <v/>
      </c>
      <c r="F4" t="str">
        <f>IFERROR(VLOOKUP(F$1 &amp; "x" &amp; F$2 &amp; "x" &amp; $A4,'RadiatorDatabase'!$A$1:$H$147,5,FALSE),"")</f>
        <v/>
      </c>
      <c r="G4" t="str">
        <f>IFERROR(VLOOKUP(G$1 &amp; "x" &amp; G$2 &amp; "x" &amp; $A4,'RadiatorDatabase'!$A$1:$H$147,5,FALSE),"")</f>
        <v/>
      </c>
      <c r="H4" t="str">
        <f>IFERROR(VLOOKUP(H$1 &amp; "x" &amp; H$2 &amp; "x" &amp; $A4,'RadiatorDatabase'!$A$1:$H$147,5,FALSE),"")</f>
        <v/>
      </c>
      <c r="I4" t="str">
        <f>IFERROR(VLOOKUP(I$1 &amp; "x" &amp; I$2 &amp; "x" &amp; $A4,'RadiatorDatabase'!$A$1:$H$147,5,FALSE),"")</f>
        <v/>
      </c>
      <c r="J4" t="str">
        <f>IFERROR(VLOOKUP(J$1 &amp; "x" &amp; J$2 &amp; "x" &amp; $A4,'RadiatorDatabase'!$A$1:$H$147,5,FALSE),"")</f>
        <v/>
      </c>
      <c r="K4" t="str">
        <f>IFERROR(VLOOKUP(K$1 &amp; "x" &amp; K$2 &amp; "x" &amp; $A4,'RadiatorDatabase'!$A$1:$H$147,5,FALSE),"")</f>
        <v/>
      </c>
      <c r="L4" t="str">
        <f>IFERROR(VLOOKUP(L$1 &amp; "x" &amp; L$2 &amp; "x" &amp; $A4,'RadiatorDatabase'!$A$1:$H$147,5,FALSE),"")</f>
        <v/>
      </c>
      <c r="M4" t="str">
        <f>IFERROR(VLOOKUP(M$1 &amp; "x" &amp; M$2 &amp; "x" &amp; $A4,'RadiatorDatabase'!$A$1:$H$147,5,FALSE),"")</f>
        <v/>
      </c>
      <c r="N4" t="str">
        <f>IFERROR(VLOOKUP(N$1 &amp; "x" &amp; N$2 &amp; "x" &amp; $A4,'RadiatorDatabase'!$A$1:$H$147,5,FALSE),"")</f>
        <v/>
      </c>
      <c r="O4" t="str">
        <f>IFERROR(VLOOKUP(O$1 &amp; "x" &amp; O$2 &amp; "x" &amp; $A4,'RadiatorDatabase'!$A$1:$H$147,5,FALSE),"")</f>
        <v/>
      </c>
    </row>
    <row r="5" spans="1:15" x14ac:dyDescent="0.45">
      <c r="A5">
        <v>400</v>
      </c>
      <c r="B5" t="str">
        <f>IFERROR(VLOOKUP(B$1 &amp; "x" &amp; B$2 &amp; "x" &amp; $A5,'RadiatorDatabase'!$A$1:$H$147,5,FALSE),"")</f>
        <v/>
      </c>
      <c r="C5" t="str">
        <f>IFERROR(VLOOKUP(C$1 &amp; "x" &amp; C$2 &amp; "x" &amp; $A5,'RadiatorDatabase'!$A$1:$H$147,5,FALSE),"")</f>
        <v/>
      </c>
      <c r="D5" t="str">
        <f>IFERROR(VLOOKUP(D$1 &amp; "x" &amp; D$2 &amp; "x" &amp; $A5,'RadiatorDatabase'!$A$1:$H$147,5,FALSE),"")</f>
        <v/>
      </c>
      <c r="E5" t="str">
        <f>IFERROR(VLOOKUP(E$1 &amp; "x" &amp; E$2 &amp; "x" &amp; $A5,'RadiatorDatabase'!$A$1:$H$147,5,FALSE),"")</f>
        <v/>
      </c>
      <c r="F5" t="str">
        <f>IFERROR(VLOOKUP(F$1 &amp; "x" &amp; F$2 &amp; "x" &amp; $A5,'RadiatorDatabase'!$A$1:$H$147,5,FALSE),"")</f>
        <v/>
      </c>
      <c r="G5" t="str">
        <f>IFERROR(VLOOKUP(G$1 &amp; "x" &amp; G$2 &amp; "x" &amp; $A5,'RadiatorDatabase'!$A$1:$H$147,5,FALSE),"")</f>
        <v/>
      </c>
      <c r="H5" t="str">
        <f>IFERROR(VLOOKUP(H$1 &amp; "x" &amp; H$2 &amp; "x" &amp; $A5,'RadiatorDatabase'!$A$1:$H$147,5,FALSE),"")</f>
        <v/>
      </c>
      <c r="I5" t="str">
        <f>IFERROR(VLOOKUP(I$1 &amp; "x" &amp; I$2 &amp; "x" &amp; $A5,'RadiatorDatabase'!$A$1:$H$147,5,FALSE),"")</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 &amp; $A5,'RadiatorDatabase'!$A$1:$H$147,5,FALSE),"")</f>
        <v/>
      </c>
      <c r="L5" t="str">
        <f>IFERROR(VLOOKUP(L$1 &amp; "x" &amp; L$2 &amp; "x" &amp; $A5,'RadiatorDatabase'!$A$1:$H$147,5,FALSE),"")</f>
        <v/>
      </c>
      <c r="M5" t="str">
        <f>IFERROR(VLOOKUP(M$1 &amp; "x" &amp; M$2 &amp; "x" &amp; $A5,'RadiatorDatabase'!$A$1:$H$147,5,FALSE),"")</f>
        <v/>
      </c>
      <c r="N5" t="str">
        <f>IFERROR(VLOOKUP(N$1 &amp; "x" &amp; N$2 &amp; "x" &amp; $A5,'RadiatorDatabase'!$A$1:$H$147,5,FALSE),"")</f>
        <v/>
      </c>
      <c r="O5" t="str">
        <f>IFERROR(VLOOKUP(O$1 &amp; "x" &amp; O$2 &amp; "x" &amp; $A5,'RadiatorDatabase'!$A$1:$H$147,5,FALSE),"")</f>
        <v/>
      </c>
    </row>
    <row r="6" spans="1:15" x14ac:dyDescent="0.45">
      <c r="A6">
        <v>500</v>
      </c>
      <c r="B6" t="str">
        <f>IFERROR(VLOOKUP(B$1 &amp; "x" &amp; B$2 &amp; "x" &amp; $A6,'RadiatorDatabase'!$A$1:$H$147,5,FALSE),"")</f>
        <v/>
      </c>
      <c r="C6" t="str">
        <f>IFERROR(VLOOKUP(C$1 &amp; "x" &amp; C$2 &amp; "x" &amp; $A6,'RadiatorDatabase'!$A$1:$H$147,5,FALSE),"")</f>
        <v/>
      </c>
      <c r="D6" t="str">
        <f>IFERROR(VLOOKUP(D$1 &amp; "x" &amp; D$2 &amp; "x" &amp; $A6,'RadiatorDatabase'!$A$1:$H$147,5,FALSE),"")</f>
        <v/>
      </c>
      <c r="E6" t="str">
        <f>IFERROR(VLOOKUP(E$1 &amp; "x" &amp; E$2 &amp; "x" &amp; $A6,'RadiatorDatabase'!$A$1:$H$147,5,FALSE),"")</f>
        <v/>
      </c>
      <c r="F6" t="str">
        <f>IFERROR(VLOOKUP(F$1 &amp; "x" &amp; F$2 &amp; "x" &amp; $A6,'RadiatorDatabase'!$A$1:$H$147,5,FALSE),"")</f>
        <v/>
      </c>
      <c r="G6" t="str">
        <f>IFERROR(VLOOKUP(G$1 &amp; "x" &amp; G$2 &amp; "x" &amp; $A6,'RadiatorDatabase'!$A$1:$H$147,5,FALSE),"")</f>
        <v/>
      </c>
      <c r="H6" t="str">
        <f>IFERROR(VLOOKUP(H$1 &amp; "x" &amp; H$2 &amp; "x" &amp; $A6,'RadiatorDatabase'!$A$1:$H$147,5,FALSE),"")</f>
        <v/>
      </c>
      <c r="I6" t="str">
        <f>IFERROR(VLOOKUP(I$1 &amp; "x" &amp; I$2 &amp; "x" &amp; $A6,'RadiatorDatabase'!$A$1:$H$147,5,FALSE),"")</f>
        <v/>
      </c>
      <c r="J6" t="str">
        <f>IFERROR(VLOOKUP(J$1 &amp; "x" &amp; J$2 &amp; "x" &amp; $A6,'RadiatorDatabase'!$A$1:$H$147,5,FALSE),"")</f>
        <v/>
      </c>
      <c r="K6" t="str">
        <f>IFERROR(VLOOKUP(K$1 &amp; "x" &amp; K$2 &amp; "x" &amp; $A6,'RadiatorDatabase'!$A$1:$H$147,5,FALSE),"")</f>
        <v/>
      </c>
      <c r="L6" t="str">
        <f>IFERROR(VLOOKUP(L$1 &amp; "x" &amp; L$2 &amp; "x" &amp; $A6,'RadiatorDatabase'!$A$1:$H$147,5,FALSE),"")</f>
        <v/>
      </c>
      <c r="M6" t="str">
        <f>IFERROR(VLOOKUP(M$1 &amp; "x" &amp; M$2 &amp; "x" &amp; $A6,'RadiatorDatabase'!$A$1:$H$147,5,FALSE),"")</f>
        <v/>
      </c>
      <c r="N6" t="str">
        <f>IFERROR(VLOOKUP(N$1 &amp; "x" &amp; N$2 &amp; "x" &amp; $A6,'RadiatorDatabase'!$A$1:$H$147,5,FALSE),"")</f>
        <v/>
      </c>
      <c r="O6" t="str">
        <f>IFERROR(VLOOKUP(O$1 &amp; "x" &amp; O$2 &amp; "x" &amp; $A6,'RadiatorDatabase'!$A$1:$H$147,5,FALSE),"")</f>
        <v/>
      </c>
    </row>
    <row r="7" spans="1:15" x14ac:dyDescent="0.45">
      <c r="A7">
        <v>600</v>
      </c>
      <c r="B7" t="str">
        <f>IFERROR(VLOOKUP(B$1 &amp; "x" &amp; B$2 &amp; "x" &amp; $A7,'RadiatorDatabase'!$A$1:$H$147,5,FALSE),"")</f>
        <v/>
      </c>
      <c r="C7" t="str">
        <f>IFERROR(VLOOKUP(C$1 &amp; "x" &amp; C$2 &amp; "x" &amp; $A7,'RadiatorDatabase'!$A$1:$H$147,5,FALSE),"")</f>
        <v/>
      </c>
      <c r="D7" t="str">
        <f>IFERROR(VLOOKUP(D$1 &amp; "x" &amp; D$2 &amp; "x" &amp; $A7,'RadiatorDatabase'!$A$1:$H$147,5,FALSE),"")</f>
        <v/>
      </c>
      <c r="E7" t="str">
        <f>IFERROR(VLOOKUP(E$1 &amp; "x" &amp; E$2 &amp; "x" &amp; $A7,'RadiatorDatabase'!$A$1:$H$147,5,FALSE),"")</f>
        <v/>
      </c>
      <c r="F7" t="str">
        <f>IFERROR(VLOOKUP(F$1 &amp; "x" &amp; F$2 &amp; "x" &amp; $A7,'RadiatorDatabase'!$A$1:$H$147,5,FALSE),"")</f>
        <v/>
      </c>
      <c r="G7" t="str">
        <f>IFERROR(VLOOKUP(G$1 &amp; "x" &amp; G$2 &amp; "x" &amp; $A7,'RadiatorDatabase'!$A$1:$H$147,5,FALSE),"")</f>
        <v/>
      </c>
      <c r="H7" t="str">
        <f>IFERROR(VLOOKUP(H$1 &amp; "x" &amp; H$2 &amp; "x" &amp; $A7,'RadiatorDatabase'!$A$1:$H$147,5,FALSE),"")</f>
        <v/>
      </c>
      <c r="I7" t="str">
        <f>IFERROR(VLOOKUP(I$1 &amp; "x" &amp; I$2 &amp; "x" &amp; $A7,'RadiatorDatabase'!$A$1:$H$147,5,FALSE),"")</f>
        <v/>
      </c>
      <c r="J7" t="str">
        <f>IFERROR(VLOOKUP(J$1 &amp; "x" &amp; J$2 &amp; "x" &amp; $A7,'RadiatorDatabase'!$A$1:$H$147,5,FALSE),"")</f>
        <v/>
      </c>
      <c r="K7" t="str">
        <f>IFERROR(VLOOKUP(K$1 &amp; "x" &amp; K$2 &amp; "x" &amp; $A7,'RadiatorDatabase'!$A$1:$H$147,5,FALSE),"")</f>
        <v/>
      </c>
      <c r="L7" t="str">
        <f>IFERROR(VLOOKUP(L$1 &amp; "x" &amp; L$2 &amp; "x" &amp; $A7,'RadiatorDatabase'!$A$1:$H$147,5,FALSE),"")</f>
        <v/>
      </c>
      <c r="M7" t="str">
        <f>IFERROR(VLOOKUP(M$1 &amp; "x" &amp; M$2 &amp; "x" &amp; $A7,'RadiatorDatabase'!$A$1:$H$147,5,FALSE),"")</f>
        <v/>
      </c>
      <c r="N7" t="str">
        <f>IFERROR(VLOOKUP(N$1 &amp; "x" &amp; N$2 &amp; "x" &amp; $A7,'RadiatorDatabase'!$A$1:$H$147,5,FALSE),"")</f>
        <v/>
      </c>
      <c r="O7" t="str">
        <f>IFERROR(VLOOKUP(O$1 &amp; "x" &amp; O$2 &amp; "x" &amp; $A7,'RadiatorDatabase'!$A$1:$H$147,5,FALSE),"")</f>
        <v/>
      </c>
    </row>
    <row r="8" spans="1:15" x14ac:dyDescent="0.45">
      <c r="A8">
        <v>700</v>
      </c>
      <c r="B8" t="str">
        <f>IFERROR(VLOOKUP(B$1 &amp; "x" &amp; B$2 &amp; "x" &amp; $A8,'RadiatorDatabase'!$A$1:$H$147,5,FALSE),"")</f>
        <v/>
      </c>
      <c r="C8" t="str">
        <f>IFERROR(VLOOKUP(C$1 &amp; "x" &amp; C$2 &amp; "x" &amp; $A8,'RadiatorDatabase'!$A$1:$H$147,5,FALSE),"")</f>
        <v/>
      </c>
      <c r="D8" t="str">
        <f>IFERROR(VLOOKUP(D$1 &amp; "x" &amp; D$2 &amp; "x" &amp; $A8,'RadiatorDatabase'!$A$1:$H$147,5,FALSE),"")</f>
        <v/>
      </c>
      <c r="E8" t="str">
        <f>IFERROR(VLOOKUP(E$1 &amp; "x" &amp; E$2 &amp; "x" &amp; $A8,'RadiatorDatabase'!$A$1:$H$147,5,FALSE),"")</f>
        <v/>
      </c>
      <c r="F8" t="str">
        <f>IFERROR(VLOOKUP(F$1 &amp; "x" &amp; F$2 &amp; "x" &amp; $A8,'RadiatorDatabase'!$A$1:$H$147,5,FALSE),"")</f>
        <v/>
      </c>
      <c r="G8" t="str">
        <f>IFERROR(VLOOKUP(G$1 &amp; "x" &amp; G$2 &amp; "x" &amp; $A8,'RadiatorDatabase'!$A$1:$H$147,5,FALSE),"")</f>
        <v/>
      </c>
      <c r="H8" t="str">
        <f>IFERROR(VLOOKUP(H$1 &amp; "x" &amp; H$2 &amp; "x" &amp; $A8,'RadiatorDatabase'!$A$1:$H$147,5,FALSE),"")</f>
        <v/>
      </c>
      <c r="I8" t="str">
        <f>IFERROR(VLOOKUP(I$1 &amp; "x" &amp; I$2 &amp; "x" &amp; $A8,'RadiatorDatabase'!$A$1:$H$147,5,FALSE),"")</f>
        <v/>
      </c>
      <c r="J8" t="str">
        <f>IFERROR(VLOOKUP(J$1 &amp; "x" &amp; J$2 &amp; "x" &amp; $A8,'RadiatorDatabase'!$A$1:$H$147,5,FALSE),"")</f>
        <v/>
      </c>
      <c r="K8" t="str">
        <f>IFERROR(VLOOKUP(K$1 &amp; "x" &amp; K$2 &amp; "x" &amp; $A8,'RadiatorDatabase'!$A$1:$H$147,5,FALSE),"")</f>
        <v/>
      </c>
      <c r="L8" t="str">
        <f>IFERROR(VLOOKUP(L$1 &amp; "x" &amp; L$2 &amp; "x" &amp; $A8,'RadiatorDatabase'!$A$1:$H$147,5,FALSE),"")</f>
        <v/>
      </c>
      <c r="M8" t="str">
        <f>IFERROR(VLOOKUP(M$1 &amp; "x" &amp; M$2 &amp; "x" &amp; $A8,'RadiatorDatabase'!$A$1:$H$147,5,FALSE),"")</f>
        <v/>
      </c>
      <c r="N8" t="str">
        <f>IFERROR(VLOOKUP(N$1 &amp; "x" &amp; N$2 &amp; "x" &amp; $A8,'RadiatorDatabase'!$A$1:$H$147,5,FALSE),"")</f>
        <v/>
      </c>
      <c r="O8" t="str">
        <f>IFERROR(VLOOKUP(O$1 &amp; "x" &amp; O$2 &amp; "x" &amp; $A8,'RadiatorDatabase'!$A$1:$H$147,5,FALSE),"")</f>
        <v/>
      </c>
    </row>
    <row r="9" spans="1:15" x14ac:dyDescent="0.45">
      <c r="A9">
        <v>800</v>
      </c>
      <c r="B9" t="str">
        <f>IFERROR(VLOOKUP(B$1 &amp; "x" &amp; B$2 &amp; "x" &amp; $A9,'RadiatorDatabase'!$A$1:$H$147,5,FALSE),"")</f>
        <v/>
      </c>
      <c r="C9" t="str">
        <f>IFERROR(VLOOKUP(C$1 &amp; "x" &amp; C$2 &amp; "x" &amp; $A9,'RadiatorDatabase'!$A$1:$H$147,5,FALSE),"")</f>
        <v/>
      </c>
      <c r="D9" t="str">
        <f>IFERROR(VLOOKUP(D$1 &amp; "x" &amp; D$2 &amp; "x" &amp; $A9,'RadiatorDatabase'!$A$1:$H$147,5,FALSE),"")</f>
        <v/>
      </c>
      <c r="E9" t="str">
        <f>IFERROR(VLOOKUP(E$1 &amp; "x" &amp; E$2 &amp; "x" &amp; $A9,'RadiatorDatabase'!$A$1:$H$147,5,FALSE),"")</f>
        <v/>
      </c>
      <c r="F9" t="str">
        <f>IFERROR(VLOOKUP(F$1 &amp; "x" &amp; F$2 &amp; "x" &amp; $A9,'RadiatorDatabase'!$A$1:$H$147,5,FALSE),"")</f>
        <v/>
      </c>
      <c r="G9" t="str">
        <f>IFERROR(VLOOKUP(G$1 &amp; "x" &amp; G$2 &amp; "x" &amp; $A9,'RadiatorDatabase'!$A$1:$H$147,5,FALSE),"")</f>
        <v/>
      </c>
      <c r="H9" t="str">
        <f>IFERROR(VLOOKUP(H$1 &amp; "x" &amp; H$2 &amp; "x" &amp; $A9,'RadiatorDatabase'!$A$1:$H$147,5,FALSE),"")</f>
        <v/>
      </c>
      <c r="I9" t="str">
        <f>IFERROR(VLOOKUP(I$1 &amp; "x" &amp; I$2 &amp; "x" &amp; $A9,'RadiatorDatabase'!$A$1:$H$147,5,FALSE),"")</f>
        <v/>
      </c>
      <c r="J9" t="str">
        <f>IFERROR(VLOOKUP(J$1 &amp; "x" &amp; J$2 &amp; "x" &amp; $A9,'RadiatorDatabase'!$A$1:$H$147,5,FALSE),"")</f>
        <v/>
      </c>
      <c r="K9" t="str">
        <f>IFERROR(VLOOKUP(K$1 &amp; "x" &amp; K$2 &amp; "x" &amp; $A9,'RadiatorDatabase'!$A$1:$H$147,5,FALSE),"")</f>
        <v/>
      </c>
      <c r="L9" t="str">
        <f>IFERROR(VLOOKUP(L$1 &amp; "x" &amp; L$2 &amp; "x" &amp; $A9,'RadiatorDatabase'!$A$1:$H$147,5,FALSE),"")</f>
        <v/>
      </c>
      <c r="M9" t="str">
        <f>IFERROR(VLOOKUP(M$1 &amp; "x" &amp; M$2 &amp; "x" &amp; $A9,'RadiatorDatabase'!$A$1:$H$147,5,FALSE),"")</f>
        <v/>
      </c>
      <c r="N9" t="str">
        <f>IFERROR(VLOOKUP(N$1 &amp; "x" &amp; N$2 &amp; "x" &amp; $A9,'RadiatorDatabase'!$A$1:$H$147,5,FALSE),"")</f>
        <v/>
      </c>
      <c r="O9" t="str">
        <f>IFERROR(VLOOKUP(O$1 &amp; "x" &amp; O$2 &amp; "x" &amp; $A9,'RadiatorDatabase'!$A$1:$H$147,5,FALSE),"")</f>
        <v/>
      </c>
    </row>
    <row r="10" spans="1:15" x14ac:dyDescent="0.45">
      <c r="A10">
        <v>900</v>
      </c>
      <c r="B10" t="str">
        <f>IFERROR(VLOOKUP(B$1 &amp; "x" &amp; B$2 &amp; "x" &amp; $A10,'RadiatorDatabase'!$A$1:$H$147,5,FALSE),"")</f>
        <v/>
      </c>
      <c r="C10" t="str">
        <f>IFERROR(VLOOKUP(C$1 &amp; "x" &amp; C$2 &amp; "x" &amp; $A10,'RadiatorDatabase'!$A$1:$H$147,5,FALSE),"")</f>
        <v/>
      </c>
      <c r="D10" t="str">
        <f>IFERROR(VLOOKUP(D$1 &amp; "x" &amp; D$2 &amp; "x" &amp; $A10,'RadiatorDatabase'!$A$1:$H$147,5,FALSE),"")</f>
        <v/>
      </c>
      <c r="E10" t="str">
        <f>IFERROR(VLOOKUP(E$1 &amp; "x" &amp; E$2 &amp; "x" &amp; $A10,'RadiatorDatabase'!$A$1:$H$147,5,FALSE),"")</f>
        <v/>
      </c>
      <c r="F10" t="str">
        <f>IFERROR(VLOOKUP(F$1 &amp; "x" &amp; F$2 &amp; "x" &amp; $A10,'RadiatorDatabase'!$A$1:$H$147,5,FALSE),"")</f>
        <v/>
      </c>
      <c r="G10" t="str">
        <f>IFERROR(VLOOKUP(G$1 &amp; "x" &amp; G$2 &amp; "x" &amp; $A10,'RadiatorDatabase'!$A$1:$H$147,5,FALSE),"")</f>
        <v/>
      </c>
      <c r="H10" t="str">
        <f>IFERROR(VLOOKUP(H$1 &amp; "x" &amp; H$2 &amp; "x" &amp; $A10,'RadiatorDatabase'!$A$1:$H$147,5,FALSE),"")</f>
        <v/>
      </c>
      <c r="I10" t="str">
        <f>IFERROR(VLOOKUP(I$1 &amp; "x" &amp; I$2 &amp; "x" &amp; $A10,'RadiatorDatabase'!$A$1:$H$147,5,FALSE),"")</f>
        <v/>
      </c>
      <c r="J10" t="str">
        <f>IFERROR(VLOOKUP(J$1 &amp; "x" &amp; J$2 &amp; "x" &amp; $A10,'RadiatorDatabase'!$A$1:$H$147,5,FALSE),"")</f>
        <v/>
      </c>
      <c r="K10" t="str">
        <f>IFERROR(VLOOKUP(K$1 &amp; "x" &amp; K$2 &amp; "x" &amp; $A10,'RadiatorDatabase'!$A$1:$H$147,5,FALSE),"")</f>
        <v/>
      </c>
      <c r="L10" t="str">
        <f>IFERROR(VLOOKUP(L$1 &amp; "x" &amp; L$2 &amp; "x" &amp; $A10,'RadiatorDatabase'!$A$1:$H$147,5,FALSE),"")</f>
        <v/>
      </c>
      <c r="M10" t="str">
        <f>IFERROR(VLOOKUP(M$1 &amp; "x" &amp; M$2 &amp; "x" &amp; $A10,'RadiatorDatabase'!$A$1:$H$147,5,FALSE),"")</f>
        <v/>
      </c>
      <c r="N10" t="str">
        <f>IFERROR(VLOOKUP(N$1 &amp; "x" &amp; N$2 &amp; "x" &amp; $A10,'RadiatorDatabase'!$A$1:$H$147,5,FALSE),"")</f>
        <v/>
      </c>
      <c r="O10" t="str">
        <f>IFERROR(VLOOKUP(O$1 &amp; "x" &amp; O$2 &amp; "x" &amp; $A10,'RadiatorDatabase'!$A$1:$H$147,5,FALSE),"")</f>
        <v/>
      </c>
    </row>
    <row r="11" spans="1:15" x14ac:dyDescent="0.45">
      <c r="A11">
        <v>1000</v>
      </c>
      <c r="B11" t="str">
        <f>IFERROR(VLOOKUP(B$1 &amp; "x" &amp; B$2 &amp; "x" &amp; $A11,'RadiatorDatabase'!$A$1:$H$147,5,FALSE),"")</f>
        <v/>
      </c>
      <c r="C11" t="str">
        <f>IFERROR(VLOOKUP(C$1 &amp; "x" &amp; C$2 &amp; "x" &amp; $A11,'RadiatorDatabase'!$A$1:$H$147,5,FALSE),"")</f>
        <v/>
      </c>
      <c r="D11" t="str">
        <f>IFERROR(VLOOKUP(D$1 &amp; "x" &amp; D$2 &amp; "x" &amp; $A11,'RadiatorDatabase'!$A$1:$H$147,5,FALSE),"")</f>
        <v/>
      </c>
      <c r="E11" t="str">
        <f>IFERROR(VLOOKUP(E$1 &amp; "x" &amp; E$2 &amp; "x" &amp; $A11,'RadiatorDatabase'!$A$1:$H$147,5,FALSE),"")</f>
        <v/>
      </c>
      <c r="F11" t="str">
        <f>IFERROR(VLOOKUP(F$1 &amp; "x" &amp; F$2 &amp; "x" &amp; $A11,'RadiatorDatabase'!$A$1:$H$147,5,FALSE),"")</f>
        <v/>
      </c>
      <c r="G11" t="str">
        <f>IFERROR(VLOOKUP(G$1 &amp; "x" &amp; G$2 &amp; "x" &amp; $A11,'RadiatorDatabase'!$A$1:$H$147,5,FALSE),"")</f>
        <v/>
      </c>
      <c r="H11" t="str">
        <f>IFERROR(VLOOKUP(H$1 &amp; "x" &amp; H$2 &amp; "x" &amp; $A11,'RadiatorDatabase'!$A$1:$H$147,5,FALSE),"")</f>
        <v/>
      </c>
      <c r="I11" t="str">
        <f>IFERROR(VLOOKUP(I$1 &amp; "x" &amp; I$2 &amp; "x" &amp; $A11,'RadiatorDatabase'!$A$1:$H$147,5,FALSE),"")</f>
        <v/>
      </c>
      <c r="J11" t="str">
        <f>IFERROR(VLOOKUP(J$1 &amp; "x" &amp; J$2 &amp; "x" &amp; $A11,'RadiatorDatabase'!$A$1:$H$147,5,FALSE),"")</f>
        <v/>
      </c>
      <c r="K11" t="str">
        <f>IFERROR(VLOOKUP(K$1 &amp; "x" &amp; K$2 &amp; "x" &amp; $A11,'RadiatorDatabase'!$A$1:$H$147,5,FALSE),"")</f>
        <v/>
      </c>
      <c r="L11" t="str">
        <f>IFERROR(VLOOKUP(L$1 &amp; "x" &amp; L$2 &amp; "x" &amp; $A11,'RadiatorDatabase'!$A$1:$H$147,5,FALSE),"")</f>
        <v/>
      </c>
      <c r="M11" t="str">
        <f>IFERROR(VLOOKUP(M$1 &amp; "x" &amp; M$2 &amp; "x" &amp; $A11,'RadiatorDatabase'!$A$1:$H$147,5,FALSE),"")</f>
        <v/>
      </c>
      <c r="N11" t="str">
        <f>IFERROR(VLOOKUP(N$1 &amp; "x" &amp; N$2 &amp; "x" &amp; $A11,'RadiatorDatabase'!$A$1:$H$147,5,FALSE),"")</f>
        <v/>
      </c>
      <c r="O11" t="str">
        <f>IFERROR(VLOOKUP(O$1 &amp; "x" &amp; O$2 &amp; "x" &amp; $A11,'RadiatorDatabase'!$A$1:$H$147,5,FALSE),"")</f>
        <v/>
      </c>
    </row>
    <row r="12" spans="1:15" x14ac:dyDescent="0.45">
      <c r="A12">
        <v>1100</v>
      </c>
      <c r="B12" t="str">
        <f>IFERROR(VLOOKUP(B$1 &amp; "x" &amp; B$2 &amp; "x" &amp; $A12,'RadiatorDatabase'!$A$1:$H$147,5,FALSE),"")</f>
        <v/>
      </c>
      <c r="C12" t="str">
        <f>IFERROR(VLOOKUP(C$1 &amp; "x" &amp; C$2 &amp; "x" &amp; $A12,'RadiatorDatabase'!$A$1:$H$147,5,FALSE),"")</f>
        <v/>
      </c>
      <c r="D12" t="str">
        <f>IFERROR(VLOOKUP(D$1 &amp; "x" &amp; D$2 &amp; "x" &amp; $A12,'RadiatorDatabase'!$A$1:$H$147,5,FALSE),"")</f>
        <v/>
      </c>
      <c r="E12" t="str">
        <f>IFERROR(VLOOKUP(E$1 &amp; "x" &amp; E$2 &amp; "x" &amp; $A12,'RadiatorDatabase'!$A$1:$H$147,5,FALSE),"")</f>
        <v/>
      </c>
      <c r="F12" t="str">
        <f>IFERROR(VLOOKUP(F$1 &amp; "x" &amp; F$2 &amp; "x" &amp; $A12,'RadiatorDatabase'!$A$1:$H$147,5,FALSE),"")</f>
        <v/>
      </c>
      <c r="G12" t="str">
        <f>IFERROR(VLOOKUP(G$1 &amp; "x" &amp; G$2 &amp; "x" &amp; $A12,'RadiatorDatabase'!$A$1:$H$147,5,FALSE),"")</f>
        <v/>
      </c>
      <c r="H12" t="str">
        <f>IFERROR(VLOOKUP(H$1 &amp; "x" &amp; H$2 &amp; "x" &amp; $A12,'RadiatorDatabase'!$A$1:$H$147,5,FALSE),"")</f>
        <v/>
      </c>
      <c r="I12" t="str">
        <f>IFERROR(VLOOKUP(I$1 &amp; "x" &amp; I$2 &amp; "x" &amp; $A12,'RadiatorDatabase'!$A$1:$H$147,5,FALSE),"")</f>
        <v/>
      </c>
      <c r="J12" t="str">
        <f>IFERROR(VLOOKUP(J$1 &amp; "x" &amp; J$2 &amp; "x" &amp; $A12,'RadiatorDatabase'!$A$1:$H$147,5,FALSE),"")</f>
        <v/>
      </c>
      <c r="K12" t="str">
        <f>IFERROR(VLOOKUP(K$1 &amp; "x" &amp; K$2 &amp; "x" &amp; $A12,'RadiatorDatabase'!$A$1:$H$147,5,FALSE),"")</f>
        <v/>
      </c>
      <c r="L12" t="str">
        <f>IFERROR(VLOOKUP(L$1 &amp; "x" &amp; L$2 &amp; "x" &amp; $A12,'RadiatorDatabase'!$A$1:$H$147,5,FALSE),"")</f>
        <v/>
      </c>
      <c r="M12" t="str">
        <f>IFERROR(VLOOKUP(M$1 &amp; "x" &amp; M$2 &amp; "x" &amp; $A12,'RadiatorDatabase'!$A$1:$H$147,5,FALSE),"")</f>
        <v/>
      </c>
      <c r="N12" t="str">
        <f>IFERROR(VLOOKUP(N$1 &amp; "x" &amp; N$2 &amp; "x" &amp; $A12,'RadiatorDatabase'!$A$1:$H$147,5,FALSE),"")</f>
        <v/>
      </c>
      <c r="O12" t="str">
        <f>IFERROR(VLOOKUP(O$1 &amp; "x" &amp; O$2 &amp; "x" &amp; $A12,'RadiatorDatabase'!$A$1:$H$147,5,FALSE),"")</f>
        <v/>
      </c>
    </row>
    <row r="13" spans="1:15" x14ac:dyDescent="0.45">
      <c r="A13">
        <v>1200</v>
      </c>
      <c r="B13" t="str">
        <f>IFERROR(VLOOKUP(B$1 &amp; "x" &amp; B$2 &amp; "x" &amp; $A13,'RadiatorDatabase'!$A$1:$H$147,5,FALSE),"")</f>
        <v/>
      </c>
      <c r="C13" t="str">
        <f>IFERROR(VLOOKUP(C$1 &amp; "x" &amp; C$2 &amp; "x" &amp; $A13,'RadiatorDatabase'!$A$1:$H$147,5,FALSE),"")</f>
        <v/>
      </c>
      <c r="D13" t="str">
        <f>IFERROR(VLOOKUP(D$1 &amp; "x" &amp; D$2 &amp; "x" &amp; $A13,'RadiatorDatabase'!$A$1:$H$147,5,FALSE),"")</f>
        <v/>
      </c>
      <c r="E13" t="str">
        <f>IFERROR(VLOOKUP(E$1 &amp; "x" &amp; E$2 &amp; "x" &amp; $A13,'RadiatorDatabase'!$A$1:$H$147,5,FALSE),"")</f>
        <v/>
      </c>
      <c r="F13" t="str">
        <f>IFERROR(VLOOKUP(F$1 &amp; "x" &amp; F$2 &amp; "x" &amp; $A13,'RadiatorDatabase'!$A$1:$H$147,5,FALSE),"")</f>
        <v/>
      </c>
      <c r="G13" t="str">
        <f>IFERROR(VLOOKUP(G$1 &amp; "x" &amp; G$2 &amp; "x" &amp; $A13,'RadiatorDatabase'!$A$1:$H$147,5,FALSE),"")</f>
        <v/>
      </c>
      <c r="H13" t="str">
        <f>IFERROR(VLOOKUP(H$1 &amp; "x" &amp; H$2 &amp; "x" &amp; $A13,'RadiatorDatabase'!$A$1:$H$147,5,FALSE),"")</f>
        <v/>
      </c>
      <c r="I13" t="str">
        <f>IFERROR(VLOOKUP(I$1 &amp; "x" &amp; I$2 &amp; "x" &amp; $A13,'RadiatorDatabase'!$A$1:$H$147,5,FALSE),"")</f>
        <v/>
      </c>
      <c r="J13" t="str">
        <f>IFERROR(VLOOKUP(J$1 &amp; "x" &amp; J$2 &amp; "x" &amp; $A13,'RadiatorDatabase'!$A$1:$H$147,5,FALSE),"")</f>
        <v/>
      </c>
      <c r="K13" t="str">
        <f>IFERROR(VLOOKUP(K$1 &amp; "x" &amp; K$2 &amp; "x" &amp; $A13,'RadiatorDatabase'!$A$1:$H$147,5,FALSE),"")</f>
        <v/>
      </c>
      <c r="L13" t="str">
        <f>IFERROR(VLOOKUP(L$1 &amp; "x" &amp; L$2 &amp; "x" &amp; $A13,'RadiatorDatabase'!$A$1:$H$147,5,FALSE),"")</f>
        <v/>
      </c>
      <c r="M13" t="str">
        <f>IFERROR(VLOOKUP(M$1 &amp; "x" &amp; M$2 &amp; "x" &amp; $A13,'RadiatorDatabase'!$A$1:$H$147,5,FALSE),"")</f>
        <v/>
      </c>
      <c r="N13" t="str">
        <f>IFERROR(VLOOKUP(N$1 &amp; "x" &amp; N$2 &amp; "x" &amp; $A13,'RadiatorDatabase'!$A$1:$H$147,5,FALSE),"")</f>
        <v/>
      </c>
      <c r="O13" t="str">
        <f>IFERROR(VLOOKUP(O$1 &amp; "x" &amp; O$2 &amp; "x" &amp; $A13,'RadiatorDatabase'!$A$1:$H$147,5,FALSE),"")</f>
        <v/>
      </c>
    </row>
    <row r="14" spans="1:15" x14ac:dyDescent="0.45">
      <c r="A14">
        <v>1400</v>
      </c>
      <c r="B14" t="str">
        <f>IFERROR(VLOOKUP(B$1 &amp; "x" &amp; B$2 &amp; "x" &amp; $A14,'RadiatorDatabase'!$A$1:$H$147,5,FALSE),"")</f>
        <v/>
      </c>
      <c r="C14" t="str">
        <f>IFERROR(VLOOKUP(C$1 &amp; "x" &amp; C$2 &amp; "x" &amp; $A14,'RadiatorDatabase'!$A$1:$H$147,5,FALSE),"")</f>
        <v/>
      </c>
      <c r="D14" t="str">
        <f>IFERROR(VLOOKUP(D$1 &amp; "x" &amp; D$2 &amp; "x" &amp; $A14,'RadiatorDatabase'!$A$1:$H$147,5,FALSE),"")</f>
        <v/>
      </c>
      <c r="E14" t="str">
        <f>IFERROR(VLOOKUP(E$1 &amp; "x" &amp; E$2 &amp; "x" &amp; $A14,'RadiatorDatabase'!$A$1:$H$147,5,FALSE),"")</f>
        <v/>
      </c>
      <c r="F14" t="str">
        <f>IFERROR(VLOOKUP(F$1 &amp; "x" &amp; F$2 &amp; "x" &amp; $A14,'RadiatorDatabase'!$A$1:$H$147,5,FALSE),"")</f>
        <v/>
      </c>
      <c r="G14" t="str">
        <f>IFERROR(VLOOKUP(G$1 &amp; "x" &amp; G$2 &amp; "x" &amp; $A14,'RadiatorDatabase'!$A$1:$H$147,5,FALSE),"")</f>
        <v/>
      </c>
      <c r="H14" t="str">
        <f>IFERROR(VLOOKUP(H$1 &amp; "x" &amp; H$2 &amp; "x" &amp; $A14,'RadiatorDatabase'!$A$1:$H$147,5,FALSE),"")</f>
        <v/>
      </c>
      <c r="I14" t="str">
        <f>IFERROR(VLOOKUP(I$1 &amp; "x" &amp; I$2 &amp; "x" &amp; $A14,'RadiatorDatabase'!$A$1:$H$147,5,FALSE),"")</f>
        <v/>
      </c>
      <c r="J14" t="str">
        <f>IFERROR(VLOOKUP(J$1 &amp; "x" &amp; J$2 &amp; "x" &amp; $A14,'RadiatorDatabase'!$A$1:$H$147,5,FALSE),"")</f>
        <v/>
      </c>
      <c r="K14" t="str">
        <f>IFERROR(VLOOKUP(K$1 &amp; "x" &amp; K$2 &amp; "x" &amp; $A14,'RadiatorDatabase'!$A$1:$H$147,5,FALSE),"")</f>
        <v/>
      </c>
      <c r="L14" t="str">
        <f>IFERROR(VLOOKUP(L$1 &amp; "x" &amp; L$2 &amp; "x" &amp; $A14,'RadiatorDatabase'!$A$1:$H$147,5,FALSE),"")</f>
        <v/>
      </c>
      <c r="M14" t="str">
        <f>IFERROR(VLOOKUP(M$1 &amp; "x" &amp; M$2 &amp; "x" &amp; $A14,'RadiatorDatabase'!$A$1:$H$147,5,FALSE),"")</f>
        <v/>
      </c>
      <c r="N14" t="str">
        <f>IFERROR(VLOOKUP(N$1 &amp; "x" &amp; N$2 &amp; "x" &amp; $A14,'RadiatorDatabase'!$A$1:$H$147,5,FALSE),"")</f>
        <v/>
      </c>
      <c r="O14" t="str">
        <f>IFERROR(VLOOKUP(O$1 &amp; "x" &amp; O$2 &amp; "x" &amp; $A14,'RadiatorDatabase'!$A$1:$H$147,5,FALSE),"")</f>
        <v/>
      </c>
    </row>
    <row r="15" spans="1:15" x14ac:dyDescent="0.45">
      <c r="A15">
        <v>1600</v>
      </c>
      <c r="B15" t="str">
        <f>IFERROR(VLOOKUP(B$1 &amp; "x" &amp; B$2 &amp; "x" &amp; $A15,'RadiatorDatabase'!$A$1:$H$147,5,FALSE),"")</f>
        <v/>
      </c>
      <c r="C15" t="str">
        <f>IFERROR(VLOOKUP(C$1 &amp; "x" &amp; C$2 &amp; "x" &amp; $A15,'RadiatorDatabase'!$A$1:$H$147,5,FALSE),"")</f>
        <v/>
      </c>
      <c r="D15" t="str">
        <f>IFERROR(VLOOKUP(D$1 &amp; "x" &amp; D$2 &amp; "x" &amp; $A15,'RadiatorDatabase'!$A$1:$H$147,5,FALSE),"")</f>
        <v/>
      </c>
      <c r="E15" t="str">
        <f>IFERROR(VLOOKUP(E$1 &amp; "x" &amp; E$2 &amp; "x" &amp; $A15,'RadiatorDatabase'!$A$1:$H$147,5,FALSE),"")</f>
        <v/>
      </c>
      <c r="F15" t="str">
        <f>IFERROR(VLOOKUP(F$1 &amp; "x" &amp; F$2 &amp; "x" &amp; $A15,'RadiatorDatabase'!$A$1:$H$147,5,FALSE),"")</f>
        <v/>
      </c>
      <c r="G15" t="str">
        <f>IFERROR(VLOOKUP(G$1 &amp; "x" &amp; G$2 &amp; "x" &amp; $A15,'RadiatorDatabase'!$A$1:$H$147,5,FALSE),"")</f>
        <v/>
      </c>
      <c r="H15" t="str">
        <f>IFERROR(VLOOKUP(H$1 &amp; "x" &amp; H$2 &amp; "x" &amp; $A15,'RadiatorDatabase'!$A$1:$H$147,5,FALSE),"")</f>
        <v/>
      </c>
      <c r="I15" t="str">
        <f>IFERROR(VLOOKUP(I$1 &amp; "x" &amp; I$2 &amp; "x" &amp; $A15,'RadiatorDatabase'!$A$1:$H$147,5,FALSE),"")</f>
        <v/>
      </c>
      <c r="J15" t="str">
        <f>IFERROR(VLOOKUP(J$1 &amp; "x" &amp; J$2 &amp; "x" &amp; $A15,'RadiatorDatabase'!$A$1:$H$147,5,FALSE),"")</f>
        <v/>
      </c>
      <c r="K15" t="str">
        <f>IFERROR(VLOOKUP(K$1 &amp; "x" &amp; K$2 &amp; "x" &amp; $A15,'RadiatorDatabase'!$A$1:$H$147,5,FALSE),"")</f>
        <v/>
      </c>
      <c r="L15" t="str">
        <f>IFERROR(VLOOKUP(L$1 &amp; "x" &amp; L$2 &amp; "x" &amp; $A15,'RadiatorDatabase'!$A$1:$H$147,5,FALSE),"")</f>
        <v/>
      </c>
      <c r="M15" t="str">
        <f>IFERROR(VLOOKUP(M$1 &amp; "x" &amp; M$2 &amp; "x" &amp; $A15,'RadiatorDatabase'!$A$1:$H$147,5,FALSE),"")</f>
        <v/>
      </c>
      <c r="N15" t="str">
        <f>IFERROR(VLOOKUP(N$1 &amp; "x" &amp; N$2 &amp; "x" &amp; $A15,'RadiatorDatabase'!$A$1:$H$147,5,FALSE),"")</f>
        <v/>
      </c>
      <c r="O15" t="str">
        <f>IFERROR(VLOOKUP(O$1 &amp; "x" &amp; O$2 &amp; "x" &amp; $A15,'RadiatorDatabase'!$A$1:$H$147,5,FALSE),"")</f>
        <v/>
      </c>
    </row>
    <row r="16" spans="1:15" x14ac:dyDescent="0.45">
      <c r="A16">
        <v>1800</v>
      </c>
      <c r="B16" t="str">
        <f>IFERROR(VLOOKUP(B$1 &amp; "x" &amp; B$2 &amp; "x" &amp; $A16,'RadiatorDatabase'!$A$1:$H$147,5,FALSE),"")</f>
        <v/>
      </c>
      <c r="C16" t="str">
        <f>IFERROR(VLOOKUP(C$1 &amp; "x" &amp; C$2 &amp; "x" &amp; $A16,'RadiatorDatabase'!$A$1:$H$147,5,FALSE),"")</f>
        <v/>
      </c>
      <c r="D16" t="str">
        <f>IFERROR(VLOOKUP(D$1 &amp; "x" &amp; D$2 &amp; "x" &amp; $A16,'RadiatorDatabase'!$A$1:$H$147,5,FALSE),"")</f>
        <v/>
      </c>
      <c r="E16" t="str">
        <f>IFERROR(VLOOKUP(E$1 &amp; "x" &amp; E$2 &amp; "x" &amp; $A16,'RadiatorDatabase'!$A$1:$H$147,5,FALSE),"")</f>
        <v/>
      </c>
      <c r="F16" t="str">
        <f>IFERROR(VLOOKUP(F$1 &amp; "x" &amp; F$2 &amp; "x" &amp; $A16,'RadiatorDatabase'!$A$1:$H$147,5,FALSE),"")</f>
        <v/>
      </c>
      <c r="G16" t="str">
        <f>IFERROR(VLOOKUP(G$1 &amp; "x" &amp; G$2 &amp; "x" &amp; $A16,'RadiatorDatabase'!$A$1:$H$147,5,FALSE),"")</f>
        <v/>
      </c>
      <c r="H16" t="str">
        <f>IFERROR(VLOOKUP(H$1 &amp; "x" &amp; H$2 &amp; "x" &amp; $A16,'RadiatorDatabase'!$A$1:$H$147,5,FALSE),"")</f>
        <v/>
      </c>
      <c r="I16" t="str">
        <f>IFERROR(VLOOKUP(I$1 &amp; "x" &amp; I$2 &amp; "x" &amp; $A16,'RadiatorDatabase'!$A$1:$H$147,5,FALSE),"")</f>
        <v/>
      </c>
      <c r="J16" t="str">
        <f>IFERROR(VLOOKUP(J$1 &amp; "x" &amp; J$2 &amp; "x" &amp; $A16,'RadiatorDatabase'!$A$1:$H$147,5,FALSE),"")</f>
        <v/>
      </c>
      <c r="K16" t="str">
        <f>IFERROR(VLOOKUP(K$1 &amp; "x" &amp; K$2 &amp; "x" &amp; $A16,'RadiatorDatabase'!$A$1:$H$147,5,FALSE),"")</f>
        <v/>
      </c>
      <c r="L16" t="str">
        <f>IFERROR(VLOOKUP(L$1 &amp; "x" &amp; L$2 &amp; "x" &amp; $A16,'RadiatorDatabase'!$A$1:$H$147,5,FALSE),"")</f>
        <v/>
      </c>
      <c r="M16" t="str">
        <f>IFERROR(VLOOKUP(M$1 &amp; "x" &amp; M$2 &amp; "x" &amp; $A16,'RadiatorDatabase'!$A$1:$H$147,5,FALSE),"")</f>
        <v/>
      </c>
      <c r="N16" t="str">
        <f>IFERROR(VLOOKUP(N$1 &amp; "x" &amp; N$2 &amp; "x" &amp; $A16,'RadiatorDatabase'!$A$1:$H$147,5,FALSE),"")</f>
        <v/>
      </c>
      <c r="O16" t="str">
        <f>IFERROR(VLOOKUP(O$1 &amp; "x" &amp; O$2 &amp; "x" &amp; $A16,'RadiatorDatabase'!$A$1:$H$147,5,FALSE),"")</f>
        <v/>
      </c>
    </row>
    <row r="17" spans="1:19" x14ac:dyDescent="0.45">
      <c r="A17">
        <v>2000</v>
      </c>
      <c r="B17" t="str">
        <f>IFERROR(VLOOKUP(B$1 &amp; "x" &amp; B$2 &amp; "x" &amp; $A17,'RadiatorDatabase'!$A$1:$H$147,5,FALSE),"")</f>
        <v/>
      </c>
      <c r="C17" t="str">
        <f>IFERROR(VLOOKUP(C$1 &amp; "x" &amp; C$2 &amp; "x" &amp; $A17,'RadiatorDatabase'!$A$1:$H$147,5,FALSE),"")</f>
        <v/>
      </c>
      <c r="D17" t="str">
        <f>IFERROR(VLOOKUP(D$1 &amp; "x" &amp; D$2 &amp; "x" &amp; $A17,'RadiatorDatabase'!$A$1:$H$147,5,FALSE),"")</f>
        <v/>
      </c>
      <c r="E17" t="str">
        <f>IFERROR(VLOOKUP(E$1 &amp; "x" &amp; E$2 &amp; "x" &amp; $A17,'RadiatorDatabase'!$A$1:$H$147,5,FALSE),"")</f>
        <v/>
      </c>
      <c r="F17" t="str">
        <f>IFERROR(VLOOKUP(F$1 &amp; "x" &amp; F$2 &amp; "x" &amp; $A17,'RadiatorDatabase'!$A$1:$H$147,5,FALSE),"")</f>
        <v/>
      </c>
      <c r="G17" t="str">
        <f>IFERROR(VLOOKUP(G$1 &amp; "x" &amp; G$2 &amp; "x" &amp; $A17,'RadiatorDatabase'!$A$1:$H$147,5,FALSE),"")</f>
        <v/>
      </c>
      <c r="H17" t="str">
        <f>IFERROR(VLOOKUP(H$1 &amp; "x" &amp; H$2 &amp; "x" &amp; $A17,'RadiatorDatabase'!$A$1:$H$147,5,FALSE),"")</f>
        <v/>
      </c>
      <c r="I17" t="str">
        <f>IFERROR(VLOOKUP(I$1 &amp; "x" &amp; I$2 &amp; "x" &amp; $A17,'RadiatorDatabase'!$A$1:$H$147,5,FALSE),"")</f>
        <v/>
      </c>
      <c r="J17" t="str">
        <f>IFERROR(VLOOKUP(J$1 &amp; "x" &amp; J$2 &amp; "x" &amp; $A17,'RadiatorDatabase'!$A$1:$H$147,5,FALSE),"")</f>
        <v/>
      </c>
      <c r="K17" t="str">
        <f>IFERROR(VLOOKUP(K$1 &amp; "x" &amp; K$2 &amp; "x" &amp; $A17,'RadiatorDatabase'!$A$1:$H$147,5,FALSE),"")</f>
        <v/>
      </c>
      <c r="L17" t="str">
        <f>IFERROR(VLOOKUP(L$1 &amp; "x" &amp; L$2 &amp; "x" &amp; $A17,'RadiatorDatabase'!$A$1:$H$147,5,FALSE),"")</f>
        <v/>
      </c>
      <c r="M17" t="str">
        <f>IFERROR(VLOOKUP(M$1 &amp; "x" &amp; M$2 &amp; "x" &amp; $A17,'RadiatorDatabase'!$A$1:$H$147,5,FALSE),"")</f>
        <v/>
      </c>
      <c r="N17" t="str">
        <f>IFERROR(VLOOKUP(N$1 &amp; "x" &amp; N$2 &amp; "x" &amp; $A17,'RadiatorDatabase'!$A$1:$H$147,5,FALSE),"")</f>
        <v/>
      </c>
      <c r="O17" t="str">
        <f>IFERROR(VLOOKUP(O$1 &amp; "x" &amp; O$2 &amp; "x" &amp; $A17,'RadiatorDatabase'!$A$1:$H$147,5,FALSE),"")</f>
        <v/>
      </c>
    </row>
    <row r="18" spans="1:19" x14ac:dyDescent="0.45">
      <c r="A18">
        <v>2200</v>
      </c>
      <c r="B18" t="str">
        <f>IFERROR(VLOOKUP(B$1 &amp; "x" &amp; B$2 &amp; "x" &amp; $A18,'RadiatorDatabase'!$A$1:$H$147,5,FALSE),"")</f>
        <v/>
      </c>
      <c r="C18" t="str">
        <f>IFERROR(VLOOKUP(C$1 &amp; "x" &amp; C$2 &amp; "x" &amp; $A18,'RadiatorDatabase'!$A$1:$H$147,5,FALSE),"")</f>
        <v/>
      </c>
      <c r="D18" t="str">
        <f>IFERROR(VLOOKUP(D$1 &amp; "x" &amp; D$2 &amp; "x" &amp; $A18,'RadiatorDatabase'!$A$1:$H$147,5,FALSE),"")</f>
        <v/>
      </c>
      <c r="E18" t="str">
        <f>IFERROR(VLOOKUP(E$1 &amp; "x" &amp; E$2 &amp; "x" &amp; $A18,'RadiatorDatabase'!$A$1:$H$147,5,FALSE),"")</f>
        <v/>
      </c>
      <c r="F18" t="str">
        <f>IFERROR(VLOOKUP(F$1 &amp; "x" &amp; F$2 &amp; "x" &amp; $A18,'RadiatorDatabase'!$A$1:$H$147,5,FALSE),"")</f>
        <v/>
      </c>
      <c r="G18" t="str">
        <f>IFERROR(VLOOKUP(G$1 &amp; "x" &amp; G$2 &amp; "x" &amp; $A18,'RadiatorDatabase'!$A$1:$H$147,5,FALSE),"")</f>
        <v/>
      </c>
      <c r="H18" t="str">
        <f>IFERROR(VLOOKUP(H$1 &amp; "x" &amp; H$2 &amp; "x" &amp; $A18,'RadiatorDatabase'!$A$1:$H$147,5,FALSE),"")</f>
        <v/>
      </c>
      <c r="I18" t="str">
        <f>IFERROR(VLOOKUP(I$1 &amp; "x" &amp; I$2 &amp; "x" &amp; $A18,'RadiatorDatabase'!$A$1:$H$147,5,FALSE),"")</f>
        <v/>
      </c>
      <c r="J18" t="str">
        <f>IFERROR(VLOOKUP(J$1 &amp; "x" &amp; J$2 &amp; "x" &amp; $A18,'RadiatorDatabase'!$A$1:$H$147,5,FALSE),"")</f>
        <v/>
      </c>
      <c r="K18" t="str">
        <f>IFERROR(VLOOKUP(K$1 &amp; "x" &amp; K$2 &amp; "x" &amp; $A18,'RadiatorDatabase'!$A$1:$H$147,5,FALSE),"")</f>
        <v/>
      </c>
      <c r="L18" t="str">
        <f>IFERROR(VLOOKUP(L$1 &amp; "x" &amp; L$2 &amp; "x" &amp; $A18,'RadiatorDatabase'!$A$1:$H$147,5,FALSE),"")</f>
        <v/>
      </c>
      <c r="M18" t="str">
        <f>IFERROR(VLOOKUP(M$1 &amp; "x" &amp; M$2 &amp; "x" &amp; $A18,'RadiatorDatabase'!$A$1:$H$147,5,FALSE),"")</f>
        <v/>
      </c>
      <c r="N18" t="str">
        <f>IFERROR(VLOOKUP(N$1 &amp; "x" &amp; N$2 &amp; "x" &amp; $A18,'RadiatorDatabase'!$A$1:$H$147,5,FALSE),"")</f>
        <v/>
      </c>
      <c r="O18" t="str">
        <f>IFERROR(VLOOKUP(O$1 &amp; "x" &amp; O$2 &amp; "x" &amp; $A18,'RadiatorDatabase'!$A$1:$H$147,5,FALSE),"")</f>
        <v/>
      </c>
    </row>
    <row r="19" spans="1:19" x14ac:dyDescent="0.45">
      <c r="A19">
        <v>2400</v>
      </c>
      <c r="B19" t="str">
        <f>IFERROR(VLOOKUP(B$1 &amp; "x" &amp; B$2 &amp; "x" &amp; $A19,'RadiatorDatabase'!$A$1:$H$147,5,FALSE),"")</f>
        <v/>
      </c>
      <c r="C19" t="str">
        <f>IFERROR(VLOOKUP(C$1 &amp; "x" &amp; C$2 &amp; "x" &amp; $A19,'RadiatorDatabase'!$A$1:$H$147,5,FALSE),"")</f>
        <v/>
      </c>
      <c r="D19" t="str">
        <f>IFERROR(VLOOKUP(D$1 &amp; "x" &amp; D$2 &amp; "x" &amp; $A19,'RadiatorDatabase'!$A$1:$H$147,5,FALSE),"")</f>
        <v/>
      </c>
      <c r="E19" t="str">
        <f>IFERROR(VLOOKUP(E$1 &amp; "x" &amp; E$2 &amp; "x" &amp; $A19,'RadiatorDatabase'!$A$1:$H$147,5,FALSE),"")</f>
        <v/>
      </c>
      <c r="F19" t="str">
        <f>IFERROR(VLOOKUP(F$1 &amp; "x" &amp; F$2 &amp; "x" &amp; $A19,'RadiatorDatabase'!$A$1:$H$147,5,FALSE),"")</f>
        <v/>
      </c>
      <c r="G19" t="str">
        <f>IFERROR(VLOOKUP(G$1 &amp; "x" &amp; G$2 &amp; "x" &amp; $A19,'RadiatorDatabase'!$A$1:$H$147,5,FALSE),"")</f>
        <v/>
      </c>
      <c r="H19" t="str">
        <f>IFERROR(VLOOKUP(H$1 &amp; "x" &amp; H$2 &amp; "x" &amp; $A19,'RadiatorDatabase'!$A$1:$H$147,5,FALSE),"")</f>
        <v/>
      </c>
      <c r="I19" t="str">
        <f>IFERROR(VLOOKUP(I$1 &amp; "x" &amp; I$2 &amp; "x" &amp; $A19,'RadiatorDatabase'!$A$1:$H$147,5,FALSE),"")</f>
        <v/>
      </c>
      <c r="J19" t="str">
        <f>IFERROR(VLOOKUP(J$1 &amp; "x" &amp; J$2 &amp; "x" &amp; $A19,'RadiatorDatabase'!$A$1:$H$147,5,FALSE),"")</f>
        <v/>
      </c>
      <c r="K19" t="str">
        <f>IFERROR(VLOOKUP(K$1 &amp; "x" &amp; K$2 &amp; "x" &amp; $A19,'RadiatorDatabase'!$A$1:$H$147,5,FALSE),"")</f>
        <v/>
      </c>
      <c r="L19" t="str">
        <f>IFERROR(VLOOKUP(L$1 &amp; "x" &amp; L$2 &amp; "x" &amp; $A19,'RadiatorDatabase'!$A$1:$H$147,5,FALSE),"")</f>
        <v/>
      </c>
      <c r="M19" t="str">
        <f>IFERROR(VLOOKUP(M$1 &amp; "x" &amp; M$2 &amp; "x" &amp; $A19,'RadiatorDatabase'!$A$1:$H$147,5,FALSE),"")</f>
        <v/>
      </c>
      <c r="N19" t="str">
        <f>IFERROR(VLOOKUP(N$1 &amp; "x" &amp; N$2 &amp; "x" &amp; $A19,'RadiatorDatabase'!$A$1:$H$147,5,FALSE),"")</f>
        <v/>
      </c>
      <c r="O19" t="str">
        <f>IFERROR(VLOOKUP(O$1 &amp; "x" &amp; O$2 &amp; "x" &amp; $A19,'RadiatorDatabase'!$A$1:$H$147,5,FALSE),"")</f>
        <v/>
      </c>
    </row>
    <row r="20" spans="1:19" x14ac:dyDescent="0.45">
      <c r="A20">
        <v>2600</v>
      </c>
      <c r="B20" t="str">
        <f>IFERROR(VLOOKUP(B$1 &amp; "x" &amp; B$2 &amp; "x" &amp; $A20,'RadiatorDatabase'!$A$1:$H$147,5,FALSE),"")</f>
        <v/>
      </c>
      <c r="C20" t="str">
        <f>IFERROR(VLOOKUP(C$1 &amp; "x" &amp; C$2 &amp; "x" &amp; $A20,'RadiatorDatabase'!$A$1:$H$147,5,FALSE),"")</f>
        <v/>
      </c>
      <c r="D20" t="str">
        <f>IFERROR(VLOOKUP(D$1 &amp; "x" &amp; D$2 &amp; "x" &amp; $A20,'RadiatorDatabase'!$A$1:$H$147,5,FALSE),"")</f>
        <v/>
      </c>
      <c r="E20" t="str">
        <f>IFERROR(VLOOKUP(E$1 &amp; "x" &amp; E$2 &amp; "x" &amp; $A20,'RadiatorDatabase'!$A$1:$H$147,5,FALSE),"")</f>
        <v/>
      </c>
      <c r="F20" t="str">
        <f>IFERROR(VLOOKUP(F$1 &amp; "x" &amp; F$2 &amp; "x" &amp; $A20,'RadiatorDatabase'!$A$1:$H$147,5,FALSE),"")</f>
        <v/>
      </c>
      <c r="G20" t="str">
        <f>IFERROR(VLOOKUP(G$1 &amp; "x" &amp; G$2 &amp; "x" &amp; $A20,'RadiatorDatabase'!$A$1:$H$147,5,FALSE),"")</f>
        <v/>
      </c>
      <c r="H20" t="str">
        <f>IFERROR(VLOOKUP(H$1 &amp; "x" &amp; H$2 &amp; "x" &amp; $A20,'RadiatorDatabase'!$A$1:$H$147,5,FALSE),"")</f>
        <v/>
      </c>
      <c r="I20" t="str">
        <f>IFERROR(VLOOKUP(I$1 &amp; "x" &amp; I$2 &amp; "x" &amp; $A20,'RadiatorDatabase'!$A$1:$H$147,5,FALSE),"")</f>
        <v/>
      </c>
      <c r="J20" t="str">
        <f>IFERROR(VLOOKUP(J$1 &amp; "x" &amp; J$2 &amp; "x" &amp; $A20,'RadiatorDatabase'!$A$1:$H$147,5,FALSE),"")</f>
        <v/>
      </c>
      <c r="K20" t="str">
        <f>IFERROR(VLOOKUP(K$1 &amp; "x" &amp; K$2 &amp; "x" &amp; $A20,'RadiatorDatabase'!$A$1:$H$147,5,FALSE),"")</f>
        <v/>
      </c>
      <c r="L20" t="str">
        <f>IFERROR(VLOOKUP(L$1 &amp; "x" &amp; L$2 &amp; "x" &amp; $A20,'RadiatorDatabase'!$A$1:$H$147,5,FALSE),"")</f>
        <v/>
      </c>
      <c r="M20" t="str">
        <f>IFERROR(VLOOKUP(M$1 &amp; "x" &amp; M$2 &amp; "x" &amp; $A20,'RadiatorDatabase'!$A$1:$H$147,5,FALSE),"")</f>
        <v/>
      </c>
      <c r="N20" t="str">
        <f>IFERROR(VLOOKUP(N$1 &amp; "x" &amp; N$2 &amp; "x" &amp; $A20,'RadiatorDatabase'!$A$1:$H$147,5,FALSE),"")</f>
        <v/>
      </c>
      <c r="O20" t="str">
        <f>IFERROR(VLOOKUP(O$1 &amp; "x" &amp; O$2 &amp; "x" &amp; $A20,'RadiatorDatabase'!$A$1:$H$147,5,FALSE),"")</f>
        <v/>
      </c>
    </row>
    <row r="21" spans="1:19" x14ac:dyDescent="0.45">
      <c r="A21">
        <v>2800</v>
      </c>
      <c r="B21" t="str">
        <f>IFERROR(VLOOKUP(B$1 &amp; "x" &amp; B$2 &amp; "x" &amp; $A21,'RadiatorDatabase'!$A$1:$H$147,5,FALSE),"")</f>
        <v/>
      </c>
      <c r="C21" t="str">
        <f>IFERROR(VLOOKUP(C$1 &amp; "x" &amp; C$2 &amp; "x" &amp; $A21,'RadiatorDatabase'!$A$1:$H$147,5,FALSE),"")</f>
        <v/>
      </c>
      <c r="D21" t="str">
        <f>IFERROR(VLOOKUP(D$1 &amp; "x" &amp; D$2 &amp; "x" &amp; $A21,'RadiatorDatabase'!$A$1:$H$147,5,FALSE),"")</f>
        <v/>
      </c>
      <c r="E21" t="str">
        <f>IFERROR(VLOOKUP(E$1 &amp; "x" &amp; E$2 &amp; "x" &amp; $A21,'RadiatorDatabase'!$A$1:$H$147,5,FALSE),"")</f>
        <v/>
      </c>
      <c r="F21" t="str">
        <f>IFERROR(VLOOKUP(F$1 &amp; "x" &amp; F$2 &amp; "x" &amp; $A21,'RadiatorDatabase'!$A$1:$H$147,5,FALSE),"")</f>
        <v/>
      </c>
      <c r="G21" t="str">
        <f>IFERROR(VLOOKUP(G$1 &amp; "x" &amp; G$2 &amp; "x" &amp; $A21,'RadiatorDatabase'!$A$1:$H$147,5,FALSE),"")</f>
        <v/>
      </c>
      <c r="H21" t="str">
        <f>IFERROR(VLOOKUP(H$1 &amp; "x" &amp; H$2 &amp; "x" &amp; $A21,'RadiatorDatabase'!$A$1:$H$147,5,FALSE),"")</f>
        <v/>
      </c>
      <c r="I21" t="str">
        <f>IFERROR(VLOOKUP(I$1 &amp; "x" &amp; I$2 &amp; "x" &amp; $A21,'RadiatorDatabase'!$A$1:$H$147,5,FALSE),"")</f>
        <v/>
      </c>
      <c r="J21" t="str">
        <f>IFERROR(VLOOKUP(J$1 &amp; "x" &amp; J$2 &amp; "x" &amp; $A21,'RadiatorDatabase'!$A$1:$H$147,5,FALSE),"")</f>
        <v/>
      </c>
      <c r="K21" t="str">
        <f>IFERROR(VLOOKUP(K$1 &amp; "x" &amp; K$2 &amp; "x" &amp; $A21,'RadiatorDatabase'!$A$1:$H$147,5,FALSE),"")</f>
        <v/>
      </c>
      <c r="L21" t="str">
        <f>IFERROR(VLOOKUP(L$1 &amp; "x" &amp; L$2 &amp; "x" &amp; $A21,'RadiatorDatabase'!$A$1:$H$147,5,FALSE),"")</f>
        <v/>
      </c>
      <c r="M21" t="str">
        <f>IFERROR(VLOOKUP(M$1 &amp; "x" &amp; M$2 &amp; "x" &amp; $A21,'RadiatorDatabase'!$A$1:$H$147,5,FALSE),"")</f>
        <v/>
      </c>
      <c r="N21" t="str">
        <f>IFERROR(VLOOKUP(N$1 &amp; "x" &amp; N$2 &amp; "x" &amp; $A21,'RadiatorDatabase'!$A$1:$H$147,5,FALSE),"")</f>
        <v/>
      </c>
      <c r="O21" t="str">
        <f>IFERROR(VLOOKUP(O$1 &amp; "x" &amp; O$2 &amp; "x" &amp; $A21,'RadiatorDatabase'!$A$1:$H$147,5,FALSE),"")</f>
        <v/>
      </c>
    </row>
    <row r="22" spans="1:19" x14ac:dyDescent="0.45">
      <c r="A22">
        <v>3000</v>
      </c>
      <c r="B22" t="str">
        <f>IFERROR(VLOOKUP(B$1 &amp; "x" &amp; B$2 &amp; "x" &amp; $A22,'RadiatorDatabase'!$A$1:$H$147,5,FALSE),"")</f>
        <v/>
      </c>
      <c r="C22" t="str">
        <f>IFERROR(VLOOKUP(C$1 &amp; "x" &amp; C$2 &amp; "x" &amp; $A22,'RadiatorDatabase'!$A$1:$H$147,5,FALSE),"")</f>
        <v/>
      </c>
      <c r="D22" t="str">
        <f>IFERROR(VLOOKUP(D$1 &amp; "x" &amp; D$2 &amp; "x" &amp; $A22,'RadiatorDatabase'!$A$1:$H$147,5,FALSE),"")</f>
        <v/>
      </c>
      <c r="E22" t="str">
        <f>IFERROR(VLOOKUP(E$1 &amp; "x" &amp; E$2 &amp; "x" &amp; $A22,'RadiatorDatabase'!$A$1:$H$147,5,FALSE),"")</f>
        <v/>
      </c>
      <c r="F22" t="str">
        <f>IFERROR(VLOOKUP(F$1 &amp; "x" &amp; F$2 &amp; "x" &amp; $A22,'RadiatorDatabase'!$A$1:$H$147,5,FALSE),"")</f>
        <v/>
      </c>
      <c r="G22" t="str">
        <f>IFERROR(VLOOKUP(G$1 &amp; "x" &amp; G$2 &amp; "x" &amp; $A22,'RadiatorDatabase'!$A$1:$H$147,5,FALSE),"")</f>
        <v/>
      </c>
      <c r="H22" t="str">
        <f>IFERROR(VLOOKUP(H$1 &amp; "x" &amp; H$2 &amp; "x" &amp; $A22,'RadiatorDatabase'!$A$1:$H$147,5,FALSE),"")</f>
        <v/>
      </c>
      <c r="I22" t="str">
        <f>IFERROR(VLOOKUP(I$1 &amp; "x" &amp; I$2 &amp; "x" &amp; $A22,'RadiatorDatabase'!$A$1:$H$147,5,FALSE),"")</f>
        <v/>
      </c>
      <c r="J22" t="str">
        <f>IFERROR(VLOOKUP(J$1 &amp; "x" &amp; J$2 &amp; "x" &amp; $A22,'RadiatorDatabase'!$A$1:$H$147,5,FALSE),"")</f>
        <v/>
      </c>
      <c r="K22" t="str">
        <f>IFERROR(VLOOKUP(K$1 &amp; "x" &amp; K$2 &amp; "x" &amp; $A22,'RadiatorDatabase'!$A$1:$H$147,5,FALSE),"")</f>
        <v/>
      </c>
      <c r="L22" t="str">
        <f>IFERROR(VLOOKUP(L$1 &amp; "x" &amp; L$2 &amp; "x" &amp; $A22,'RadiatorDatabase'!$A$1:$H$147,5,FALSE),"")</f>
        <v/>
      </c>
      <c r="M22" t="str">
        <f>IFERROR(VLOOKUP(M$1 &amp; "x" &amp; M$2 &amp; "x" &amp; $A22,'RadiatorDatabase'!$A$1:$H$147,5,FALSE),"")</f>
        <v/>
      </c>
      <c r="N22" t="str">
        <f>IFERROR(VLOOKUP(N$1 &amp; "x" &amp; N$2 &amp; "x" &amp; $A22,'RadiatorDatabase'!$A$1:$H$147,5,FALSE),"")</f>
        <v/>
      </c>
      <c r="O22" t="str">
        <f>IFERROR(VLOOKUP(O$1 &amp; "x" &amp; O$2 &amp; "x" &amp; $A22,'RadiatorDatabase'!$A$1:$H$147,5,FALSE),"")</f>
        <v/>
      </c>
    </row>
    <row r="24" spans="1:19" x14ac:dyDescent="0.45"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8</v>
      </c>
      <c r="M24" t="s">
        <v>8</v>
      </c>
      <c r="N24" t="s">
        <v>8</v>
      </c>
      <c r="O24" t="s">
        <v>8</v>
      </c>
    </row>
    <row r="25" spans="1:19" x14ac:dyDescent="0.45">
      <c r="A25" t="s">
        <v>6</v>
      </c>
      <c r="B25">
        <v>300</v>
      </c>
      <c r="C25">
        <v>450</v>
      </c>
      <c r="D25">
        <v>600</v>
      </c>
      <c r="E25">
        <v>700</v>
      </c>
      <c r="F25">
        <v>300</v>
      </c>
      <c r="G25">
        <v>700</v>
      </c>
      <c r="H25">
        <v>300</v>
      </c>
      <c r="I25">
        <v>450</v>
      </c>
      <c r="J25">
        <v>600</v>
      </c>
      <c r="K25">
        <v>700</v>
      </c>
      <c r="L25">
        <v>300</v>
      </c>
      <c r="M25">
        <v>450</v>
      </c>
      <c r="N25">
        <v>600</v>
      </c>
      <c r="O25">
        <v>700</v>
      </c>
    </row>
    <row r="26" spans="1:19" x14ac:dyDescent="0.45">
      <c r="B26" t="str">
        <f>B24&amp;"x"&amp;B25</f>
        <v>K1x300</v>
      </c>
      <c r="C26" t="str">
        <f t="shared" ref="C26:O26" si="1">C24&amp;"x"&amp;C25</f>
        <v>K1x450</v>
      </c>
      <c r="D26" t="str">
        <f t="shared" si="1"/>
        <v>K1x600</v>
      </c>
      <c r="E26" t="str">
        <f t="shared" si="1"/>
        <v>K1x700</v>
      </c>
      <c r="F26" t="str">
        <f t="shared" si="1"/>
        <v>P+x300</v>
      </c>
      <c r="G26" t="str">
        <f t="shared" si="1"/>
        <v>P+x700</v>
      </c>
      <c r="H26" t="str">
        <f t="shared" si="1"/>
        <v>K2x300</v>
      </c>
      <c r="I26" t="str">
        <f t="shared" si="1"/>
        <v>K2x450</v>
      </c>
      <c r="J26" t="str">
        <f t="shared" si="1"/>
        <v>K2x600</v>
      </c>
      <c r="K26" t="str">
        <f t="shared" si="1"/>
        <v>K2x700</v>
      </c>
      <c r="L26" t="str">
        <f t="shared" si="1"/>
        <v>K3x300</v>
      </c>
      <c r="M26" t="str">
        <f t="shared" si="1"/>
        <v>K3x450</v>
      </c>
      <c r="N26" t="str">
        <f t="shared" si="1"/>
        <v>K3x600</v>
      </c>
      <c r="O26" t="str">
        <f t="shared" si="1"/>
        <v>K3x700</v>
      </c>
      <c r="S26" s="1"/>
    </row>
    <row r="27" spans="1:19" x14ac:dyDescent="0.45">
      <c r="A27">
        <v>300</v>
      </c>
      <c r="B27" s="1" t="str">
        <f>IFERROR(VLOOKUP(B$1 &amp; "x" &amp; B$2 &amp; "x" &amp; $A27,'RadiatorDatabase'!$A$1:$H$147,6,FALSE),"")</f>
        <v/>
      </c>
      <c r="C27" s="1" t="str">
        <f>IFERROR(VLOOKUP(C$1 &amp; "x" &amp; C$2 &amp; "x" &amp; $A27,'RadiatorDatabase'!$A$1:$H$147,6,FALSE),"")</f>
        <v/>
      </c>
      <c r="D27" s="1" t="str">
        <f>IFERROR(VLOOKUP(D$1 &amp; "x" &amp; D$2 &amp; "x" &amp; $A27,'RadiatorDatabase'!$A$1:$H$147,6,FALSE),"")</f>
        <v/>
      </c>
      <c r="E27" s="1" t="str">
        <f>IFERROR(VLOOKUP(E$1 &amp; "x" &amp; E$2 &amp; "x" &amp; $A27,'RadiatorDatabase'!$A$1:$H$147,6,FALSE),"")</f>
        <v/>
      </c>
      <c r="F27" s="1" t="str">
        <f>IFERROR(VLOOKUP(F$1 &amp; "x" &amp; F$2 &amp; "x" &amp; $A27,'RadiatorDatabase'!$A$1:$H$147,6,FALSE),"")</f>
        <v/>
      </c>
      <c r="G27" s="1" t="str">
        <f>IFERROR(VLOOKUP(G$1 &amp; "x" &amp; G$2 &amp; "x" &amp; $A27,'RadiatorDatabase'!$A$1:$H$147,6,FALSE),"")</f>
        <v/>
      </c>
      <c r="H27" s="1" t="str">
        <f>IFERROR(VLOOKUP(H$1 &amp; "x" &amp; H$2 &amp; "x" &amp; $A27,'RadiatorDatabase'!$A$1:$H$147,6,FALSE),"")</f>
        <v/>
      </c>
      <c r="I27" s="1" t="str">
        <f>IFERROR(VLOOKUP(I$1 &amp; "x" &amp; I$2 &amp; "x" &amp; $A27,'RadiatorDatabase'!$A$1:$H$147,6,FALSE),"")</f>
        <v/>
      </c>
      <c r="J27" s="1" t="str">
        <f>IFERROR(VLOOKUP(J$1 &amp; "x" &amp; J$2 &amp; "x" &amp; $A27,'RadiatorDatabase'!$A$1:$H$147,6,FALSE),"")</f>
        <v/>
      </c>
      <c r="K27" s="1" t="str">
        <f>IFERROR(VLOOKUP(K$1 &amp; "x" &amp; K$2 &amp; "x" &amp; $A27,'RadiatorDatabase'!$A$1:$H$147,6,FALSE),"")</f>
        <v/>
      </c>
      <c r="L27" s="1" t="str">
        <f>IFERROR(VLOOKUP(L$1 &amp; "x" &amp; L$2 &amp; "x" &amp; $A27,'RadiatorDatabase'!$A$1:$H$147,6,FALSE),"")</f>
        <v/>
      </c>
      <c r="M27" s="1" t="str">
        <f>IFERROR(VLOOKUP(M$1 &amp; "x" &amp; M$2 &amp; "x" &amp; $A27,'RadiatorDatabase'!$A$1:$H$147,6,FALSE),"")</f>
        <v/>
      </c>
      <c r="N27" s="1" t="str">
        <f>IFERROR(VLOOKUP(N$1 &amp; "x" &amp; N$2 &amp; "x" &amp; $A27,'RadiatorDatabase'!$A$1:$H$147,6,FALSE),"")</f>
        <v/>
      </c>
      <c r="O27" s="1" t="str">
        <f>IFERROR(VLOOKUP(O$1 &amp; "x" &amp; O$2 &amp; "x" &amp; $A27,'RadiatorDatabase'!$A$1:$H$147,6,FALSE),"")</f>
        <v/>
      </c>
    </row>
    <row r="28" spans="1:19" x14ac:dyDescent="0.45">
      <c r="A28">
        <v>400</v>
      </c>
      <c r="B28" s="1" t="str">
        <f>IFERROR(VLOOKUP(B$1 &amp; "x" &amp; B$2 &amp; "x" &amp; $A28,'RadiatorDatabase'!$A$1:$H$147,6,FALSE),"")</f>
        <v/>
      </c>
      <c r="C28" s="1" t="str">
        <f>IFERROR(VLOOKUP(C$1 &amp; "x" &amp; C$2 &amp; "x" &amp; $A28,'RadiatorDatabase'!$A$1:$H$147,6,FALSE),"")</f>
        <v/>
      </c>
      <c r="D28" s="1" t="str">
        <f>IFERROR(VLOOKUP(D$1 &amp; "x" &amp; D$2 &amp; "x" &amp; $A28,'RadiatorDatabase'!$A$1:$H$147,6,FALSE),"")</f>
        <v/>
      </c>
      <c r="E28" s="1" t="str">
        <f>IFERROR(VLOOKUP(E$1 &amp; "x" &amp; E$2 &amp; "x" &amp; $A28,'RadiatorDatabase'!$A$1:$H$147,6,FALSE),"")</f>
        <v/>
      </c>
      <c r="F28" s="1" t="str">
        <f>IFERROR(VLOOKUP(F$1 &amp; "x" &amp; F$2 &amp; "x" &amp; $A28,'RadiatorDatabase'!$A$1:$H$147,6,FALSE),"")</f>
        <v/>
      </c>
      <c r="G28" s="1" t="str">
        <f>IFERROR(VLOOKUP(G$1 &amp; "x" &amp; G$2 &amp; "x" &amp; $A28,'RadiatorDatabase'!$A$1:$H$147,6,FALSE),"")</f>
        <v/>
      </c>
      <c r="H28" s="1" t="str">
        <f>IFERROR(VLOOKUP(H$1 &amp; "x" &amp; H$2 &amp; "x" &amp; $A28,'RadiatorDatabase'!$A$1:$H$147,6,FALSE),"")</f>
        <v/>
      </c>
      <c r="I28" s="1" t="str">
        <f>IFERROR(VLOOKUP(I$1 &amp; "x" &amp; I$2 &amp; "x" &amp; $A28,'RadiatorDatabase'!$A$1:$H$147,6,FALSE),"")</f>
        <v/>
      </c>
      <c r="J28" s="1" t="str">
        <f>IFERROR(VLOOKUP(J$1 &amp; "x" &amp; J$2 &amp; "x" &amp; $A28,'RadiatorDatabase'!$A$1:$H$147,6,FALSE),"")</f>
        <v/>
      </c>
      <c r="K28" s="1" t="str">
        <f>IFERROR(VLOOKUP(K$1 &amp; "x" &amp; K$2 &amp; "x" &amp; $A28,'RadiatorDatabase'!$A$1:$H$147,6,FALSE),"")</f>
        <v/>
      </c>
      <c r="L28" s="1" t="str">
        <f>IFERROR(VLOOKUP(L$1 &amp; "x" &amp; L$2 &amp; "x" &amp; $A28,'RadiatorDatabase'!$A$1:$H$147,6,FALSE),"")</f>
        <v/>
      </c>
      <c r="M28" s="1" t="str">
        <f>IFERROR(VLOOKUP(M$1 &amp; "x" &amp; M$2 &amp; "x" &amp; $A28,'RadiatorDatabase'!$A$1:$H$147,6,FALSE),"")</f>
        <v/>
      </c>
      <c r="N28" s="1" t="str">
        <f>IFERROR(VLOOKUP(N$1 &amp; "x" &amp; N$2 &amp; "x" &amp; $A28,'RadiatorDatabase'!$A$1:$H$147,6,FALSE),"")</f>
        <v/>
      </c>
      <c r="O28" s="1" t="str">
        <f>IFERROR(VLOOKUP(O$1 &amp; "x" &amp; O$2 &amp; "x" &amp; $A28,'RadiatorDatabase'!$A$1:$H$147,6,FALSE),"")</f>
        <v/>
      </c>
    </row>
    <row r="29" spans="1:19" x14ac:dyDescent="0.45">
      <c r="A29">
        <v>500</v>
      </c>
      <c r="B29" s="1" t="str">
        <f>IFERROR(VLOOKUP(B$1 &amp; "x" &amp; B$2 &amp; "x" &amp; $A29,'RadiatorDatabase'!$A$1:$H$147,6,FALSE),"")</f>
        <v/>
      </c>
      <c r="C29" s="1" t="str">
        <f>IFERROR(VLOOKUP(C$1 &amp; "x" &amp; C$2 &amp; "x" &amp; $A29,'RadiatorDatabase'!$A$1:$H$147,6,FALSE),"")</f>
        <v/>
      </c>
      <c r="D29" s="1" t="str">
        <f>IFERROR(VLOOKUP(D$1 &amp; "x" &amp; D$2 &amp; "x" &amp; $A29,'RadiatorDatabase'!$A$1:$H$147,6,FALSE),"")</f>
        <v/>
      </c>
      <c r="E29" s="1" t="str">
        <f>IFERROR(VLOOKUP(E$1 &amp; "x" &amp; E$2 &amp; "x" &amp; $A29,'RadiatorDatabase'!$A$1:$H$147,6,FALSE),"")</f>
        <v/>
      </c>
      <c r="F29" s="1" t="str">
        <f>IFERROR(VLOOKUP(F$1 &amp; "x" &amp; F$2 &amp; "x" &amp; $A29,'RadiatorDatabase'!$A$1:$H$147,6,FALSE),"")</f>
        <v/>
      </c>
      <c r="G29" s="1" t="str">
        <f>IFERROR(VLOOKUP(G$1 &amp; "x" &amp; G$2 &amp; "x" &amp; $A29,'RadiatorDatabase'!$A$1:$H$147,6,FALSE),"")</f>
        <v/>
      </c>
      <c r="H29" s="1" t="str">
        <f>IFERROR(VLOOKUP(H$1 &amp; "x" &amp; H$2 &amp; "x" &amp; $A29,'RadiatorDatabase'!$A$1:$H$147,6,FALSE),"")</f>
        <v/>
      </c>
      <c r="I29" s="1" t="str">
        <f>IFERROR(VLOOKUP(I$1 &amp; "x" &amp; I$2 &amp; "x" &amp; $A29,'RadiatorDatabase'!$A$1:$H$147,6,FALSE),"")</f>
        <v/>
      </c>
      <c r="J29" s="1" t="str">
        <f>IFERROR(VLOOKUP(J$1 &amp; "x" &amp; J$2 &amp; "x" &amp; $A29,'RadiatorDatabase'!$A$1:$H$147,6,FALSE),"")</f>
        <v/>
      </c>
      <c r="K29" s="1" t="str">
        <f>IFERROR(VLOOKUP(K$1 &amp; "x" &amp; K$2 &amp; "x" &amp; $A29,'RadiatorDatabase'!$A$1:$H$147,6,FALSE),"")</f>
        <v/>
      </c>
      <c r="L29" s="1" t="str">
        <f>IFERROR(VLOOKUP(L$1 &amp; "x" &amp; L$2 &amp; "x" &amp; $A29,'RadiatorDatabase'!$A$1:$H$147,6,FALSE),"")</f>
        <v/>
      </c>
      <c r="M29" s="1" t="str">
        <f>IFERROR(VLOOKUP(M$1 &amp; "x" &amp; M$2 &amp; "x" &amp; $A29,'RadiatorDatabase'!$A$1:$H$147,6,FALSE),"")</f>
        <v/>
      </c>
      <c r="N29" s="1" t="str">
        <f>IFERROR(VLOOKUP(N$1 &amp; "x" &amp; N$2 &amp; "x" &amp; $A29,'RadiatorDatabase'!$A$1:$H$147,6,FALSE),"")</f>
        <v/>
      </c>
      <c r="O29" s="1" t="str">
        <f>IFERROR(VLOOKUP(O$1 &amp; "x" &amp; O$2 &amp; "x" &amp; $A29,'RadiatorDatabase'!$A$1:$H$147,6,FALSE),"")</f>
        <v/>
      </c>
    </row>
    <row r="30" spans="1:19" x14ac:dyDescent="0.45">
      <c r="A30">
        <v>600</v>
      </c>
      <c r="B30" s="1" t="str">
        <f>IFERROR(VLOOKUP(B$1 &amp; "x" &amp; B$2 &amp; "x" &amp; $A30,'RadiatorDatabase'!$A$1:$H$147,6,FALSE),"")</f>
        <v/>
      </c>
      <c r="C30" s="1" t="str">
        <f>IFERROR(VLOOKUP(C$1 &amp; "x" &amp; C$2 &amp; "x" &amp; $A30,'RadiatorDatabase'!$A$1:$H$147,6,FALSE),"")</f>
        <v/>
      </c>
      <c r="D30" s="1" t="str">
        <f>IFERROR(VLOOKUP(D$1 &amp; "x" &amp; D$2 &amp; "x" &amp; $A30,'RadiatorDatabase'!$A$1:$H$147,6,FALSE),"")</f>
        <v/>
      </c>
      <c r="E30" s="1" t="str">
        <f>IFERROR(VLOOKUP(E$1 &amp; "x" &amp; E$2 &amp; "x" &amp; $A30,'RadiatorDatabase'!$A$1:$H$147,6,FALSE),"")</f>
        <v/>
      </c>
      <c r="F30" s="1" t="str">
        <f>IFERROR(VLOOKUP(F$1 &amp; "x" &amp; F$2 &amp; "x" &amp; $A30,'RadiatorDatabase'!$A$1:$H$147,6,FALSE),"")</f>
        <v/>
      </c>
      <c r="G30" s="1" t="str">
        <f>IFERROR(VLOOKUP(G$1 &amp; "x" &amp; G$2 &amp; "x" &amp; $A30,'RadiatorDatabase'!$A$1:$H$147,6,FALSE),"")</f>
        <v/>
      </c>
      <c r="H30" s="1" t="str">
        <f>IFERROR(VLOOKUP(H$1 &amp; "x" &amp; H$2 &amp; "x" &amp; $A30,'RadiatorDatabase'!$A$1:$H$147,6,FALSE),"")</f>
        <v/>
      </c>
      <c r="I30" s="1" t="str">
        <f>IFERROR(VLOOKUP(I$1 &amp; "x" &amp; I$2 &amp; "x" &amp; $A30,'RadiatorDatabase'!$A$1:$H$147,6,FALSE),"")</f>
        <v/>
      </c>
      <c r="J30" s="1" t="str">
        <f>IFERROR(VLOOKUP(J$1 &amp; "x" &amp; J$2 &amp; "x" &amp; $A30,'RadiatorDatabase'!$A$1:$H$147,6,FALSE),"")</f>
        <v/>
      </c>
      <c r="K30" s="1" t="str">
        <f>IFERROR(VLOOKUP(K$1 &amp; "x" &amp; K$2 &amp; "x" &amp; $A30,'RadiatorDatabase'!$A$1:$H$147,6,FALSE),"")</f>
        <v/>
      </c>
      <c r="L30" s="1" t="str">
        <f>IFERROR(VLOOKUP(L$1 &amp; "x" &amp; L$2 &amp; "x" &amp; $A30,'RadiatorDatabase'!$A$1:$H$147,6,FALSE),"")</f>
        <v/>
      </c>
      <c r="M30" s="1" t="str">
        <f>IFERROR(VLOOKUP(M$1 &amp; "x" &amp; M$2 &amp; "x" &amp; $A30,'RadiatorDatabase'!$A$1:$H$147,6,FALSE),"")</f>
        <v/>
      </c>
      <c r="N30" s="1" t="str">
        <f>IFERROR(VLOOKUP(N$1 &amp; "x" &amp; N$2 &amp; "x" &amp; $A30,'RadiatorDatabase'!$A$1:$H$147,6,FALSE),"")</f>
        <v/>
      </c>
      <c r="O30" s="1" t="str">
        <f>IFERROR(VLOOKUP(O$1 &amp; "x" &amp; O$2 &amp; "x" &amp; $A30,'RadiatorDatabase'!$A$1:$H$147,6,FALSE),"")</f>
        <v/>
      </c>
    </row>
    <row r="31" spans="1:19" x14ac:dyDescent="0.45">
      <c r="A31">
        <v>700</v>
      </c>
      <c r="B31" s="1" t="str">
        <f>IFERROR(VLOOKUP(B$1 &amp; "x" &amp; B$2 &amp; "x" &amp; $A31,'RadiatorDatabase'!$A$1:$H$147,6,FALSE),"")</f>
        <v/>
      </c>
      <c r="C31" s="1" t="str">
        <f>IFERROR(VLOOKUP(C$1 &amp; "x" &amp; C$2 &amp; "x" &amp; $A31,'RadiatorDatabase'!$A$1:$H$147,6,FALSE),"")</f>
        <v/>
      </c>
      <c r="D31" s="1" t="str">
        <f>IFERROR(VLOOKUP(D$1 &amp; "x" &amp; D$2 &amp; "x" &amp; $A31,'RadiatorDatabase'!$A$1:$H$147,6,FALSE),"")</f>
        <v/>
      </c>
      <c r="E31" s="1" t="str">
        <f>IFERROR(VLOOKUP(E$1 &amp; "x" &amp; E$2 &amp; "x" &amp; $A31,'RadiatorDatabase'!$A$1:$H$147,6,FALSE),"")</f>
        <v/>
      </c>
      <c r="F31" s="1" t="str">
        <f>IFERROR(VLOOKUP(F$1 &amp; "x" &amp; F$2 &amp; "x" &amp; $A31,'RadiatorDatabase'!$A$1:$H$147,6,FALSE),"")</f>
        <v/>
      </c>
      <c r="G31" s="1" t="str">
        <f>IFERROR(VLOOKUP(G$1 &amp; "x" &amp; G$2 &amp; "x" &amp; $A31,'RadiatorDatabase'!$A$1:$H$147,6,FALSE),"")</f>
        <v/>
      </c>
      <c r="H31" s="1" t="str">
        <f>IFERROR(VLOOKUP(H$1 &amp; "x" &amp; H$2 &amp; "x" &amp; $A31,'RadiatorDatabase'!$A$1:$H$147,6,FALSE),"")</f>
        <v/>
      </c>
      <c r="I31" s="1" t="str">
        <f>IFERROR(VLOOKUP(I$1 &amp; "x" &amp; I$2 &amp; "x" &amp; $A31,'RadiatorDatabase'!$A$1:$H$147,6,FALSE),"")</f>
        <v/>
      </c>
      <c r="J31" s="1" t="str">
        <f>IFERROR(VLOOKUP(J$1 &amp; "x" &amp; J$2 &amp; "x" &amp; $A31,'RadiatorDatabase'!$A$1:$H$147,6,FALSE),"")</f>
        <v/>
      </c>
      <c r="K31" s="1" t="str">
        <f>IFERROR(VLOOKUP(K$1 &amp; "x" &amp; K$2 &amp; "x" &amp; $A31,'RadiatorDatabase'!$A$1:$H$147,6,FALSE),"")</f>
        <v/>
      </c>
      <c r="L31" s="1" t="str">
        <f>IFERROR(VLOOKUP(L$1 &amp; "x" &amp; L$2 &amp; "x" &amp; $A31,'RadiatorDatabase'!$A$1:$H$147,6,FALSE),"")</f>
        <v/>
      </c>
      <c r="M31" s="1" t="str">
        <f>IFERROR(VLOOKUP(M$1 &amp; "x" &amp; M$2 &amp; "x" &amp; $A31,'RadiatorDatabase'!$A$1:$H$147,6,FALSE),"")</f>
        <v/>
      </c>
      <c r="N31" s="1" t="str">
        <f>IFERROR(VLOOKUP(N$1 &amp; "x" &amp; N$2 &amp; "x" &amp; $A31,'RadiatorDatabase'!$A$1:$H$147,6,FALSE),"")</f>
        <v/>
      </c>
      <c r="O31" s="1" t="str">
        <f>IFERROR(VLOOKUP(O$1 &amp; "x" &amp; O$2 &amp; "x" &amp; $A31,'RadiatorDatabase'!$A$1:$H$147,6,FALSE),"")</f>
        <v/>
      </c>
    </row>
    <row r="32" spans="1:19" x14ac:dyDescent="0.45">
      <c r="A32">
        <v>800</v>
      </c>
      <c r="B32" s="1" t="str">
        <f>IFERROR(VLOOKUP(B$1 &amp; "x" &amp; B$2 &amp; "x" &amp; $A32,'RadiatorDatabase'!$A$1:$H$147,6,FALSE),"")</f>
        <v/>
      </c>
      <c r="C32" s="1" t="str">
        <f>IFERROR(VLOOKUP(C$1 &amp; "x" &amp; C$2 &amp; "x" &amp; $A32,'RadiatorDatabase'!$A$1:$H$147,6,FALSE),"")</f>
        <v/>
      </c>
      <c r="D32" s="1" t="str">
        <f>IFERROR(VLOOKUP(D$1 &amp; "x" &amp; D$2 &amp; "x" &amp; $A32,'RadiatorDatabase'!$A$1:$H$147,6,FALSE),"")</f>
        <v/>
      </c>
      <c r="E32" s="1" t="str">
        <f>IFERROR(VLOOKUP(E$1 &amp; "x" &amp; E$2 &amp; "x" &amp; $A32,'RadiatorDatabase'!$A$1:$H$147,6,FALSE),"")</f>
        <v/>
      </c>
      <c r="F32" s="1" t="str">
        <f>IFERROR(VLOOKUP(F$1 &amp; "x" &amp; F$2 &amp; "x" &amp; $A32,'RadiatorDatabase'!$A$1:$H$147,6,FALSE),"")</f>
        <v/>
      </c>
      <c r="G32" s="1" t="str">
        <f>IFERROR(VLOOKUP(G$1 &amp; "x" &amp; G$2 &amp; "x" &amp; $A32,'RadiatorDatabase'!$A$1:$H$147,6,FALSE),"")</f>
        <v/>
      </c>
      <c r="H32" s="1" t="str">
        <f>IFERROR(VLOOKUP(H$1 &amp; "x" &amp; H$2 &amp; "x" &amp; $A32,'RadiatorDatabase'!$A$1:$H$147,6,FALSE),"")</f>
        <v/>
      </c>
      <c r="I32" s="1" t="str">
        <f>IFERROR(VLOOKUP(I$1 &amp; "x" &amp; I$2 &amp; "x" &amp; $A32,'RadiatorDatabase'!$A$1:$H$147,6,FALSE),"")</f>
        <v/>
      </c>
      <c r="J32" s="1" t="str">
        <f>IFERROR(VLOOKUP(J$1 &amp; "x" &amp; J$2 &amp; "x" &amp; $A32,'RadiatorDatabase'!$A$1:$H$147,6,FALSE),"")</f>
        <v/>
      </c>
      <c r="K32" s="1" t="str">
        <f>IFERROR(VLOOKUP(K$1 &amp; "x" &amp; K$2 &amp; "x" &amp; $A32,'RadiatorDatabase'!$A$1:$H$147,6,FALSE),"")</f>
        <v/>
      </c>
      <c r="L32" s="1" t="str">
        <f>IFERROR(VLOOKUP(L$1 &amp; "x" &amp; L$2 &amp; "x" &amp; $A32,'RadiatorDatabase'!$A$1:$H$147,6,FALSE),"")</f>
        <v/>
      </c>
      <c r="M32" s="1" t="str">
        <f>IFERROR(VLOOKUP(M$1 &amp; "x" &amp; M$2 &amp; "x" &amp; $A32,'RadiatorDatabase'!$A$1:$H$147,6,FALSE),"")</f>
        <v/>
      </c>
      <c r="N32" s="1" t="str">
        <f>IFERROR(VLOOKUP(N$1 &amp; "x" &amp; N$2 &amp; "x" &amp; $A32,'RadiatorDatabase'!$A$1:$H$147,6,FALSE),"")</f>
        <v/>
      </c>
      <c r="O32" s="1" t="str">
        <f>IFERROR(VLOOKUP(O$1 &amp; "x" &amp; O$2 &amp; "x" &amp; $A32,'RadiatorDatabase'!$A$1:$H$147,6,FALSE),"")</f>
        <v/>
      </c>
    </row>
    <row r="33" spans="1:15" x14ac:dyDescent="0.45">
      <c r="A33">
        <v>900</v>
      </c>
      <c r="B33" s="1" t="str">
        <f>IFERROR(VLOOKUP(B$1 &amp; "x" &amp; B$2 &amp; "x" &amp; $A33,'RadiatorDatabase'!$A$1:$H$147,6,FALSE),"")</f>
        <v/>
      </c>
      <c r="C33" s="1" t="str">
        <f>IFERROR(VLOOKUP(C$1 &amp; "x" &amp; C$2 &amp; "x" &amp; $A33,'RadiatorDatabase'!$A$1:$H$147,6,FALSE),"")</f>
        <v/>
      </c>
      <c r="D33" s="1" t="str">
        <f>IFERROR(VLOOKUP(D$1 &amp; "x" &amp; D$2 &amp; "x" &amp; $A33,'RadiatorDatabase'!$A$1:$H$147,6,FALSE),"")</f>
        <v/>
      </c>
      <c r="E33" s="1" t="str">
        <f>IFERROR(VLOOKUP(E$1 &amp; "x" &amp; E$2 &amp; "x" &amp; $A33,'RadiatorDatabase'!$A$1:$H$147,6,FALSE),"")</f>
        <v/>
      </c>
      <c r="F33" s="1" t="str">
        <f>IFERROR(VLOOKUP(F$1 &amp; "x" &amp; F$2 &amp; "x" &amp; $A33,'RadiatorDatabase'!$A$1:$H$147,6,FALSE),"")</f>
        <v/>
      </c>
      <c r="G33" s="1" t="str">
        <f>IFERROR(VLOOKUP(G$1 &amp; "x" &amp; G$2 &amp; "x" &amp; $A33,'RadiatorDatabase'!$A$1:$H$147,6,FALSE),"")</f>
        <v/>
      </c>
      <c r="H33" s="1" t="str">
        <f>IFERROR(VLOOKUP(H$1 &amp; "x" &amp; H$2 &amp; "x" &amp; $A33,'RadiatorDatabase'!$A$1:$H$147,6,FALSE),"")</f>
        <v/>
      </c>
      <c r="I33" s="1" t="str">
        <f>IFERROR(VLOOKUP(I$1 &amp; "x" &amp; I$2 &amp; "x" &amp; $A33,'RadiatorDatabase'!$A$1:$H$147,6,FALSE),"")</f>
        <v/>
      </c>
      <c r="J33" s="1" t="str">
        <f>IFERROR(VLOOKUP(J$1 &amp; "x" &amp; J$2 &amp; "x" &amp; $A33,'RadiatorDatabase'!$A$1:$H$147,6,FALSE),"")</f>
        <v/>
      </c>
      <c r="K33" s="1" t="str">
        <f>IFERROR(VLOOKUP(K$1 &amp; "x" &amp; K$2 &amp; "x" &amp; $A33,'RadiatorDatabase'!$A$1:$H$147,6,FALSE),"")</f>
        <v/>
      </c>
      <c r="L33" s="1" t="str">
        <f>IFERROR(VLOOKUP(L$1 &amp; "x" &amp; L$2 &amp; "x" &amp; $A33,'RadiatorDatabase'!$A$1:$H$147,6,FALSE),"")</f>
        <v/>
      </c>
      <c r="M33" s="1" t="str">
        <f>IFERROR(VLOOKUP(M$1 &amp; "x" &amp; M$2 &amp; "x" &amp; $A33,'RadiatorDatabase'!$A$1:$H$147,6,FALSE),"")</f>
        <v/>
      </c>
      <c r="N33" s="1" t="str">
        <f>IFERROR(VLOOKUP(N$1 &amp; "x" &amp; N$2 &amp; "x" &amp; $A33,'RadiatorDatabase'!$A$1:$H$147,6,FALSE),"")</f>
        <v/>
      </c>
      <c r="O33" s="1" t="str">
        <f>IFERROR(VLOOKUP(O$1 &amp; "x" &amp; O$2 &amp; "x" &amp; $A33,'RadiatorDatabase'!$A$1:$H$147,6,FALSE),"")</f>
        <v/>
      </c>
    </row>
    <row r="34" spans="1:15" x14ac:dyDescent="0.45">
      <c r="A34">
        <v>1000</v>
      </c>
      <c r="B34" s="1" t="str">
        <f>IFERROR(VLOOKUP(B$1 &amp; "x" &amp; B$2 &amp; "x" &amp; $A34,'RadiatorDatabase'!$A$1:$H$147,6,FALSE),"")</f>
        <v/>
      </c>
      <c r="C34" s="1" t="str">
        <f>IFERROR(VLOOKUP(C$1 &amp; "x" &amp; C$2 &amp; "x" &amp; $A34,'RadiatorDatabase'!$A$1:$H$147,6,FALSE),"")</f>
        <v/>
      </c>
      <c r="D34" s="1" t="str">
        <f>IFERROR(VLOOKUP(D$1 &amp; "x" &amp; D$2 &amp; "x" &amp; $A34,'RadiatorDatabase'!$A$1:$H$147,6,FALSE),"")</f>
        <v/>
      </c>
      <c r="E34" s="1" t="str">
        <f>IFERROR(VLOOKUP(E$1 &amp; "x" &amp; E$2 &amp; "x" &amp; $A34,'RadiatorDatabase'!$A$1:$H$147,6,FALSE),"")</f>
        <v/>
      </c>
      <c r="F34" s="1" t="str">
        <f>IFERROR(VLOOKUP(F$1 &amp; "x" &amp; F$2 &amp; "x" &amp; $A34,'RadiatorDatabase'!$A$1:$H$147,6,FALSE),"")</f>
        <v/>
      </c>
      <c r="G34" s="1" t="str">
        <f>IFERROR(VLOOKUP(G$1 &amp; "x" &amp; G$2 &amp; "x" &amp; $A34,'RadiatorDatabase'!$A$1:$H$147,6,FALSE),"")</f>
        <v/>
      </c>
      <c r="H34" s="1" t="str">
        <f>IFERROR(VLOOKUP(H$1 &amp; "x" &amp; H$2 &amp; "x" &amp; $A34,'RadiatorDatabase'!$A$1:$H$147,6,FALSE),"")</f>
        <v/>
      </c>
      <c r="I34" s="1" t="str">
        <f>IFERROR(VLOOKUP(I$1 &amp; "x" &amp; I$2 &amp; "x" &amp; $A34,'RadiatorDatabase'!$A$1:$H$147,6,FALSE),"")</f>
        <v/>
      </c>
      <c r="J34" s="1" t="str">
        <f>IFERROR(VLOOKUP(J$1 &amp; "x" &amp; J$2 &amp; "x" &amp; $A34,'RadiatorDatabase'!$A$1:$H$147,6,FALSE),"")</f>
        <v/>
      </c>
      <c r="K34" s="1" t="str">
        <f>IFERROR(VLOOKUP(K$1 &amp; "x" &amp; K$2 &amp; "x" &amp; $A34,'RadiatorDatabase'!$A$1:$H$147,6,FALSE),"")</f>
        <v/>
      </c>
      <c r="L34" s="1" t="str">
        <f>IFERROR(VLOOKUP(L$1 &amp; "x" &amp; L$2 &amp; "x" &amp; $A34,'RadiatorDatabase'!$A$1:$H$147,6,FALSE),"")</f>
        <v/>
      </c>
      <c r="M34" s="1" t="str">
        <f>IFERROR(VLOOKUP(M$1 &amp; "x" &amp; M$2 &amp; "x" &amp; $A34,'RadiatorDatabase'!$A$1:$H$147,6,FALSE),"")</f>
        <v/>
      </c>
      <c r="N34" s="1" t="str">
        <f>IFERROR(VLOOKUP(N$1 &amp; "x" &amp; N$2 &amp; "x" &amp; $A34,'RadiatorDatabase'!$A$1:$H$147,6,FALSE),"")</f>
        <v/>
      </c>
      <c r="O34" s="1" t="str">
        <f>IFERROR(VLOOKUP(O$1 &amp; "x" &amp; O$2 &amp; "x" &amp; $A34,'RadiatorDatabase'!$A$1:$H$147,6,FALSE),"")</f>
        <v/>
      </c>
    </row>
    <row r="35" spans="1:15" x14ac:dyDescent="0.45">
      <c r="A35">
        <v>1100</v>
      </c>
      <c r="B35" s="1" t="str">
        <f>IFERROR(VLOOKUP(B$1 &amp; "x" &amp; B$2 &amp; "x" &amp; $A35,'RadiatorDatabase'!$A$1:$H$147,6,FALSE),"")</f>
        <v/>
      </c>
      <c r="C35" s="1" t="str">
        <f>IFERROR(VLOOKUP(C$1 &amp; "x" &amp; C$2 &amp; "x" &amp; $A35,'RadiatorDatabase'!$A$1:$H$147,6,FALSE),"")</f>
        <v/>
      </c>
      <c r="D35" s="1" t="str">
        <f>IFERROR(VLOOKUP(D$1 &amp; "x" &amp; D$2 &amp; "x" &amp; $A35,'RadiatorDatabase'!$A$1:$H$147,6,FALSE),"")</f>
        <v/>
      </c>
      <c r="E35" s="1" t="str">
        <f>IFERROR(VLOOKUP(E$1 &amp; "x" &amp; E$2 &amp; "x" &amp; $A35,'RadiatorDatabase'!$A$1:$H$147,6,FALSE),"")</f>
        <v/>
      </c>
      <c r="F35" s="1" t="str">
        <f>IFERROR(VLOOKUP(F$1 &amp; "x" &amp; F$2 &amp; "x" &amp; $A35,'RadiatorDatabase'!$A$1:$H$147,6,FALSE),"")</f>
        <v/>
      </c>
      <c r="G35" s="1" t="str">
        <f>IFERROR(VLOOKUP(G$1 &amp; "x" &amp; G$2 &amp; "x" &amp; $A35,'RadiatorDatabase'!$A$1:$H$147,6,FALSE),"")</f>
        <v/>
      </c>
      <c r="H35" s="1" t="str">
        <f>IFERROR(VLOOKUP(H$1 &amp; "x" &amp; H$2 &amp; "x" &amp; $A35,'RadiatorDatabase'!$A$1:$H$147,6,FALSE),"")</f>
        <v/>
      </c>
      <c r="I35" s="1" t="str">
        <f>IFERROR(VLOOKUP(I$1 &amp; "x" &amp; I$2 &amp; "x" &amp; $A35,'RadiatorDatabase'!$A$1:$H$147,6,FALSE),"")</f>
        <v/>
      </c>
      <c r="J35" s="1" t="str">
        <f>IFERROR(VLOOKUP(J$1 &amp; "x" &amp; J$2 &amp; "x" &amp; $A35,'RadiatorDatabase'!$A$1:$H$147,6,FALSE),"")</f>
        <v/>
      </c>
      <c r="K35" s="1" t="str">
        <f>IFERROR(VLOOKUP(K$1 &amp; "x" &amp; K$2 &amp; "x" &amp; $A35,'RadiatorDatabase'!$A$1:$H$147,6,FALSE),"")</f>
        <v/>
      </c>
      <c r="L35" s="1" t="str">
        <f>IFERROR(VLOOKUP(L$1 &amp; "x" &amp; L$2 &amp; "x" &amp; $A35,'RadiatorDatabase'!$A$1:$H$147,6,FALSE),"")</f>
        <v/>
      </c>
      <c r="M35" s="1" t="str">
        <f>IFERROR(VLOOKUP(M$1 &amp; "x" &amp; M$2 &amp; "x" &amp; $A35,'RadiatorDatabase'!$A$1:$H$147,6,FALSE),"")</f>
        <v/>
      </c>
      <c r="N35" s="1" t="str">
        <f>IFERROR(VLOOKUP(N$1 &amp; "x" &amp; N$2 &amp; "x" &amp; $A35,'RadiatorDatabase'!$A$1:$H$147,6,FALSE),"")</f>
        <v/>
      </c>
      <c r="O35" s="1" t="str">
        <f>IFERROR(VLOOKUP(O$1 &amp; "x" &amp; O$2 &amp; "x" &amp; $A35,'RadiatorDatabase'!$A$1:$H$147,6,FALSE),"")</f>
        <v/>
      </c>
    </row>
    <row r="36" spans="1:15" x14ac:dyDescent="0.45">
      <c r="A36">
        <v>1200</v>
      </c>
      <c r="B36" s="1" t="str">
        <f>IFERROR(VLOOKUP(B$1 &amp; "x" &amp; B$2 &amp; "x" &amp; $A36,'RadiatorDatabase'!$A$1:$H$147,6,FALSE),"")</f>
        <v/>
      </c>
      <c r="C36" s="1" t="str">
        <f>IFERROR(VLOOKUP(C$1 &amp; "x" &amp; C$2 &amp; "x" &amp; $A36,'RadiatorDatabase'!$A$1:$H$147,6,FALSE),"")</f>
        <v/>
      </c>
      <c r="D36" s="1" t="str">
        <f>IFERROR(VLOOKUP(D$1 &amp; "x" &amp; D$2 &amp; "x" &amp; $A36,'RadiatorDatabase'!$A$1:$H$147,6,FALSE),"")</f>
        <v/>
      </c>
      <c r="E36" s="1" t="str">
        <f>IFERROR(VLOOKUP(E$1 &amp; "x" &amp; E$2 &amp; "x" &amp; $A36,'RadiatorDatabase'!$A$1:$H$147,6,FALSE),"")</f>
        <v/>
      </c>
      <c r="F36" s="1" t="str">
        <f>IFERROR(VLOOKUP(F$1 &amp; "x" &amp; F$2 &amp; "x" &amp; $A36,'RadiatorDatabase'!$A$1:$H$147,6,FALSE),"")</f>
        <v/>
      </c>
      <c r="G36" s="1" t="str">
        <f>IFERROR(VLOOKUP(G$1 &amp; "x" &amp; G$2 &amp; "x" &amp; $A36,'RadiatorDatabase'!$A$1:$H$147,6,FALSE),"")</f>
        <v/>
      </c>
      <c r="H36" s="1" t="str">
        <f>IFERROR(VLOOKUP(H$1 &amp; "x" &amp; H$2 &amp; "x" &amp; $A36,'RadiatorDatabase'!$A$1:$H$147,6,FALSE),"")</f>
        <v/>
      </c>
      <c r="I36" s="1" t="str">
        <f>IFERROR(VLOOKUP(I$1 &amp; "x" &amp; I$2 &amp; "x" &amp; $A36,'RadiatorDatabase'!$A$1:$H$147,6,FALSE),"")</f>
        <v/>
      </c>
      <c r="J36" s="1" t="str">
        <f>IFERROR(VLOOKUP(J$1 &amp; "x" &amp; J$2 &amp; "x" &amp; $A36,'RadiatorDatabase'!$A$1:$H$147,6,FALSE),"")</f>
        <v/>
      </c>
      <c r="K36" s="1" t="str">
        <f>IFERROR(VLOOKUP(K$1 &amp; "x" &amp; K$2 &amp; "x" &amp; $A36,'RadiatorDatabase'!$A$1:$H$147,6,FALSE),"")</f>
        <v/>
      </c>
      <c r="L36" s="1" t="str">
        <f>IFERROR(VLOOKUP(L$1 &amp; "x" &amp; L$2 &amp; "x" &amp; $A36,'RadiatorDatabase'!$A$1:$H$147,6,FALSE),"")</f>
        <v/>
      </c>
      <c r="M36" s="1" t="str">
        <f>IFERROR(VLOOKUP(M$1 &amp; "x" &amp; M$2 &amp; "x" &amp; $A36,'RadiatorDatabase'!$A$1:$H$147,6,FALSE),"")</f>
        <v/>
      </c>
      <c r="N36" s="1" t="str">
        <f>IFERROR(VLOOKUP(N$1 &amp; "x" &amp; N$2 &amp; "x" &amp; $A36,'RadiatorDatabase'!$A$1:$H$147,6,FALSE),"")</f>
        <v/>
      </c>
      <c r="O36" s="1" t="str">
        <f>IFERROR(VLOOKUP(O$1 &amp; "x" &amp; O$2 &amp; "x" &amp; $A36,'RadiatorDatabase'!$A$1:$H$147,6,FALSE),"")</f>
        <v/>
      </c>
    </row>
    <row r="37" spans="1:15" x14ac:dyDescent="0.45">
      <c r="A37">
        <v>1400</v>
      </c>
      <c r="B37" s="1" t="str">
        <f>IFERROR(VLOOKUP(B$1 &amp; "x" &amp; B$2 &amp; "x" &amp; $A37,'RadiatorDatabase'!$A$1:$H$147,6,FALSE),"")</f>
        <v/>
      </c>
      <c r="C37" s="1" t="str">
        <f>IFERROR(VLOOKUP(C$1 &amp; "x" &amp; C$2 &amp; "x" &amp; $A37,'RadiatorDatabase'!$A$1:$H$147,6,FALSE),"")</f>
        <v/>
      </c>
      <c r="D37" s="1" t="str">
        <f>IFERROR(VLOOKUP(D$1 &amp; "x" &amp; D$2 &amp; "x" &amp; $A37,'RadiatorDatabase'!$A$1:$H$147,6,FALSE),"")</f>
        <v/>
      </c>
      <c r="E37" s="1" t="str">
        <f>IFERROR(VLOOKUP(E$1 &amp; "x" &amp; E$2 &amp; "x" &amp; $A37,'RadiatorDatabase'!$A$1:$H$147,6,FALSE),"")</f>
        <v/>
      </c>
      <c r="F37" s="1" t="str">
        <f>IFERROR(VLOOKUP(F$1 &amp; "x" &amp; F$2 &amp; "x" &amp; $A37,'RadiatorDatabase'!$A$1:$H$147,6,FALSE),"")</f>
        <v/>
      </c>
      <c r="G37" s="1" t="str">
        <f>IFERROR(VLOOKUP(G$1 &amp; "x" &amp; G$2 &amp; "x" &amp; $A37,'RadiatorDatabase'!$A$1:$H$147,6,FALSE),"")</f>
        <v/>
      </c>
      <c r="H37" s="1" t="str">
        <f>IFERROR(VLOOKUP(H$1 &amp; "x" &amp; H$2 &amp; "x" &amp; $A37,'RadiatorDatabase'!$A$1:$H$147,6,FALSE),"")</f>
        <v/>
      </c>
      <c r="I37" s="1" t="str">
        <f>IFERROR(VLOOKUP(I$1 &amp; "x" &amp; I$2 &amp; "x" &amp; $A37,'RadiatorDatabase'!$A$1:$H$147,6,FALSE),"")</f>
        <v/>
      </c>
      <c r="J37" s="1" t="str">
        <f>IFERROR(VLOOKUP(J$1 &amp; "x" &amp; J$2 &amp; "x" &amp; $A37,'RadiatorDatabase'!$A$1:$H$147,6,FALSE),"")</f>
        <v/>
      </c>
      <c r="K37" s="1" t="str">
        <f>IFERROR(VLOOKUP(K$1 &amp; "x" &amp; K$2 &amp; "x" &amp; $A37,'RadiatorDatabase'!$A$1:$H$147,6,FALSE),"")</f>
        <v/>
      </c>
      <c r="L37" s="1" t="str">
        <f>IFERROR(VLOOKUP(L$1 &amp; "x" &amp; L$2 &amp; "x" &amp; $A37,'RadiatorDatabase'!$A$1:$H$147,6,FALSE),"")</f>
        <v/>
      </c>
      <c r="M37" s="1" t="str">
        <f>IFERROR(VLOOKUP(M$1 &amp; "x" &amp; M$2 &amp; "x" &amp; $A37,'RadiatorDatabase'!$A$1:$H$147,6,FALSE),"")</f>
        <v/>
      </c>
      <c r="N37" s="1" t="str">
        <f>IFERROR(VLOOKUP(N$1 &amp; "x" &amp; N$2 &amp; "x" &amp; $A37,'RadiatorDatabase'!$A$1:$H$147,6,FALSE),"")</f>
        <v/>
      </c>
      <c r="O37" s="1" t="str">
        <f>IFERROR(VLOOKUP(O$1 &amp; "x" &amp; O$2 &amp; "x" &amp; $A37,'RadiatorDatabase'!$A$1:$H$147,6,FALSE),"")</f>
        <v/>
      </c>
    </row>
    <row r="38" spans="1:15" x14ac:dyDescent="0.45">
      <c r="A38">
        <v>1600</v>
      </c>
      <c r="B38" s="1" t="str">
        <f>IFERROR(VLOOKUP(B$1 &amp; "x" &amp; B$2 &amp; "x" &amp; $A38,'RadiatorDatabase'!$A$1:$H$147,6,FALSE),"")</f>
        <v/>
      </c>
      <c r="C38" s="1" t="str">
        <f>IFERROR(VLOOKUP(C$1 &amp; "x" &amp; C$2 &amp; "x" &amp; $A38,'RadiatorDatabase'!$A$1:$H$147,6,FALSE),"")</f>
        <v/>
      </c>
      <c r="D38" s="1" t="str">
        <f>IFERROR(VLOOKUP(D$1 &amp; "x" &amp; D$2 &amp; "x" &amp; $A38,'RadiatorDatabase'!$A$1:$H$147,6,FALSE),"")</f>
        <v/>
      </c>
      <c r="E38" s="1" t="str">
        <f>IFERROR(VLOOKUP(E$1 &amp; "x" &amp; E$2 &amp; "x" &amp; $A38,'RadiatorDatabase'!$A$1:$H$147,6,FALSE),"")</f>
        <v/>
      </c>
      <c r="F38" s="1" t="str">
        <f>IFERROR(VLOOKUP(F$1 &amp; "x" &amp; F$2 &amp; "x" &amp; $A38,'RadiatorDatabase'!$A$1:$H$147,6,FALSE),"")</f>
        <v/>
      </c>
      <c r="G38" s="1" t="str">
        <f>IFERROR(VLOOKUP(G$1 &amp; "x" &amp; G$2 &amp; "x" &amp; $A38,'RadiatorDatabase'!$A$1:$H$147,6,FALSE),"")</f>
        <v/>
      </c>
      <c r="H38" s="1" t="str">
        <f>IFERROR(VLOOKUP(H$1 &amp; "x" &amp; H$2 &amp; "x" &amp; $A38,'RadiatorDatabase'!$A$1:$H$147,6,FALSE),"")</f>
        <v/>
      </c>
      <c r="I38" s="1" t="str">
        <f>IFERROR(VLOOKUP(I$1 &amp; "x" &amp; I$2 &amp; "x" &amp; $A38,'RadiatorDatabase'!$A$1:$H$147,6,FALSE),"")</f>
        <v/>
      </c>
      <c r="J38" s="1" t="str">
        <f>IFERROR(VLOOKUP(J$1 &amp; "x" &amp; J$2 &amp; "x" &amp; $A38,'RadiatorDatabase'!$A$1:$H$147,6,FALSE),"")</f>
        <v/>
      </c>
      <c r="K38" s="1" t="str">
        <f>IFERROR(VLOOKUP(K$1 &amp; "x" &amp; K$2 &amp; "x" &amp; $A38,'RadiatorDatabase'!$A$1:$H$147,6,FALSE),"")</f>
        <v/>
      </c>
      <c r="L38" s="1" t="str">
        <f>IFERROR(VLOOKUP(L$1 &amp; "x" &amp; L$2 &amp; "x" &amp; $A38,'RadiatorDatabase'!$A$1:$H$147,6,FALSE),"")</f>
        <v/>
      </c>
      <c r="M38" s="1" t="str">
        <f>IFERROR(VLOOKUP(M$1 &amp; "x" &amp; M$2 &amp; "x" &amp; $A38,'RadiatorDatabase'!$A$1:$H$147,6,FALSE),"")</f>
        <v/>
      </c>
      <c r="N38" s="1" t="str">
        <f>IFERROR(VLOOKUP(N$1 &amp; "x" &amp; N$2 &amp; "x" &amp; $A38,'RadiatorDatabase'!$A$1:$H$147,6,FALSE),"")</f>
        <v/>
      </c>
      <c r="O38" s="1" t="str">
        <f>IFERROR(VLOOKUP(O$1 &amp; "x" &amp; O$2 &amp; "x" &amp; $A38,'RadiatorDatabase'!$A$1:$H$147,6,FALSE),"")</f>
        <v/>
      </c>
    </row>
    <row r="39" spans="1:15" x14ac:dyDescent="0.45">
      <c r="A39">
        <v>1800</v>
      </c>
      <c r="B39" s="1" t="str">
        <f>IFERROR(VLOOKUP(B$1 &amp; "x" &amp; B$2 &amp; "x" &amp; $A39,'RadiatorDatabase'!$A$1:$H$147,6,FALSE),"")</f>
        <v/>
      </c>
      <c r="C39" s="1" t="str">
        <f>IFERROR(VLOOKUP(C$1 &amp; "x" &amp; C$2 &amp; "x" &amp; $A39,'RadiatorDatabase'!$A$1:$H$147,6,FALSE),"")</f>
        <v/>
      </c>
      <c r="D39" s="1" t="str">
        <f>IFERROR(VLOOKUP(D$1 &amp; "x" &amp; D$2 &amp; "x" &amp; $A39,'RadiatorDatabase'!$A$1:$H$147,6,FALSE),"")</f>
        <v/>
      </c>
      <c r="E39" s="1" t="str">
        <f>IFERROR(VLOOKUP(E$1 &amp; "x" &amp; E$2 &amp; "x" &amp; $A39,'RadiatorDatabase'!$A$1:$H$147,6,FALSE),"")</f>
        <v/>
      </c>
      <c r="F39" s="1" t="str">
        <f>IFERROR(VLOOKUP(F$1 &amp; "x" &amp; F$2 &amp; "x" &amp; $A39,'RadiatorDatabase'!$A$1:$H$147,6,FALSE),"")</f>
        <v/>
      </c>
      <c r="G39" s="1" t="str">
        <f>IFERROR(VLOOKUP(G$1 &amp; "x" &amp; G$2 &amp; "x" &amp; $A39,'RadiatorDatabase'!$A$1:$H$147,6,FALSE),"")</f>
        <v/>
      </c>
      <c r="H39" s="1" t="str">
        <f>IFERROR(VLOOKUP(H$1 &amp; "x" &amp; H$2 &amp; "x" &amp; $A39,'RadiatorDatabase'!$A$1:$H$147,6,FALSE),"")</f>
        <v/>
      </c>
      <c r="I39" s="1" t="str">
        <f>IFERROR(VLOOKUP(I$1 &amp; "x" &amp; I$2 &amp; "x" &amp; $A39,'RadiatorDatabase'!$A$1:$H$147,6,FALSE),"")</f>
        <v/>
      </c>
      <c r="J39" s="1" t="str">
        <f>IFERROR(VLOOKUP(J$1 &amp; "x" &amp; J$2 &amp; "x" &amp; $A39,'RadiatorDatabase'!$A$1:$H$147,6,FALSE),"")</f>
        <v/>
      </c>
      <c r="K39" s="1" t="str">
        <f>IFERROR(VLOOKUP(K$1 &amp; "x" &amp; K$2 &amp; "x" &amp; $A39,'RadiatorDatabase'!$A$1:$H$147,6,FALSE),"")</f>
        <v/>
      </c>
      <c r="L39" s="1" t="str">
        <f>IFERROR(VLOOKUP(L$1 &amp; "x" &amp; L$2 &amp; "x" &amp; $A39,'RadiatorDatabase'!$A$1:$H$147,6,FALSE),"")</f>
        <v/>
      </c>
      <c r="M39" s="1" t="str">
        <f>IFERROR(VLOOKUP(M$1 &amp; "x" &amp; M$2 &amp; "x" &amp; $A39,'RadiatorDatabase'!$A$1:$H$147,6,FALSE),"")</f>
        <v/>
      </c>
      <c r="N39" s="1" t="str">
        <f>IFERROR(VLOOKUP(N$1 &amp; "x" &amp; N$2 &amp; "x" &amp; $A39,'RadiatorDatabase'!$A$1:$H$147,6,FALSE),"")</f>
        <v/>
      </c>
      <c r="O39" s="1" t="str">
        <f>IFERROR(VLOOKUP(O$1 &amp; "x" &amp; O$2 &amp; "x" &amp; $A39,'RadiatorDatabase'!$A$1:$H$147,6,FALSE),"")</f>
        <v/>
      </c>
    </row>
    <row r="40" spans="1:15" x14ac:dyDescent="0.45">
      <c r="A40">
        <v>2000</v>
      </c>
      <c r="B40" s="1" t="str">
        <f>IFERROR(VLOOKUP(B$1 &amp; "x" &amp; B$2 &amp; "x" &amp; $A40,'RadiatorDatabase'!$A$1:$H$147,6,FALSE),"")</f>
        <v/>
      </c>
      <c r="C40" s="1" t="str">
        <f>IFERROR(VLOOKUP(C$1 &amp; "x" &amp; C$2 &amp; "x" &amp; $A40,'RadiatorDatabase'!$A$1:$H$147,6,FALSE),"")</f>
        <v/>
      </c>
      <c r="D40" s="1" t="str">
        <f>IFERROR(VLOOKUP(D$1 &amp; "x" &amp; D$2 &amp; "x" &amp; $A40,'RadiatorDatabase'!$A$1:$H$147,6,FALSE),"")</f>
        <v/>
      </c>
      <c r="E40" s="1" t="str">
        <f>IFERROR(VLOOKUP(E$1 &amp; "x" &amp; E$2 &amp; "x" &amp; $A40,'RadiatorDatabase'!$A$1:$H$147,6,FALSE),"")</f>
        <v/>
      </c>
      <c r="F40" s="1" t="str">
        <f>IFERROR(VLOOKUP(F$1 &amp; "x" &amp; F$2 &amp; "x" &amp; $A40,'RadiatorDatabase'!$A$1:$H$147,6,FALSE),"")</f>
        <v/>
      </c>
      <c r="G40" s="1" t="str">
        <f>IFERROR(VLOOKUP(G$1 &amp; "x" &amp; G$2 &amp; "x" &amp; $A40,'RadiatorDatabase'!$A$1:$H$147,6,FALSE),"")</f>
        <v/>
      </c>
      <c r="H40" s="1" t="str">
        <f>IFERROR(VLOOKUP(H$1 &amp; "x" &amp; H$2 &amp; "x" &amp; $A40,'RadiatorDatabase'!$A$1:$H$147,6,FALSE),"")</f>
        <v/>
      </c>
      <c r="I40" s="1" t="str">
        <f>IFERROR(VLOOKUP(I$1 &amp; "x" &amp; I$2 &amp; "x" &amp; $A40,'RadiatorDatabase'!$A$1:$H$147,6,FALSE),"")</f>
        <v/>
      </c>
      <c r="J40" s="1" t="str">
        <f>IFERROR(VLOOKUP(J$1 &amp; "x" &amp; J$2 &amp; "x" &amp; $A40,'RadiatorDatabase'!$A$1:$H$147,6,FALSE),"")</f>
        <v/>
      </c>
      <c r="K40" s="1" t="str">
        <f>IFERROR(VLOOKUP(K$1 &amp; "x" &amp; K$2 &amp; "x" &amp; $A40,'RadiatorDatabase'!$A$1:$H$147,6,FALSE),"")</f>
        <v/>
      </c>
      <c r="L40" s="1" t="str">
        <f>IFERROR(VLOOKUP(L$1 &amp; "x" &amp; L$2 &amp; "x" &amp; $A40,'RadiatorDatabase'!$A$1:$H$147,6,FALSE),"")</f>
        <v/>
      </c>
      <c r="M40" s="1" t="str">
        <f>IFERROR(VLOOKUP(M$1 &amp; "x" &amp; M$2 &amp; "x" &amp; $A40,'RadiatorDatabase'!$A$1:$H$147,6,FALSE),"")</f>
        <v/>
      </c>
      <c r="N40" s="1" t="str">
        <f>IFERROR(VLOOKUP(N$1 &amp; "x" &amp; N$2 &amp; "x" &amp; $A40,'RadiatorDatabase'!$A$1:$H$147,6,FALSE),"")</f>
        <v/>
      </c>
      <c r="O40" s="1" t="str">
        <f>IFERROR(VLOOKUP(O$1 &amp; "x" &amp; O$2 &amp; "x" &amp; $A40,'RadiatorDatabase'!$A$1:$H$147,6,FALSE),"")</f>
        <v/>
      </c>
    </row>
    <row r="41" spans="1:15" x14ac:dyDescent="0.45">
      <c r="A41">
        <v>2200</v>
      </c>
      <c r="B41" s="1" t="str">
        <f>IFERROR(VLOOKUP(B$1 &amp; "x" &amp; B$2 &amp; "x" &amp; $A41,'RadiatorDatabase'!$A$1:$H$147,6,FALSE),"")</f>
        <v/>
      </c>
      <c r="C41" s="1" t="str">
        <f>IFERROR(VLOOKUP(C$1 &amp; "x" &amp; C$2 &amp; "x" &amp; $A41,'RadiatorDatabase'!$A$1:$H$147,6,FALSE),"")</f>
        <v/>
      </c>
      <c r="D41" s="1" t="str">
        <f>IFERROR(VLOOKUP(D$1 &amp; "x" &amp; D$2 &amp; "x" &amp; $A41,'RadiatorDatabase'!$A$1:$H$147,6,FALSE),"")</f>
        <v/>
      </c>
      <c r="E41" s="1" t="str">
        <f>IFERROR(VLOOKUP(E$1 &amp; "x" &amp; E$2 &amp; "x" &amp; $A41,'RadiatorDatabase'!$A$1:$H$147,6,FALSE),"")</f>
        <v/>
      </c>
      <c r="F41" s="1" t="str">
        <f>IFERROR(VLOOKUP(F$1 &amp; "x" &amp; F$2 &amp; "x" &amp; $A41,'RadiatorDatabase'!$A$1:$H$147,6,FALSE),"")</f>
        <v/>
      </c>
      <c r="G41" s="1" t="str">
        <f>IFERROR(VLOOKUP(G$1 &amp; "x" &amp; G$2 &amp; "x" &amp; $A41,'RadiatorDatabase'!$A$1:$H$147,6,FALSE),"")</f>
        <v/>
      </c>
      <c r="H41" s="1" t="str">
        <f>IFERROR(VLOOKUP(H$1 &amp; "x" &amp; H$2 &amp; "x" &amp; $A41,'RadiatorDatabase'!$A$1:$H$147,6,FALSE),"")</f>
        <v/>
      </c>
      <c r="I41" s="1" t="str">
        <f>IFERROR(VLOOKUP(I$1 &amp; "x" &amp; I$2 &amp; "x" &amp; $A41,'RadiatorDatabase'!$A$1:$H$147,6,FALSE),"")</f>
        <v/>
      </c>
      <c r="J41" s="1" t="str">
        <f>IFERROR(VLOOKUP(J$1 &amp; "x" &amp; J$2 &amp; "x" &amp; $A41,'RadiatorDatabase'!$A$1:$H$147,6,FALSE),"")</f>
        <v/>
      </c>
      <c r="K41" s="1" t="str">
        <f>IFERROR(VLOOKUP(K$1 &amp; "x" &amp; K$2 &amp; "x" &amp; $A41,'RadiatorDatabase'!$A$1:$H$147,6,FALSE),"")</f>
        <v/>
      </c>
      <c r="L41" s="1" t="str">
        <f>IFERROR(VLOOKUP(L$1 &amp; "x" &amp; L$2 &amp; "x" &amp; $A41,'RadiatorDatabase'!$A$1:$H$147,6,FALSE),"")</f>
        <v/>
      </c>
      <c r="M41" s="1" t="str">
        <f>IFERROR(VLOOKUP(M$1 &amp; "x" &amp; M$2 &amp; "x" &amp; $A41,'RadiatorDatabase'!$A$1:$H$147,6,FALSE),"")</f>
        <v/>
      </c>
      <c r="N41" s="1" t="str">
        <f>IFERROR(VLOOKUP(N$1 &amp; "x" &amp; N$2 &amp; "x" &amp; $A41,'RadiatorDatabase'!$A$1:$H$147,6,FALSE),"")</f>
        <v/>
      </c>
      <c r="O41" s="1" t="str">
        <f>IFERROR(VLOOKUP(O$1 &amp; "x" &amp; O$2 &amp; "x" &amp; $A41,'RadiatorDatabase'!$A$1:$H$147,6,FALSE),"")</f>
        <v/>
      </c>
    </row>
    <row r="42" spans="1:15" x14ac:dyDescent="0.45">
      <c r="A42">
        <v>2400</v>
      </c>
      <c r="B42" s="1" t="str">
        <f>IFERROR(VLOOKUP(B$1 &amp; "x" &amp; B$2 &amp; "x" &amp; $A42,'RadiatorDatabase'!$A$1:$H$147,6,FALSE),"")</f>
        <v/>
      </c>
      <c r="C42" s="1" t="str">
        <f>IFERROR(VLOOKUP(C$1 &amp; "x" &amp; C$2 &amp; "x" &amp; $A42,'RadiatorDatabase'!$A$1:$H$147,6,FALSE),"")</f>
        <v/>
      </c>
      <c r="D42" s="1" t="str">
        <f>IFERROR(VLOOKUP(D$1 &amp; "x" &amp; D$2 &amp; "x" &amp; $A42,'RadiatorDatabase'!$A$1:$H$147,6,FALSE),"")</f>
        <v/>
      </c>
      <c r="E42" s="1" t="str">
        <f>IFERROR(VLOOKUP(E$1 &amp; "x" &amp; E$2 &amp; "x" &amp; $A42,'RadiatorDatabase'!$A$1:$H$147,6,FALSE),"")</f>
        <v/>
      </c>
      <c r="F42" s="1" t="str">
        <f>IFERROR(VLOOKUP(F$1 &amp; "x" &amp; F$2 &amp; "x" &amp; $A42,'RadiatorDatabase'!$A$1:$H$147,6,FALSE),"")</f>
        <v/>
      </c>
      <c r="G42" s="1" t="str">
        <f>IFERROR(VLOOKUP(G$1 &amp; "x" &amp; G$2 &amp; "x" &amp; $A42,'RadiatorDatabase'!$A$1:$H$147,6,FALSE),"")</f>
        <v/>
      </c>
      <c r="H42" s="1" t="str">
        <f>IFERROR(VLOOKUP(H$1 &amp; "x" &amp; H$2 &amp; "x" &amp; $A42,'RadiatorDatabase'!$A$1:$H$147,6,FALSE),"")</f>
        <v/>
      </c>
      <c r="I42" s="1" t="str">
        <f>IFERROR(VLOOKUP(I$1 &amp; "x" &amp; I$2 &amp; "x" &amp; $A42,'RadiatorDatabase'!$A$1:$H$147,6,FALSE),"")</f>
        <v/>
      </c>
      <c r="J42" s="1" t="str">
        <f>IFERROR(VLOOKUP(J$1 &amp; "x" &amp; J$2 &amp; "x" &amp; $A42,'RadiatorDatabase'!$A$1:$H$147,6,FALSE),"")</f>
        <v/>
      </c>
      <c r="K42" s="1" t="str">
        <f>IFERROR(VLOOKUP(K$1 &amp; "x" &amp; K$2 &amp; "x" &amp; $A42,'RadiatorDatabase'!$A$1:$H$147,6,FALSE),"")</f>
        <v/>
      </c>
      <c r="L42" s="1" t="str">
        <f>IFERROR(VLOOKUP(L$1 &amp; "x" &amp; L$2 &amp; "x" &amp; $A42,'RadiatorDatabase'!$A$1:$H$147,6,FALSE),"")</f>
        <v/>
      </c>
      <c r="M42" s="1" t="str">
        <f>IFERROR(VLOOKUP(M$1 &amp; "x" &amp; M$2 &amp; "x" &amp; $A42,'RadiatorDatabase'!$A$1:$H$147,6,FALSE),"")</f>
        <v/>
      </c>
      <c r="N42" s="1" t="str">
        <f>IFERROR(VLOOKUP(N$1 &amp; "x" &amp; N$2 &amp; "x" &amp; $A42,'RadiatorDatabase'!$A$1:$H$147,6,FALSE),"")</f>
        <v/>
      </c>
      <c r="O42" s="1" t="str">
        <f>IFERROR(VLOOKUP(O$1 &amp; "x" &amp; O$2 &amp; "x" &amp; $A42,'RadiatorDatabase'!$A$1:$H$147,6,FALSE),"")</f>
        <v/>
      </c>
    </row>
    <row r="43" spans="1:15" x14ac:dyDescent="0.45">
      <c r="A43">
        <v>2600</v>
      </c>
      <c r="B43" s="1" t="str">
        <f>IFERROR(VLOOKUP(B$1 &amp; "x" &amp; B$2 &amp; "x" &amp; $A43,'RadiatorDatabase'!$A$1:$H$147,6,FALSE),"")</f>
        <v/>
      </c>
      <c r="C43" s="1" t="str">
        <f>IFERROR(VLOOKUP(C$1 &amp; "x" &amp; C$2 &amp; "x" &amp; $A43,'RadiatorDatabase'!$A$1:$H$147,6,FALSE),"")</f>
        <v/>
      </c>
      <c r="D43" s="1" t="str">
        <f>IFERROR(VLOOKUP(D$1 &amp; "x" &amp; D$2 &amp; "x" &amp; $A43,'RadiatorDatabase'!$A$1:$H$147,6,FALSE),"")</f>
        <v/>
      </c>
      <c r="E43" s="1" t="str">
        <f>IFERROR(VLOOKUP(E$1 &amp; "x" &amp; E$2 &amp; "x" &amp; $A43,'RadiatorDatabase'!$A$1:$H$147,6,FALSE),"")</f>
        <v/>
      </c>
      <c r="F43" s="1" t="str">
        <f>IFERROR(VLOOKUP(F$1 &amp; "x" &amp; F$2 &amp; "x" &amp; $A43,'RadiatorDatabase'!$A$1:$H$147,6,FALSE),"")</f>
        <v/>
      </c>
      <c r="G43" s="1" t="str">
        <f>IFERROR(VLOOKUP(G$1 &amp; "x" &amp; G$2 &amp; "x" &amp; $A43,'RadiatorDatabase'!$A$1:$H$147,6,FALSE),"")</f>
        <v/>
      </c>
      <c r="H43" s="1" t="str">
        <f>IFERROR(VLOOKUP(H$1 &amp; "x" &amp; H$2 &amp; "x" &amp; $A43,'RadiatorDatabase'!$A$1:$H$147,6,FALSE),"")</f>
        <v/>
      </c>
      <c r="I43" s="1" t="str">
        <f>IFERROR(VLOOKUP(I$1 &amp; "x" &amp; I$2 &amp; "x" &amp; $A43,'RadiatorDatabase'!$A$1:$H$147,6,FALSE),"")</f>
        <v/>
      </c>
      <c r="J43" s="1" t="str">
        <f>IFERROR(VLOOKUP(J$1 &amp; "x" &amp; J$2 &amp; "x" &amp; $A43,'RadiatorDatabase'!$A$1:$H$147,6,FALSE),"")</f>
        <v/>
      </c>
      <c r="K43" s="1" t="str">
        <f>IFERROR(VLOOKUP(K$1 &amp; "x" &amp; K$2 &amp; "x" &amp; $A43,'RadiatorDatabase'!$A$1:$H$147,6,FALSE),"")</f>
        <v/>
      </c>
      <c r="L43" s="1" t="str">
        <f>IFERROR(VLOOKUP(L$1 &amp; "x" &amp; L$2 &amp; "x" &amp; $A43,'RadiatorDatabase'!$A$1:$H$147,6,FALSE),"")</f>
        <v/>
      </c>
      <c r="M43" s="1" t="str">
        <f>IFERROR(VLOOKUP(M$1 &amp; "x" &amp; M$2 &amp; "x" &amp; $A43,'RadiatorDatabase'!$A$1:$H$147,6,FALSE),"")</f>
        <v/>
      </c>
      <c r="N43" s="1" t="str">
        <f>IFERROR(VLOOKUP(N$1 &amp; "x" &amp; N$2 &amp; "x" &amp; $A43,'RadiatorDatabase'!$A$1:$H$147,6,FALSE),"")</f>
        <v/>
      </c>
      <c r="O43" s="1" t="str">
        <f>IFERROR(VLOOKUP(O$1 &amp; "x" &amp; O$2 &amp; "x" &amp; $A43,'RadiatorDatabase'!$A$1:$H$147,6,FALSE),"")</f>
        <v/>
      </c>
    </row>
    <row r="44" spans="1:15" x14ac:dyDescent="0.45">
      <c r="A44">
        <v>2800</v>
      </c>
      <c r="B44" s="1" t="str">
        <f>IFERROR(VLOOKUP(B$1 &amp; "x" &amp; B$2 &amp; "x" &amp; $A44,'RadiatorDatabase'!$A$1:$H$147,6,FALSE),"")</f>
        <v/>
      </c>
      <c r="C44" s="1" t="str">
        <f>IFERROR(VLOOKUP(C$1 &amp; "x" &amp; C$2 &amp; "x" &amp; $A44,'RadiatorDatabase'!$A$1:$H$147,6,FALSE),"")</f>
        <v/>
      </c>
      <c r="D44" s="1" t="str">
        <f>IFERROR(VLOOKUP(D$1 &amp; "x" &amp; D$2 &amp; "x" &amp; $A44,'RadiatorDatabase'!$A$1:$H$147,6,FALSE),"")</f>
        <v/>
      </c>
      <c r="E44" s="1" t="str">
        <f>IFERROR(VLOOKUP(E$1 &amp; "x" &amp; E$2 &amp; "x" &amp; $A44,'RadiatorDatabase'!$A$1:$H$147,6,FALSE),"")</f>
        <v/>
      </c>
      <c r="F44" s="1" t="str">
        <f>IFERROR(VLOOKUP(F$1 &amp; "x" &amp; F$2 &amp; "x" &amp; $A44,'RadiatorDatabase'!$A$1:$H$147,6,FALSE),"")</f>
        <v/>
      </c>
      <c r="G44" s="1" t="str">
        <f>IFERROR(VLOOKUP(G$1 &amp; "x" &amp; G$2 &amp; "x" &amp; $A44,'RadiatorDatabase'!$A$1:$H$147,6,FALSE),"")</f>
        <v/>
      </c>
      <c r="H44" s="1" t="str">
        <f>IFERROR(VLOOKUP(H$1 &amp; "x" &amp; H$2 &amp; "x" &amp; $A44,'RadiatorDatabase'!$A$1:$H$147,6,FALSE),"")</f>
        <v/>
      </c>
      <c r="I44" s="1" t="str">
        <f>IFERROR(VLOOKUP(I$1 &amp; "x" &amp; I$2 &amp; "x" &amp; $A44,'RadiatorDatabase'!$A$1:$H$147,6,FALSE),"")</f>
        <v/>
      </c>
      <c r="J44" s="1" t="str">
        <f>IFERROR(VLOOKUP(J$1 &amp; "x" &amp; J$2 &amp; "x" &amp; $A44,'RadiatorDatabase'!$A$1:$H$147,6,FALSE),"")</f>
        <v/>
      </c>
      <c r="K44" s="1" t="str">
        <f>IFERROR(VLOOKUP(K$1 &amp; "x" &amp; K$2 &amp; "x" &amp; $A44,'RadiatorDatabase'!$A$1:$H$147,6,FALSE),"")</f>
        <v/>
      </c>
      <c r="L44" s="1" t="str">
        <f>IFERROR(VLOOKUP(L$1 &amp; "x" &amp; L$2 &amp; "x" &amp; $A44,'RadiatorDatabase'!$A$1:$H$147,6,FALSE),"")</f>
        <v/>
      </c>
      <c r="M44" s="1" t="str">
        <f>IFERROR(VLOOKUP(M$1 &amp; "x" &amp; M$2 &amp; "x" &amp; $A44,'RadiatorDatabase'!$A$1:$H$147,6,FALSE),"")</f>
        <v/>
      </c>
      <c r="N44" s="1" t="str">
        <f>IFERROR(VLOOKUP(N$1 &amp; "x" &amp; N$2 &amp; "x" &amp; $A44,'RadiatorDatabase'!$A$1:$H$147,6,FALSE),"")</f>
        <v/>
      </c>
      <c r="O44" s="1" t="str">
        <f>IFERROR(VLOOKUP(O$1 &amp; "x" &amp; O$2 &amp; "x" &amp; $A44,'RadiatorDatabase'!$A$1:$H$147,6,FALSE),"")</f>
        <v/>
      </c>
    </row>
    <row r="45" spans="1:15" x14ac:dyDescent="0.45">
      <c r="A45">
        <v>3000</v>
      </c>
      <c r="B45" s="1" t="str">
        <f>IFERROR(VLOOKUP(B$1 &amp; "x" &amp; B$2 &amp; "x" &amp; $A45,'RadiatorDatabase'!$A$1:$H$147,6,FALSE),"")</f>
        <v/>
      </c>
      <c r="C45" s="1" t="str">
        <f>IFERROR(VLOOKUP(C$1 &amp; "x" &amp; C$2 &amp; "x" &amp; $A45,'RadiatorDatabase'!$A$1:$H$147,6,FALSE),"")</f>
        <v/>
      </c>
      <c r="D45" s="1" t="str">
        <f>IFERROR(VLOOKUP(D$1 &amp; "x" &amp; D$2 &amp; "x" &amp; $A45,'RadiatorDatabase'!$A$1:$H$147,6,FALSE),"")</f>
        <v/>
      </c>
      <c r="E45" s="1" t="str">
        <f>IFERROR(VLOOKUP(E$1 &amp; "x" &amp; E$2 &amp; "x" &amp; $A45,'RadiatorDatabase'!$A$1:$H$147,6,FALSE),"")</f>
        <v/>
      </c>
      <c r="F45" s="1" t="str">
        <f>IFERROR(VLOOKUP(F$1 &amp; "x" &amp; F$2 &amp; "x" &amp; $A45,'RadiatorDatabase'!$A$1:$H$147,6,FALSE),"")</f>
        <v/>
      </c>
      <c r="G45" s="1" t="str">
        <f>IFERROR(VLOOKUP(G$1 &amp; "x" &amp; G$2 &amp; "x" &amp; $A45,'RadiatorDatabase'!$A$1:$H$147,6,FALSE),"")</f>
        <v/>
      </c>
      <c r="H45" s="1" t="str">
        <f>IFERROR(VLOOKUP(H$1 &amp; "x" &amp; H$2 &amp; "x" &amp; $A45,'RadiatorDatabase'!$A$1:$H$147,6,FALSE),"")</f>
        <v/>
      </c>
      <c r="I45" s="1" t="str">
        <f>IFERROR(VLOOKUP(I$1 &amp; "x" &amp; I$2 &amp; "x" &amp; $A45,'RadiatorDatabase'!$A$1:$H$147,6,FALSE),"")</f>
        <v/>
      </c>
      <c r="J45" s="1" t="str">
        <f>IFERROR(VLOOKUP(J$1 &amp; "x" &amp; J$2 &amp; "x" &amp; $A45,'RadiatorDatabase'!$A$1:$H$147,6,FALSE),"")</f>
        <v/>
      </c>
      <c r="K45" s="1" t="str">
        <f>IFERROR(VLOOKUP(K$1 &amp; "x" &amp; K$2 &amp; "x" &amp; $A45,'RadiatorDatabase'!$A$1:$H$147,6,FALSE),"")</f>
        <v/>
      </c>
      <c r="L45" s="1" t="str">
        <f>IFERROR(VLOOKUP(L$1 &amp; "x" &amp; L$2 &amp; "x" &amp; $A45,'RadiatorDatabase'!$A$1:$H$147,6,FALSE),"")</f>
        <v/>
      </c>
      <c r="M45" s="1" t="str">
        <f>IFERROR(VLOOKUP(M$1 &amp; "x" &amp; M$2 &amp; "x" &amp; $A45,'RadiatorDatabase'!$A$1:$H$147,6,FALSE),"")</f>
        <v/>
      </c>
      <c r="N45" s="1" t="str">
        <f>IFERROR(VLOOKUP(N$1 &amp; "x" &amp; N$2 &amp; "x" &amp; $A45,'RadiatorDatabase'!$A$1:$H$147,6,FALSE),"")</f>
        <v/>
      </c>
      <c r="O45" s="1" t="str">
        <f>IFERROR(VLOOKUP(O$1 &amp; "x" &amp; O$2 &amp; "x" &amp; $A45,'RadiatorDatabase'!$A$1:$H$147,6,FALSE),"")</f>
        <v/>
      </c>
    </row>
    <row r="47" spans="1:15" x14ac:dyDescent="0.45"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2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45">
      <c r="A48" t="s">
        <v>9</v>
      </c>
      <c r="B48">
        <v>300</v>
      </c>
      <c r="C48">
        <v>450</v>
      </c>
      <c r="D48">
        <v>600</v>
      </c>
      <c r="E48">
        <v>700</v>
      </c>
      <c r="F48">
        <v>300</v>
      </c>
      <c r="G48">
        <v>700</v>
      </c>
      <c r="H48">
        <v>300</v>
      </c>
      <c r="I48">
        <v>450</v>
      </c>
      <c r="J48">
        <v>600</v>
      </c>
      <c r="K48">
        <v>700</v>
      </c>
      <c r="L48">
        <v>300</v>
      </c>
      <c r="M48">
        <v>450</v>
      </c>
      <c r="N48">
        <v>600</v>
      </c>
      <c r="O48">
        <v>700</v>
      </c>
    </row>
    <row r="49" spans="1:15" x14ac:dyDescent="0.45">
      <c r="B49" t="str">
        <f>B47&amp;"x"&amp;B48</f>
        <v>K1x300</v>
      </c>
      <c r="C49" t="str">
        <f t="shared" ref="C49:O49" si="2">C47&amp;"x"&amp;C48</f>
        <v>K1x450</v>
      </c>
      <c r="D49" t="str">
        <f t="shared" si="2"/>
        <v>K1x600</v>
      </c>
      <c r="E49" t="str">
        <f t="shared" si="2"/>
        <v>K1x700</v>
      </c>
      <c r="F49" t="str">
        <f t="shared" si="2"/>
        <v>P+x300</v>
      </c>
      <c r="G49" t="str">
        <f t="shared" si="2"/>
        <v>P+x700</v>
      </c>
      <c r="H49" t="str">
        <f t="shared" si="2"/>
        <v>K2x300</v>
      </c>
      <c r="I49" t="str">
        <f t="shared" si="2"/>
        <v>K2x450</v>
      </c>
      <c r="J49" t="str">
        <f t="shared" si="2"/>
        <v>K2x600</v>
      </c>
      <c r="K49" t="str">
        <f t="shared" si="2"/>
        <v>K2x700</v>
      </c>
      <c r="L49" t="str">
        <f t="shared" si="2"/>
        <v>K3x300</v>
      </c>
      <c r="M49" t="str">
        <f t="shared" si="2"/>
        <v>K3x450</v>
      </c>
      <c r="N49" t="str">
        <f t="shared" si="2"/>
        <v>K3x600</v>
      </c>
      <c r="O49" t="str">
        <f t="shared" si="2"/>
        <v>K3x700</v>
      </c>
    </row>
    <row r="50" spans="1:15" x14ac:dyDescent="0.45">
      <c r="A50">
        <v>300</v>
      </c>
      <c r="B50" s="23" t="str">
        <f>IFERROR(B4/B27,"")</f>
        <v/>
      </c>
      <c r="C50" s="23" t="str">
        <f t="shared" ref="C50:O50" si="3">IFERROR(C4/C27,"")</f>
        <v/>
      </c>
      <c r="D50" s="23" t="str">
        <f t="shared" si="3"/>
        <v/>
      </c>
      <c r="E50" s="23" t="str">
        <f t="shared" si="3"/>
        <v/>
      </c>
      <c r="F50" s="23" t="str">
        <f t="shared" si="3"/>
        <v/>
      </c>
      <c r="G50" s="23" t="str">
        <f t="shared" si="3"/>
        <v/>
      </c>
      <c r="H50" s="23" t="str">
        <f t="shared" si="3"/>
        <v/>
      </c>
      <c r="I50" s="23" t="str">
        <f t="shared" si="3"/>
        <v/>
      </c>
      <c r="J50" s="23" t="str">
        <f t="shared" si="3"/>
        <v/>
      </c>
      <c r="K50" s="23" t="str">
        <f t="shared" si="3"/>
        <v/>
      </c>
      <c r="L50" s="23" t="str">
        <f t="shared" si="3"/>
        <v/>
      </c>
      <c r="M50" s="23" t="str">
        <f t="shared" si="3"/>
        <v/>
      </c>
      <c r="N50" s="23" t="str">
        <f t="shared" si="3"/>
        <v/>
      </c>
      <c r="O50" s="23" t="str">
        <f t="shared" si="3"/>
        <v/>
      </c>
    </row>
    <row r="51" spans="1:15" x14ac:dyDescent="0.45">
      <c r="A51">
        <v>400</v>
      </c>
      <c r="B51" s="23" t="str">
        <f t="shared" ref="B51:O51" si="4">IFERROR(B5/B28,"")</f>
        <v/>
      </c>
      <c r="C51" s="23" t="str">
        <f t="shared" si="4"/>
        <v/>
      </c>
      <c r="D51" s="23" t="str">
        <f t="shared" si="4"/>
        <v/>
      </c>
      <c r="E51" s="23" t="str">
        <f t="shared" si="4"/>
        <v/>
      </c>
      <c r="F51" s="23" t="str">
        <f t="shared" si="4"/>
        <v/>
      </c>
      <c r="G51" s="23" t="str">
        <f t="shared" si="4"/>
        <v/>
      </c>
      <c r="H51" s="23" t="str">
        <f t="shared" si="4"/>
        <v/>
      </c>
      <c r="I51" s="23" t="str">
        <f t="shared" si="4"/>
        <v/>
      </c>
      <c r="J51" s="23" t="str">
        <f t="shared" si="4"/>
        <v/>
      </c>
      <c r="K51" s="23" t="str">
        <f t="shared" si="4"/>
        <v/>
      </c>
      <c r="L51" s="23" t="str">
        <f t="shared" si="4"/>
        <v/>
      </c>
      <c r="M51" s="23" t="str">
        <f t="shared" si="4"/>
        <v/>
      </c>
      <c r="N51" s="23" t="str">
        <f t="shared" si="4"/>
        <v/>
      </c>
      <c r="O51" s="23" t="str">
        <f t="shared" si="4"/>
        <v/>
      </c>
    </row>
    <row r="52" spans="1:15" x14ac:dyDescent="0.45">
      <c r="A52">
        <v>500</v>
      </c>
      <c r="B52" s="23" t="str">
        <f t="shared" ref="B52:O52" si="5">IFERROR(B6/B29,"")</f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3" t="str">
        <f t="shared" si="5"/>
        <v/>
      </c>
      <c r="H52" s="23" t="str">
        <f t="shared" si="5"/>
        <v/>
      </c>
      <c r="I52" s="23" t="str">
        <f t="shared" si="5"/>
        <v/>
      </c>
      <c r="J52" s="23" t="str">
        <f t="shared" si="5"/>
        <v/>
      </c>
      <c r="K52" s="23" t="str">
        <f t="shared" si="5"/>
        <v/>
      </c>
      <c r="L52" s="23" t="str">
        <f t="shared" si="5"/>
        <v/>
      </c>
      <c r="M52" s="23" t="str">
        <f t="shared" si="5"/>
        <v/>
      </c>
      <c r="N52" s="23" t="str">
        <f t="shared" si="5"/>
        <v/>
      </c>
      <c r="O52" s="23" t="str">
        <f t="shared" si="5"/>
        <v/>
      </c>
    </row>
    <row r="53" spans="1:15" x14ac:dyDescent="0.45">
      <c r="A53">
        <v>600</v>
      </c>
      <c r="B53" s="23" t="str">
        <f t="shared" ref="B53:O53" si="6">IFERROR(B7/B30,"")</f>
        <v/>
      </c>
      <c r="C53" s="23" t="str">
        <f t="shared" si="6"/>
        <v/>
      </c>
      <c r="D53" s="23" t="str">
        <f t="shared" si="6"/>
        <v/>
      </c>
      <c r="E53" s="23" t="str">
        <f t="shared" si="6"/>
        <v/>
      </c>
      <c r="F53" s="23" t="str">
        <f t="shared" si="6"/>
        <v/>
      </c>
      <c r="G53" s="23" t="str">
        <f t="shared" si="6"/>
        <v/>
      </c>
      <c r="H53" s="23" t="str">
        <f t="shared" si="6"/>
        <v/>
      </c>
      <c r="I53" s="23" t="str">
        <f t="shared" si="6"/>
        <v/>
      </c>
      <c r="J53" s="23" t="str">
        <f t="shared" si="6"/>
        <v/>
      </c>
      <c r="K53" s="23" t="str">
        <f t="shared" si="6"/>
        <v/>
      </c>
      <c r="L53" s="23" t="str">
        <f t="shared" si="6"/>
        <v/>
      </c>
      <c r="M53" s="23" t="str">
        <f t="shared" si="6"/>
        <v/>
      </c>
      <c r="N53" s="23" t="str">
        <f t="shared" si="6"/>
        <v/>
      </c>
      <c r="O53" s="23" t="str">
        <f t="shared" si="6"/>
        <v/>
      </c>
    </row>
    <row r="54" spans="1:15" x14ac:dyDescent="0.45">
      <c r="A54">
        <v>700</v>
      </c>
      <c r="B54" s="23" t="str">
        <f t="shared" ref="B54:O54" si="7">IFERROR(B8/B31,"")</f>
        <v/>
      </c>
      <c r="C54" s="23" t="str">
        <f t="shared" si="7"/>
        <v/>
      </c>
      <c r="D54" s="23" t="str">
        <f t="shared" si="7"/>
        <v/>
      </c>
      <c r="E54" s="23" t="str">
        <f t="shared" si="7"/>
        <v/>
      </c>
      <c r="F54" s="23" t="str">
        <f t="shared" si="7"/>
        <v/>
      </c>
      <c r="G54" s="23" t="str">
        <f t="shared" si="7"/>
        <v/>
      </c>
      <c r="H54" s="23" t="str">
        <f t="shared" si="7"/>
        <v/>
      </c>
      <c r="I54" s="23" t="str">
        <f t="shared" si="7"/>
        <v/>
      </c>
      <c r="J54" s="23" t="str">
        <f t="shared" si="7"/>
        <v/>
      </c>
      <c r="K54" s="23" t="str">
        <f t="shared" si="7"/>
        <v/>
      </c>
      <c r="L54" s="23" t="str">
        <f t="shared" si="7"/>
        <v/>
      </c>
      <c r="M54" s="23" t="str">
        <f t="shared" si="7"/>
        <v/>
      </c>
      <c r="N54" s="23" t="str">
        <f t="shared" si="7"/>
        <v/>
      </c>
      <c r="O54" s="23" t="str">
        <f t="shared" si="7"/>
        <v/>
      </c>
    </row>
    <row r="55" spans="1:15" x14ac:dyDescent="0.45">
      <c r="A55">
        <v>800</v>
      </c>
      <c r="B55" s="23" t="str">
        <f t="shared" ref="B55:O55" si="8">IFERROR(B9/B32,"")</f>
        <v/>
      </c>
      <c r="C55" s="23" t="str">
        <f t="shared" si="8"/>
        <v/>
      </c>
      <c r="D55" s="23" t="str">
        <f t="shared" si="8"/>
        <v/>
      </c>
      <c r="E55" s="23" t="str">
        <f t="shared" si="8"/>
        <v/>
      </c>
      <c r="F55" s="23" t="str">
        <f t="shared" si="8"/>
        <v/>
      </c>
      <c r="G55" s="23" t="str">
        <f t="shared" si="8"/>
        <v/>
      </c>
      <c r="H55" s="23" t="str">
        <f t="shared" si="8"/>
        <v/>
      </c>
      <c r="I55" s="23" t="str">
        <f t="shared" si="8"/>
        <v/>
      </c>
      <c r="J55" s="23" t="str">
        <f t="shared" si="8"/>
        <v/>
      </c>
      <c r="K55" s="23" t="str">
        <f t="shared" si="8"/>
        <v/>
      </c>
      <c r="L55" s="23" t="str">
        <f t="shared" si="8"/>
        <v/>
      </c>
      <c r="M55" s="23" t="str">
        <f t="shared" si="8"/>
        <v/>
      </c>
      <c r="N55" s="23" t="str">
        <f t="shared" si="8"/>
        <v/>
      </c>
      <c r="O55" s="23" t="str">
        <f t="shared" si="8"/>
        <v/>
      </c>
    </row>
    <row r="56" spans="1:15" x14ac:dyDescent="0.45">
      <c r="A56">
        <v>900</v>
      </c>
      <c r="B56" s="23" t="str">
        <f t="shared" ref="B56:O56" si="9">IFERROR(B10/B33,"")</f>
        <v/>
      </c>
      <c r="C56" s="23" t="str">
        <f t="shared" si="9"/>
        <v/>
      </c>
      <c r="D56" s="23" t="str">
        <f t="shared" si="9"/>
        <v/>
      </c>
      <c r="E56" s="23" t="str">
        <f t="shared" si="9"/>
        <v/>
      </c>
      <c r="F56" s="23" t="str">
        <f t="shared" si="9"/>
        <v/>
      </c>
      <c r="G56" s="23" t="str">
        <f t="shared" si="9"/>
        <v/>
      </c>
      <c r="H56" s="23" t="str">
        <f t="shared" si="9"/>
        <v/>
      </c>
      <c r="I56" s="23" t="str">
        <f t="shared" si="9"/>
        <v/>
      </c>
      <c r="J56" s="23" t="str">
        <f t="shared" si="9"/>
        <v/>
      </c>
      <c r="K56" s="23" t="str">
        <f t="shared" si="9"/>
        <v/>
      </c>
      <c r="L56" s="23" t="str">
        <f t="shared" si="9"/>
        <v/>
      </c>
      <c r="M56" s="23" t="str">
        <f t="shared" si="9"/>
        <v/>
      </c>
      <c r="N56" s="23" t="str">
        <f t="shared" si="9"/>
        <v/>
      </c>
      <c r="O56" s="23" t="str">
        <f t="shared" si="9"/>
        <v/>
      </c>
    </row>
    <row r="57" spans="1:15" x14ac:dyDescent="0.45">
      <c r="A57">
        <v>1000</v>
      </c>
      <c r="B57" s="23" t="str">
        <f t="shared" ref="B57:O57" si="10">IFERROR(B11/B34,"")</f>
        <v/>
      </c>
      <c r="C57" s="23" t="str">
        <f t="shared" si="10"/>
        <v/>
      </c>
      <c r="D57" s="23" t="str">
        <f t="shared" si="10"/>
        <v/>
      </c>
      <c r="E57" s="23" t="str">
        <f t="shared" si="10"/>
        <v/>
      </c>
      <c r="F57" s="23" t="str">
        <f t="shared" si="10"/>
        <v/>
      </c>
      <c r="G57" s="23" t="str">
        <f t="shared" si="10"/>
        <v/>
      </c>
      <c r="H57" s="23" t="str">
        <f t="shared" si="10"/>
        <v/>
      </c>
      <c r="I57" s="23" t="str">
        <f t="shared" si="10"/>
        <v/>
      </c>
      <c r="J57" s="23" t="str">
        <f t="shared" si="10"/>
        <v/>
      </c>
      <c r="K57" s="23" t="str">
        <f t="shared" si="10"/>
        <v/>
      </c>
      <c r="L57" s="23" t="str">
        <f t="shared" si="10"/>
        <v/>
      </c>
      <c r="M57" s="23" t="str">
        <f t="shared" si="10"/>
        <v/>
      </c>
      <c r="N57" s="23" t="str">
        <f t="shared" si="10"/>
        <v/>
      </c>
      <c r="O57" s="23" t="str">
        <f t="shared" si="10"/>
        <v/>
      </c>
    </row>
    <row r="58" spans="1:15" x14ac:dyDescent="0.45">
      <c r="A58">
        <v>1100</v>
      </c>
      <c r="B58" s="23" t="str">
        <f t="shared" ref="B58:O58" si="11">IFERROR(B12/B35,"")</f>
        <v/>
      </c>
      <c r="C58" s="23" t="str">
        <f t="shared" si="11"/>
        <v/>
      </c>
      <c r="D58" s="23" t="str">
        <f t="shared" si="11"/>
        <v/>
      </c>
      <c r="E58" s="23" t="str">
        <f t="shared" si="11"/>
        <v/>
      </c>
      <c r="F58" s="23" t="str">
        <f t="shared" si="11"/>
        <v/>
      </c>
      <c r="G58" s="23" t="str">
        <f t="shared" si="11"/>
        <v/>
      </c>
      <c r="H58" s="23" t="str">
        <f t="shared" si="11"/>
        <v/>
      </c>
      <c r="I58" s="23" t="str">
        <f t="shared" si="11"/>
        <v/>
      </c>
      <c r="J58" s="23" t="str">
        <f t="shared" si="11"/>
        <v/>
      </c>
      <c r="K58" s="23" t="str">
        <f t="shared" si="11"/>
        <v/>
      </c>
      <c r="L58" s="23" t="str">
        <f t="shared" si="11"/>
        <v/>
      </c>
      <c r="M58" s="23" t="str">
        <f t="shared" si="11"/>
        <v/>
      </c>
      <c r="N58" s="23" t="str">
        <f t="shared" si="11"/>
        <v/>
      </c>
      <c r="O58" s="23" t="str">
        <f t="shared" si="11"/>
        <v/>
      </c>
    </row>
    <row r="59" spans="1:15" x14ac:dyDescent="0.45">
      <c r="A59">
        <v>1200</v>
      </c>
      <c r="B59" s="23" t="str">
        <f t="shared" ref="B59:O59" si="12">IFERROR(B13/B36,"")</f>
        <v/>
      </c>
      <c r="C59" s="23" t="str">
        <f t="shared" si="12"/>
        <v/>
      </c>
      <c r="D59" s="23" t="str">
        <f t="shared" si="12"/>
        <v/>
      </c>
      <c r="E59" s="23" t="str">
        <f t="shared" si="12"/>
        <v/>
      </c>
      <c r="F59" s="23" t="str">
        <f t="shared" si="12"/>
        <v/>
      </c>
      <c r="G59" s="23" t="str">
        <f t="shared" si="12"/>
        <v/>
      </c>
      <c r="H59" s="23" t="str">
        <f t="shared" si="12"/>
        <v/>
      </c>
      <c r="I59" s="23" t="str">
        <f t="shared" si="12"/>
        <v/>
      </c>
      <c r="J59" s="23" t="str">
        <f t="shared" si="12"/>
        <v/>
      </c>
      <c r="K59" s="23" t="str">
        <f t="shared" si="12"/>
        <v/>
      </c>
      <c r="L59" s="23" t="str">
        <f t="shared" si="12"/>
        <v/>
      </c>
      <c r="M59" s="23" t="str">
        <f t="shared" si="12"/>
        <v/>
      </c>
      <c r="N59" s="23" t="str">
        <f t="shared" si="12"/>
        <v/>
      </c>
      <c r="O59" s="23" t="str">
        <f t="shared" si="12"/>
        <v/>
      </c>
    </row>
    <row r="60" spans="1:15" x14ac:dyDescent="0.45">
      <c r="A60">
        <v>1400</v>
      </c>
      <c r="B60" s="23" t="str">
        <f t="shared" ref="B60:O60" si="13">IFERROR(B14/B37,"")</f>
        <v/>
      </c>
      <c r="C60" s="23" t="str">
        <f t="shared" si="13"/>
        <v/>
      </c>
      <c r="D60" s="23" t="str">
        <f t="shared" si="13"/>
        <v/>
      </c>
      <c r="E60" s="23" t="str">
        <f t="shared" si="13"/>
        <v/>
      </c>
      <c r="F60" s="23" t="str">
        <f t="shared" si="13"/>
        <v/>
      </c>
      <c r="G60" s="23" t="str">
        <f t="shared" si="13"/>
        <v/>
      </c>
      <c r="H60" s="23" t="str">
        <f t="shared" si="13"/>
        <v/>
      </c>
      <c r="I60" s="23" t="str">
        <f t="shared" si="13"/>
        <v/>
      </c>
      <c r="J60" s="23" t="str">
        <f t="shared" si="13"/>
        <v/>
      </c>
      <c r="K60" s="23" t="str">
        <f t="shared" si="13"/>
        <v/>
      </c>
      <c r="L60" s="23" t="str">
        <f t="shared" si="13"/>
        <v/>
      </c>
      <c r="M60" s="23" t="str">
        <f t="shared" si="13"/>
        <v/>
      </c>
      <c r="N60" s="23" t="str">
        <f t="shared" si="13"/>
        <v/>
      </c>
      <c r="O60" s="23" t="str">
        <f t="shared" si="13"/>
        <v/>
      </c>
    </row>
    <row r="61" spans="1:15" x14ac:dyDescent="0.45">
      <c r="A61">
        <v>1600</v>
      </c>
      <c r="B61" s="23" t="str">
        <f t="shared" ref="B61:O61" si="14">IFERROR(B15/B38,"")</f>
        <v/>
      </c>
      <c r="C61" s="23" t="str">
        <f t="shared" si="14"/>
        <v/>
      </c>
      <c r="D61" s="23" t="str">
        <f t="shared" si="14"/>
        <v/>
      </c>
      <c r="E61" s="23" t="str">
        <f t="shared" si="14"/>
        <v/>
      </c>
      <c r="F61" s="23" t="str">
        <f t="shared" si="14"/>
        <v/>
      </c>
      <c r="G61" s="23" t="str">
        <f t="shared" si="14"/>
        <v/>
      </c>
      <c r="H61" s="23" t="str">
        <f t="shared" si="14"/>
        <v/>
      </c>
      <c r="I61" s="23" t="str">
        <f t="shared" si="14"/>
        <v/>
      </c>
      <c r="J61" s="23" t="str">
        <f t="shared" si="14"/>
        <v/>
      </c>
      <c r="K61" s="23" t="str">
        <f t="shared" si="14"/>
        <v/>
      </c>
      <c r="L61" s="23" t="str">
        <f t="shared" si="14"/>
        <v/>
      </c>
      <c r="M61" s="23" t="str">
        <f t="shared" si="14"/>
        <v/>
      </c>
      <c r="N61" s="23" t="str">
        <f t="shared" si="14"/>
        <v/>
      </c>
      <c r="O61" s="23" t="str">
        <f t="shared" si="14"/>
        <v/>
      </c>
    </row>
    <row r="62" spans="1:15" x14ac:dyDescent="0.45">
      <c r="A62">
        <v>1800</v>
      </c>
      <c r="B62" s="23" t="str">
        <f t="shared" ref="B62:O62" si="15">IFERROR(B16/B39,"")</f>
        <v/>
      </c>
      <c r="C62" s="23" t="str">
        <f t="shared" si="15"/>
        <v/>
      </c>
      <c r="D62" s="23" t="str">
        <f t="shared" si="15"/>
        <v/>
      </c>
      <c r="E62" s="23" t="str">
        <f t="shared" si="15"/>
        <v/>
      </c>
      <c r="F62" s="23" t="str">
        <f t="shared" si="15"/>
        <v/>
      </c>
      <c r="G62" s="23" t="str">
        <f t="shared" si="15"/>
        <v/>
      </c>
      <c r="H62" s="23" t="str">
        <f t="shared" si="15"/>
        <v/>
      </c>
      <c r="I62" s="23" t="str">
        <f t="shared" si="15"/>
        <v/>
      </c>
      <c r="J62" s="23" t="str">
        <f t="shared" si="15"/>
        <v/>
      </c>
      <c r="K62" s="23" t="str">
        <f t="shared" si="15"/>
        <v/>
      </c>
      <c r="L62" s="23" t="str">
        <f t="shared" si="15"/>
        <v/>
      </c>
      <c r="M62" s="23" t="str">
        <f t="shared" si="15"/>
        <v/>
      </c>
      <c r="N62" s="23" t="str">
        <f t="shared" si="15"/>
        <v/>
      </c>
      <c r="O62" s="23" t="str">
        <f t="shared" si="15"/>
        <v/>
      </c>
    </row>
    <row r="63" spans="1:15" x14ac:dyDescent="0.45">
      <c r="A63">
        <v>2000</v>
      </c>
      <c r="B63" s="23" t="str">
        <f t="shared" ref="B63:O63" si="16">IFERROR(B17/B40,"")</f>
        <v/>
      </c>
      <c r="C63" s="23" t="str">
        <f t="shared" si="16"/>
        <v/>
      </c>
      <c r="D63" s="23" t="str">
        <f t="shared" si="16"/>
        <v/>
      </c>
      <c r="E63" s="23" t="str">
        <f t="shared" si="16"/>
        <v/>
      </c>
      <c r="F63" s="23" t="str">
        <f t="shared" si="16"/>
        <v/>
      </c>
      <c r="G63" s="23" t="str">
        <f t="shared" si="16"/>
        <v/>
      </c>
      <c r="H63" s="23" t="str">
        <f t="shared" si="16"/>
        <v/>
      </c>
      <c r="I63" s="23" t="str">
        <f t="shared" si="16"/>
        <v/>
      </c>
      <c r="J63" s="23" t="str">
        <f t="shared" si="16"/>
        <v/>
      </c>
      <c r="K63" s="23" t="str">
        <f t="shared" si="16"/>
        <v/>
      </c>
      <c r="L63" s="23" t="str">
        <f t="shared" si="16"/>
        <v/>
      </c>
      <c r="M63" s="23" t="str">
        <f t="shared" si="16"/>
        <v/>
      </c>
      <c r="N63" s="23" t="str">
        <f t="shared" si="16"/>
        <v/>
      </c>
      <c r="O63" s="23" t="str">
        <f t="shared" si="16"/>
        <v/>
      </c>
    </row>
    <row r="64" spans="1:15" x14ac:dyDescent="0.45">
      <c r="A64">
        <v>2200</v>
      </c>
      <c r="B64" s="23" t="str">
        <f t="shared" ref="B64:O64" si="17">IFERROR(B18/B41,"")</f>
        <v/>
      </c>
      <c r="C64" s="23" t="str">
        <f t="shared" si="17"/>
        <v/>
      </c>
      <c r="D64" s="23" t="str">
        <f t="shared" si="17"/>
        <v/>
      </c>
      <c r="E64" s="23" t="str">
        <f t="shared" si="17"/>
        <v/>
      </c>
      <c r="F64" s="23" t="str">
        <f t="shared" si="17"/>
        <v/>
      </c>
      <c r="G64" s="23" t="str">
        <f t="shared" si="17"/>
        <v/>
      </c>
      <c r="H64" s="23" t="str">
        <f t="shared" si="17"/>
        <v/>
      </c>
      <c r="I64" s="23" t="str">
        <f t="shared" si="17"/>
        <v/>
      </c>
      <c r="J64" s="23" t="str">
        <f t="shared" si="17"/>
        <v/>
      </c>
      <c r="K64" s="23" t="str">
        <f t="shared" si="17"/>
        <v/>
      </c>
      <c r="L64" s="23" t="str">
        <f t="shared" si="17"/>
        <v/>
      </c>
      <c r="M64" s="23" t="str">
        <f t="shared" si="17"/>
        <v/>
      </c>
      <c r="N64" s="23" t="str">
        <f t="shared" si="17"/>
        <v/>
      </c>
      <c r="O64" s="23" t="str">
        <f t="shared" si="17"/>
        <v/>
      </c>
    </row>
    <row r="65" spans="1:15" x14ac:dyDescent="0.45">
      <c r="A65">
        <v>2400</v>
      </c>
      <c r="B65" s="23" t="str">
        <f t="shared" ref="B65:O65" si="18">IFERROR(B19/B42,"")</f>
        <v/>
      </c>
      <c r="C65" s="23" t="str">
        <f t="shared" si="18"/>
        <v/>
      </c>
      <c r="D65" s="23" t="str">
        <f t="shared" si="18"/>
        <v/>
      </c>
      <c r="E65" s="23" t="str">
        <f t="shared" si="18"/>
        <v/>
      </c>
      <c r="F65" s="23" t="str">
        <f t="shared" si="18"/>
        <v/>
      </c>
      <c r="G65" s="23" t="str">
        <f t="shared" si="18"/>
        <v/>
      </c>
      <c r="H65" s="23" t="str">
        <f t="shared" si="18"/>
        <v/>
      </c>
      <c r="I65" s="23" t="str">
        <f t="shared" si="18"/>
        <v/>
      </c>
      <c r="J65" s="23" t="str">
        <f t="shared" si="18"/>
        <v/>
      </c>
      <c r="K65" s="23" t="str">
        <f t="shared" si="18"/>
        <v/>
      </c>
      <c r="L65" s="23" t="str">
        <f t="shared" si="18"/>
        <v/>
      </c>
      <c r="M65" s="23" t="str">
        <f t="shared" si="18"/>
        <v/>
      </c>
      <c r="N65" s="23" t="str">
        <f t="shared" si="18"/>
        <v/>
      </c>
      <c r="O65" s="23" t="str">
        <f t="shared" si="18"/>
        <v/>
      </c>
    </row>
    <row r="66" spans="1:15" x14ac:dyDescent="0.45">
      <c r="A66">
        <v>2600</v>
      </c>
      <c r="B66" s="23" t="str">
        <f t="shared" ref="B66:O66" si="19">IFERROR(B20/B43,"")</f>
        <v/>
      </c>
      <c r="C66" s="23" t="str">
        <f t="shared" si="19"/>
        <v/>
      </c>
      <c r="D66" s="23" t="str">
        <f t="shared" si="19"/>
        <v/>
      </c>
      <c r="E66" s="23" t="str">
        <f t="shared" si="19"/>
        <v/>
      </c>
      <c r="F66" s="23" t="str">
        <f t="shared" si="19"/>
        <v/>
      </c>
      <c r="G66" s="23" t="str">
        <f t="shared" si="19"/>
        <v/>
      </c>
      <c r="H66" s="23" t="str">
        <f t="shared" si="19"/>
        <v/>
      </c>
      <c r="I66" s="23" t="str">
        <f t="shared" si="19"/>
        <v/>
      </c>
      <c r="J66" s="23" t="str">
        <f t="shared" si="19"/>
        <v/>
      </c>
      <c r="K66" s="23" t="str">
        <f t="shared" si="19"/>
        <v/>
      </c>
      <c r="L66" s="23" t="str">
        <f t="shared" si="19"/>
        <v/>
      </c>
      <c r="M66" s="23" t="str">
        <f t="shared" si="19"/>
        <v/>
      </c>
      <c r="N66" s="23" t="str">
        <f t="shared" si="19"/>
        <v/>
      </c>
      <c r="O66" s="23" t="str">
        <f t="shared" si="19"/>
        <v/>
      </c>
    </row>
    <row r="67" spans="1:15" x14ac:dyDescent="0.45">
      <c r="A67">
        <v>2800</v>
      </c>
      <c r="B67" s="23" t="str">
        <f t="shared" ref="B67:O67" si="20">IFERROR(B21/B44,"")</f>
        <v/>
      </c>
      <c r="C67" s="23" t="str">
        <f t="shared" si="20"/>
        <v/>
      </c>
      <c r="D67" s="23" t="str">
        <f t="shared" si="20"/>
        <v/>
      </c>
      <c r="E67" s="23" t="str">
        <f t="shared" si="20"/>
        <v/>
      </c>
      <c r="F67" s="23" t="str">
        <f t="shared" si="20"/>
        <v/>
      </c>
      <c r="G67" s="23" t="str">
        <f t="shared" si="20"/>
        <v/>
      </c>
      <c r="H67" s="23" t="str">
        <f t="shared" si="20"/>
        <v/>
      </c>
      <c r="I67" s="23" t="str">
        <f t="shared" si="20"/>
        <v/>
      </c>
      <c r="J67" s="23" t="str">
        <f t="shared" si="20"/>
        <v/>
      </c>
      <c r="K67" s="23" t="str">
        <f t="shared" si="20"/>
        <v/>
      </c>
      <c r="L67" s="23" t="str">
        <f t="shared" si="20"/>
        <v/>
      </c>
      <c r="M67" s="23" t="str">
        <f t="shared" si="20"/>
        <v/>
      </c>
      <c r="N67" s="23" t="str">
        <f t="shared" si="20"/>
        <v/>
      </c>
      <c r="O67" s="23" t="str">
        <f t="shared" si="20"/>
        <v/>
      </c>
    </row>
    <row r="68" spans="1:15" x14ac:dyDescent="0.45">
      <c r="A68">
        <v>3000</v>
      </c>
      <c r="B68" s="23" t="str">
        <f t="shared" ref="B68:O68" si="21">IFERROR(B22/B45,"")</f>
        <v/>
      </c>
      <c r="C68" s="23" t="str">
        <f t="shared" si="21"/>
        <v/>
      </c>
      <c r="D68" s="23" t="str">
        <f t="shared" si="21"/>
        <v/>
      </c>
      <c r="E68" s="23" t="str">
        <f t="shared" si="21"/>
        <v/>
      </c>
      <c r="F68" s="23" t="str">
        <f t="shared" si="21"/>
        <v/>
      </c>
      <c r="G68" s="23" t="str">
        <f t="shared" si="21"/>
        <v/>
      </c>
      <c r="H68" s="23" t="str">
        <f t="shared" si="21"/>
        <v/>
      </c>
      <c r="I68" s="23" t="str">
        <f t="shared" si="21"/>
        <v/>
      </c>
      <c r="J68" s="23" t="str">
        <f t="shared" si="21"/>
        <v/>
      </c>
      <c r="K68" s="23" t="str">
        <f t="shared" si="21"/>
        <v/>
      </c>
      <c r="L68" s="23" t="str">
        <f t="shared" si="21"/>
        <v/>
      </c>
      <c r="M68" s="23" t="str">
        <f t="shared" si="21"/>
        <v/>
      </c>
      <c r="N68" s="23" t="str">
        <f t="shared" si="21"/>
        <v/>
      </c>
      <c r="O68" s="23" t="str">
        <f t="shared" si="21"/>
        <v/>
      </c>
    </row>
  </sheetData>
  <conditionalFormatting sqref="B50:O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4CD-8DDF-40B2-A157-38E8306B97DE}">
  <sheetPr>
    <pageSetUpPr fitToPage="1"/>
  </sheetPr>
  <dimension ref="A1:G44"/>
  <sheetViews>
    <sheetView workbookViewId="0">
      <selection activeCell="A44" sqref="A44:F44"/>
    </sheetView>
  </sheetViews>
  <sheetFormatPr defaultRowHeight="14.25" x14ac:dyDescent="0.45"/>
  <cols>
    <col min="1" max="1" width="12.53125" customWidth="1"/>
    <col min="2" max="2" width="8.53125" customWidth="1"/>
    <col min="3" max="3" width="7.59765625" customWidth="1"/>
    <col min="4" max="4" width="9.59765625" customWidth="1"/>
    <col min="5" max="5" width="9.19921875" customWidth="1"/>
    <col min="6" max="6" width="30.3984375" customWidth="1"/>
    <col min="7" max="7" width="11.33203125" customWidth="1"/>
  </cols>
  <sheetData>
    <row r="1" spans="1:7" x14ac:dyDescent="0.45">
      <c r="A1" s="24" t="s">
        <v>70</v>
      </c>
      <c r="B1" s="24" t="s">
        <v>7</v>
      </c>
      <c r="C1" s="24" t="s">
        <v>4</v>
      </c>
      <c r="D1" s="24" t="s">
        <v>3</v>
      </c>
      <c r="E1" s="24" t="s">
        <v>72</v>
      </c>
      <c r="F1" s="24" t="s">
        <v>73</v>
      </c>
      <c r="G1" s="24" t="s">
        <v>82</v>
      </c>
    </row>
    <row r="2" spans="1:7" x14ac:dyDescent="0.45">
      <c r="A2" s="25" t="s">
        <v>12</v>
      </c>
      <c r="B2" s="25">
        <v>1500</v>
      </c>
      <c r="C2" s="25">
        <v>600</v>
      </c>
      <c r="D2" s="25" t="s">
        <v>71</v>
      </c>
      <c r="E2" s="25" t="s">
        <v>2</v>
      </c>
      <c r="F2" s="25" t="s">
        <v>78</v>
      </c>
      <c r="G2" s="25" t="s">
        <v>83</v>
      </c>
    </row>
    <row r="3" spans="1:7" x14ac:dyDescent="0.45">
      <c r="A3" s="25" t="s">
        <v>12</v>
      </c>
      <c r="B3" s="25"/>
      <c r="C3" s="25"/>
      <c r="D3" s="25"/>
      <c r="E3" s="25"/>
      <c r="F3" s="25"/>
      <c r="G3" s="25"/>
    </row>
    <row r="4" spans="1:7" x14ac:dyDescent="0.45">
      <c r="A4" s="25" t="s">
        <v>12</v>
      </c>
      <c r="B4" s="25"/>
      <c r="C4" s="25"/>
      <c r="D4" s="25"/>
      <c r="E4" s="25"/>
      <c r="F4" s="25"/>
      <c r="G4" s="25"/>
    </row>
    <row r="5" spans="1:7" x14ac:dyDescent="0.45">
      <c r="A5" s="25" t="s">
        <v>18</v>
      </c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7" spans="1:7" x14ac:dyDescent="0.45">
      <c r="A7" s="25"/>
      <c r="B7" s="25"/>
      <c r="C7" s="25"/>
      <c r="D7" s="25"/>
      <c r="E7" s="25"/>
      <c r="F7" s="25"/>
      <c r="G7" s="25"/>
    </row>
    <row r="8" spans="1:7" x14ac:dyDescent="0.45">
      <c r="A8" s="25"/>
      <c r="B8" s="25"/>
      <c r="C8" s="25"/>
      <c r="D8" s="25"/>
      <c r="E8" s="25"/>
      <c r="F8" s="25"/>
      <c r="G8" s="25"/>
    </row>
    <row r="9" spans="1:7" x14ac:dyDescent="0.45">
      <c r="A9" s="25"/>
      <c r="B9" s="25"/>
      <c r="C9" s="25"/>
      <c r="D9" s="25"/>
      <c r="E9" s="25"/>
      <c r="F9" s="25"/>
      <c r="G9" s="25"/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/>
      <c r="B11" s="25"/>
      <c r="C11" s="25"/>
      <c r="D11" s="25"/>
      <c r="E11" s="25"/>
      <c r="F11" s="25"/>
      <c r="G11" s="25"/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/>
      <c r="B13" s="25"/>
      <c r="C13" s="25"/>
      <c r="D13" s="25"/>
      <c r="E13" s="25"/>
      <c r="F13" s="25"/>
      <c r="G13" s="25"/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/>
      <c r="B15" s="25"/>
      <c r="C15" s="25"/>
      <c r="D15" s="25"/>
      <c r="E15" s="25"/>
      <c r="F15" s="25"/>
      <c r="G15" s="25"/>
    </row>
    <row r="16" spans="1:7" x14ac:dyDescent="0.45">
      <c r="A16" s="25"/>
      <c r="B16" s="25"/>
      <c r="C16" s="25"/>
      <c r="D16" s="25"/>
      <c r="E16" s="25"/>
      <c r="F16" s="25"/>
      <c r="G16" s="25"/>
    </row>
    <row r="17" spans="1:7" x14ac:dyDescent="0.45">
      <c r="A17" s="25"/>
      <c r="B17" s="25"/>
      <c r="C17" s="25"/>
      <c r="D17" s="25"/>
      <c r="E17" s="25"/>
      <c r="F17" s="25"/>
      <c r="G17" s="25"/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/>
      <c r="B19" s="25"/>
      <c r="C19" s="25"/>
      <c r="D19" s="25"/>
      <c r="E19" s="25"/>
      <c r="F19" s="25"/>
      <c r="G19" s="25"/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x14ac:dyDescent="0.45">
      <c r="A21" s="25"/>
      <c r="B21" s="25"/>
      <c r="C21" s="25"/>
      <c r="D21" s="25"/>
      <c r="E21" s="25"/>
      <c r="F21" s="25"/>
      <c r="G21" s="25"/>
    </row>
    <row r="22" spans="1:7" x14ac:dyDescent="0.45">
      <c r="A22" s="25"/>
      <c r="B22" s="25"/>
      <c r="C22" s="25"/>
      <c r="D22" s="25"/>
      <c r="E22" s="25"/>
      <c r="F22" s="25"/>
      <c r="G22" s="25"/>
    </row>
    <row r="23" spans="1:7" x14ac:dyDescent="0.45">
      <c r="A23" s="25"/>
      <c r="B23" s="25"/>
      <c r="C23" s="25"/>
      <c r="D23" s="25"/>
      <c r="E23" s="25"/>
      <c r="F23" s="25"/>
      <c r="G23" s="25"/>
    </row>
    <row r="24" spans="1:7" x14ac:dyDescent="0.45">
      <c r="A24" s="25"/>
      <c r="B24" s="25"/>
      <c r="C24" s="25"/>
      <c r="D24" s="25"/>
      <c r="E24" s="25"/>
      <c r="F24" s="25"/>
      <c r="G24" s="25"/>
    </row>
    <row r="25" spans="1:7" x14ac:dyDescent="0.45">
      <c r="A25" s="25"/>
      <c r="B25" s="25"/>
      <c r="C25" s="25"/>
      <c r="D25" s="25"/>
      <c r="E25" s="25"/>
      <c r="F25" s="25"/>
      <c r="G25" s="25"/>
    </row>
    <row r="26" spans="1:7" x14ac:dyDescent="0.45">
      <c r="A26" s="25"/>
      <c r="B26" s="25"/>
      <c r="C26" s="25"/>
      <c r="D26" s="25"/>
      <c r="E26" s="25"/>
      <c r="F26" s="25"/>
      <c r="G26" s="25"/>
    </row>
    <row r="27" spans="1:7" x14ac:dyDescent="0.45">
      <c r="A27" s="25"/>
      <c r="B27" s="25"/>
      <c r="C27" s="25"/>
      <c r="D27" s="25"/>
      <c r="E27" s="25"/>
      <c r="F27" s="25"/>
      <c r="G27" s="25"/>
    </row>
    <row r="28" spans="1:7" x14ac:dyDescent="0.45">
      <c r="A28" s="25"/>
      <c r="B28" s="25"/>
      <c r="C28" s="25"/>
      <c r="D28" s="25"/>
      <c r="E28" s="25"/>
      <c r="F28" s="25"/>
      <c r="G28" s="25"/>
    </row>
    <row r="29" spans="1:7" x14ac:dyDescent="0.45">
      <c r="A29" s="25"/>
      <c r="B29" s="25"/>
      <c r="C29" s="25"/>
      <c r="D29" s="25"/>
      <c r="E29" s="25"/>
      <c r="F29" s="25"/>
      <c r="G29" s="25"/>
    </row>
    <row r="30" spans="1:7" x14ac:dyDescent="0.45">
      <c r="A30" s="25"/>
      <c r="B30" s="25"/>
      <c r="C30" s="25"/>
      <c r="D30" s="25"/>
      <c r="E30" s="25"/>
      <c r="F30" s="25"/>
      <c r="G30" s="25"/>
    </row>
    <row r="31" spans="1:7" x14ac:dyDescent="0.45">
      <c r="A31" s="25"/>
      <c r="B31" s="25"/>
      <c r="C31" s="25"/>
      <c r="D31" s="25"/>
      <c r="E31" s="25"/>
      <c r="F31" s="25"/>
      <c r="G31" s="25"/>
    </row>
    <row r="32" spans="1:7" x14ac:dyDescent="0.45">
      <c r="A32" s="25"/>
      <c r="B32" s="25"/>
      <c r="C32" s="25"/>
      <c r="D32" s="25"/>
      <c r="E32" s="25"/>
      <c r="F32" s="25"/>
      <c r="G32" s="25"/>
    </row>
    <row r="33" spans="1:7" x14ac:dyDescent="0.45">
      <c r="A33" s="25"/>
      <c r="B33" s="25"/>
      <c r="C33" s="25"/>
      <c r="D33" s="25"/>
      <c r="E33" s="25"/>
      <c r="F33" s="25"/>
      <c r="G33" s="25"/>
    </row>
    <row r="34" spans="1:7" x14ac:dyDescent="0.45">
      <c r="A34" s="25"/>
      <c r="B34" s="25"/>
      <c r="C34" s="25"/>
      <c r="D34" s="25"/>
      <c r="E34" s="25"/>
      <c r="F34" s="25"/>
      <c r="G34" s="25"/>
    </row>
    <row r="35" spans="1:7" x14ac:dyDescent="0.45">
      <c r="A35" s="25"/>
      <c r="B35" s="25"/>
      <c r="C35" s="25"/>
      <c r="D35" s="25"/>
      <c r="E35" s="25"/>
      <c r="F35" s="25"/>
      <c r="G35" s="25"/>
    </row>
    <row r="36" spans="1:7" x14ac:dyDescent="0.45">
      <c r="A36" s="25"/>
      <c r="B36" s="25"/>
      <c r="C36" s="25"/>
      <c r="D36" s="25"/>
      <c r="E36" s="25"/>
      <c r="F36" s="25"/>
      <c r="G36" s="25"/>
    </row>
    <row r="37" spans="1:7" x14ac:dyDescent="0.45">
      <c r="A37" s="25"/>
      <c r="B37" s="25"/>
      <c r="C37" s="25"/>
      <c r="D37" s="25"/>
      <c r="E37" s="25"/>
      <c r="F37" s="25"/>
      <c r="G37" s="25"/>
    </row>
    <row r="38" spans="1:7" x14ac:dyDescent="0.45">
      <c r="A38" s="25"/>
      <c r="B38" s="25"/>
      <c r="C38" s="25"/>
      <c r="D38" s="25"/>
      <c r="E38" s="25"/>
      <c r="F38" s="25"/>
      <c r="G38" s="25"/>
    </row>
    <row r="39" spans="1:7" x14ac:dyDescent="0.45">
      <c r="A39" s="25"/>
      <c r="B39" s="25"/>
      <c r="C39" s="25"/>
      <c r="D39" s="25"/>
      <c r="E39" s="25"/>
      <c r="F39" s="25"/>
      <c r="G39" s="25"/>
    </row>
    <row r="40" spans="1:7" x14ac:dyDescent="0.45">
      <c r="A40" s="25"/>
      <c r="B40" s="25"/>
      <c r="C40" s="25"/>
      <c r="D40" s="25"/>
      <c r="E40" s="25"/>
      <c r="F40" s="25"/>
      <c r="G40" s="25"/>
    </row>
    <row r="41" spans="1:7" x14ac:dyDescent="0.45">
      <c r="A41" s="25"/>
      <c r="B41" s="25"/>
      <c r="C41" s="25"/>
      <c r="D41" s="25"/>
      <c r="E41" s="25"/>
      <c r="F41" s="25"/>
      <c r="G41" s="25"/>
    </row>
    <row r="42" spans="1:7" x14ac:dyDescent="0.45">
      <c r="A42" s="25"/>
      <c r="B42" s="25"/>
      <c r="C42" s="25"/>
      <c r="D42" s="25"/>
      <c r="E42" s="25"/>
      <c r="F42" s="25"/>
      <c r="G42" s="25"/>
    </row>
    <row r="43" spans="1:7" x14ac:dyDescent="0.45">
      <c r="A43" s="25"/>
      <c r="B43" s="25"/>
      <c r="C43" s="25"/>
      <c r="D43" s="25"/>
      <c r="E43" s="25"/>
      <c r="F43" s="25"/>
      <c r="G43" s="25"/>
    </row>
    <row r="44" spans="1:7" x14ac:dyDescent="0.45">
      <c r="A44" s="25"/>
      <c r="B44" s="25"/>
      <c r="C44" s="25"/>
      <c r="D44" s="25"/>
      <c r="E44" s="25"/>
      <c r="F44" s="25"/>
      <c r="G44" s="25"/>
    </row>
  </sheetData>
  <pageMargins left="0.7" right="0.7" top="0.75" bottom="0.75" header="0.3" footer="0.3"/>
  <pageSetup paperSize="9" scale="9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Summary</vt:lpstr>
      <vt:lpstr>Scenarios</vt:lpstr>
      <vt:lpstr>RadiatorDatabase</vt:lpstr>
      <vt:lpstr>RadiatorLocations</vt:lpstr>
      <vt:lpstr>CalcResults</vt:lpstr>
      <vt:lpstr>Rooms</vt:lpstr>
      <vt:lpstr>Calcs</vt:lpstr>
      <vt:lpstr>Examples</vt:lpstr>
      <vt:lpstr>Design</vt:lpstr>
      <vt:lpstr>Tabular</vt:lpstr>
      <vt:lpstr>Form</vt:lpstr>
      <vt:lpstr>Form!Print_Area</vt:lpstr>
      <vt:lpstr>RoomEmittersMaxSizes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2025-02-13T11:56:30Z</dcterms:modified>
</cp:coreProperties>
</file>