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C53B8821-80D9-4DC7-9256-6F7E43D57F69}" xr6:coauthVersionLast="47" xr6:coauthVersionMax="47" xr10:uidLastSave="{00000000-0000-0000-0000-000000000000}"/>
  <bookViews>
    <workbookView xWindow="43485" yWindow="60" windowWidth="27900" windowHeight="14310" activeTab="5" xr2:uid="{00000000-000D-0000-FFFF-FFFF00000000}"/>
  </bookViews>
  <sheets>
    <sheet name="Summary" sheetId="10" r:id="rId1"/>
    <sheet name="Scenarios" sheetId="16" r:id="rId2"/>
    <sheet name="RadiatorDatabase" sheetId="2" r:id="rId3"/>
    <sheet name="RadiatorLocations" sheetId="15" r:id="rId4"/>
    <sheet name="CalcResults" sheetId="14" r:id="rId5"/>
    <sheet name="Rooms" sheetId="9" r:id="rId6"/>
    <sheet name="Calcs" sheetId="17" r:id="rId7"/>
    <sheet name="Examples" sheetId="6" r:id="rId8"/>
    <sheet name="Design" sheetId="7" r:id="rId9"/>
    <sheet name="Tabular" sheetId="3" r:id="rId10"/>
    <sheet name="Form" sheetId="13" r:id="rId11"/>
  </sheets>
  <definedNames>
    <definedName name="FlowRateScenario">#REF!</definedName>
    <definedName name="LabourCosts">#REF!</definedName>
    <definedName name="_xlnm.Print_Area" localSheetId="10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9" l="1"/>
  <c r="AC3" i="9"/>
  <c r="AD3" i="9"/>
  <c r="AE3" i="9"/>
  <c r="AF3" i="9"/>
  <c r="AG3" i="9"/>
  <c r="AH3" i="9"/>
  <c r="AI3" i="9"/>
  <c r="AJ3" i="9"/>
  <c r="AB4" i="9"/>
  <c r="AC4" i="9"/>
  <c r="AD4" i="9"/>
  <c r="AE4" i="9"/>
  <c r="AF4" i="9"/>
  <c r="AG4" i="9"/>
  <c r="AH4" i="9"/>
  <c r="AI4" i="9"/>
  <c r="AJ4" i="9"/>
  <c r="AB5" i="9"/>
  <c r="AC5" i="9"/>
  <c r="AD5" i="9"/>
  <c r="AE5" i="9"/>
  <c r="AF5" i="9"/>
  <c r="AG5" i="9"/>
  <c r="AH5" i="9"/>
  <c r="AI5" i="9"/>
  <c r="AJ5" i="9"/>
  <c r="AB6" i="9"/>
  <c r="AC6" i="9"/>
  <c r="AD6" i="9"/>
  <c r="AE6" i="9"/>
  <c r="AF6" i="9"/>
  <c r="AG6" i="9"/>
  <c r="AH6" i="9"/>
  <c r="AI6" i="9"/>
  <c r="AJ6" i="9"/>
  <c r="AB7" i="9"/>
  <c r="AC7" i="9"/>
  <c r="AD7" i="9"/>
  <c r="AE7" i="9"/>
  <c r="AF7" i="9"/>
  <c r="AG7" i="9"/>
  <c r="AH7" i="9"/>
  <c r="AI7" i="9"/>
  <c r="AJ7" i="9"/>
  <c r="AB8" i="9"/>
  <c r="AC8" i="9"/>
  <c r="AD8" i="9"/>
  <c r="AE8" i="9"/>
  <c r="AF8" i="9"/>
  <c r="AG8" i="9"/>
  <c r="AH8" i="9"/>
  <c r="AI8" i="9"/>
  <c r="AJ8" i="9"/>
  <c r="AB9" i="9"/>
  <c r="AC9" i="9"/>
  <c r="AD9" i="9"/>
  <c r="AE9" i="9"/>
  <c r="AF9" i="9"/>
  <c r="AG9" i="9"/>
  <c r="AH9" i="9"/>
  <c r="AI9" i="9"/>
  <c r="AJ9" i="9"/>
  <c r="AB10" i="9"/>
  <c r="AC10" i="9"/>
  <c r="AD10" i="9"/>
  <c r="AE10" i="9"/>
  <c r="AF10" i="9"/>
  <c r="AG10" i="9"/>
  <c r="AH10" i="9"/>
  <c r="AI10" i="9"/>
  <c r="AJ10" i="9"/>
  <c r="AB11" i="9"/>
  <c r="AC11" i="9"/>
  <c r="AD11" i="9"/>
  <c r="AE11" i="9"/>
  <c r="AF11" i="9"/>
  <c r="AG11" i="9"/>
  <c r="AH11" i="9"/>
  <c r="AI11" i="9"/>
  <c r="AJ11" i="9"/>
  <c r="AB12" i="9"/>
  <c r="AC12" i="9"/>
  <c r="AD12" i="9"/>
  <c r="AE12" i="9"/>
  <c r="AF12" i="9"/>
  <c r="AG12" i="9"/>
  <c r="AH12" i="9"/>
  <c r="AI12" i="9"/>
  <c r="AJ12" i="9"/>
  <c r="AC2" i="9"/>
  <c r="AD2" i="9"/>
  <c r="AE2" i="9"/>
  <c r="AF2" i="9"/>
  <c r="AG2" i="9"/>
  <c r="AH2" i="9"/>
  <c r="AI2" i="9"/>
  <c r="AJ2" i="9"/>
  <c r="AB2" i="9"/>
  <c r="AC1" i="9"/>
  <c r="AD1" i="9"/>
  <c r="AE1" i="9"/>
  <c r="AF1" i="9"/>
  <c r="AG1" i="9"/>
  <c r="AH1" i="9"/>
  <c r="AI1" i="9"/>
  <c r="AJ1" i="9"/>
  <c r="AB1" i="9"/>
  <c r="AA12" i="9"/>
  <c r="AA11" i="9"/>
  <c r="AA10" i="9"/>
  <c r="AA9" i="9"/>
  <c r="AA8" i="9"/>
  <c r="AA7" i="9"/>
  <c r="AA6" i="9"/>
  <c r="AA5" i="9"/>
  <c r="AA4" i="9"/>
  <c r="AA3" i="9"/>
  <c r="AA2" i="9"/>
  <c r="A207" i="14"/>
  <c r="A182" i="14"/>
  <c r="A157" i="14"/>
  <c r="A132" i="14"/>
  <c r="A107" i="14"/>
  <c r="A82" i="14"/>
  <c r="A57" i="14"/>
  <c r="A32" i="14"/>
  <c r="A7" i="14"/>
  <c r="P3" i="9" l="1"/>
  <c r="P4" i="9"/>
  <c r="P5" i="9"/>
  <c r="P6" i="9"/>
  <c r="P8" i="9"/>
  <c r="P9" i="9"/>
  <c r="P10" i="9"/>
  <c r="P11" i="9"/>
  <c r="P12" i="9"/>
  <c r="P2" i="9"/>
  <c r="Y1" i="9"/>
  <c r="Q1" i="9"/>
  <c r="R1" i="9"/>
  <c r="S1" i="9"/>
  <c r="T1" i="9"/>
  <c r="U1" i="9"/>
  <c r="V1" i="9"/>
  <c r="W1" i="9"/>
  <c r="X1" i="9"/>
  <c r="P1" i="9"/>
  <c r="E3" i="9"/>
  <c r="E4" i="9"/>
  <c r="E5" i="9"/>
  <c r="E6" i="9"/>
  <c r="E7" i="9"/>
  <c r="P7" i="9" s="1"/>
  <c r="E8" i="9"/>
  <c r="E9" i="9"/>
  <c r="E10" i="9"/>
  <c r="E11" i="9"/>
  <c r="E12" i="9"/>
  <c r="E2" i="9"/>
  <c r="B1" i="14" a="1"/>
  <c r="B1" i="14" l="1"/>
  <c r="F1" i="9" a="1"/>
  <c r="F1" i="9" s="1"/>
  <c r="B13" i="16"/>
  <c r="A4" i="2"/>
  <c r="A6" i="2"/>
  <c r="A111" i="2"/>
  <c r="A75" i="2"/>
  <c r="A31" i="2"/>
  <c r="A13" i="2"/>
  <c r="A8" i="2"/>
  <c r="A10" i="2"/>
  <c r="A11" i="2"/>
  <c r="A12" i="2"/>
  <c r="A64" i="2"/>
  <c r="A14" i="2"/>
  <c r="A59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57" i="2"/>
  <c r="A3" i="2"/>
  <c r="A33" i="2"/>
  <c r="A34" i="2"/>
  <c r="A35" i="2"/>
  <c r="A52" i="2"/>
  <c r="A5" i="2"/>
  <c r="A7" i="2"/>
  <c r="A39" i="2"/>
  <c r="A40" i="2"/>
  <c r="A41" i="2"/>
  <c r="A42" i="2"/>
  <c r="A43" i="2"/>
  <c r="A44" i="2"/>
  <c r="A45" i="2"/>
  <c r="A46" i="2"/>
  <c r="A47" i="2"/>
  <c r="A48" i="2"/>
  <c r="A49" i="2"/>
  <c r="A50" i="2"/>
  <c r="A36" i="2"/>
  <c r="A125" i="2"/>
  <c r="A53" i="2"/>
  <c r="A54" i="2"/>
  <c r="A85" i="2"/>
  <c r="A56" i="2"/>
  <c r="A15" i="2"/>
  <c r="A32" i="2"/>
  <c r="A9" i="2"/>
  <c r="A60" i="2"/>
  <c r="A61" i="2"/>
  <c r="A37" i="2"/>
  <c r="A63" i="2"/>
  <c r="A74" i="2"/>
  <c r="A65" i="2"/>
  <c r="A66" i="2"/>
  <c r="A67" i="2"/>
  <c r="A68" i="2"/>
  <c r="A69" i="2"/>
  <c r="A70" i="2"/>
  <c r="A71" i="2"/>
  <c r="A72" i="2"/>
  <c r="A73" i="2"/>
  <c r="A38" i="2"/>
  <c r="A51" i="2"/>
  <c r="A76" i="2"/>
  <c r="A77" i="2"/>
  <c r="A78" i="2"/>
  <c r="A79" i="2"/>
  <c r="A80" i="2"/>
  <c r="A81" i="2"/>
  <c r="A82" i="2"/>
  <c r="A83" i="2"/>
  <c r="A84" i="2"/>
  <c r="A62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58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5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" i="14" a="1"/>
  <c r="B2" i="14" l="1"/>
  <c r="K3" i="15"/>
  <c r="K8" i="15"/>
  <c r="K14" i="15"/>
  <c r="K4" i="15"/>
  <c r="K7" i="15"/>
  <c r="K13" i="15"/>
  <c r="K2" i="15"/>
  <c r="K5" i="15"/>
  <c r="K6" i="15"/>
  <c r="K9" i="15"/>
  <c r="K10" i="15"/>
  <c r="K11" i="15"/>
  <c r="K12" i="15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3" i="14" a="1"/>
  <c r="B3" i="14" l="1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B1" i="17"/>
  <c r="B4" i="14" a="1"/>
  <c r="B4" i="14" l="1"/>
  <c r="B2" i="17"/>
  <c r="B3" i="17" s="1"/>
  <c r="B5" i="14" a="1"/>
  <c r="B5" i="14" l="1"/>
  <c r="I11" i="16"/>
  <c r="J11" i="16" s="1"/>
  <c r="I9" i="16"/>
  <c r="J9" i="16" s="1"/>
  <c r="I10" i="16"/>
  <c r="J10" i="16" s="1"/>
  <c r="I5" i="16"/>
  <c r="J5" i="16" s="1"/>
  <c r="I8" i="16"/>
  <c r="J8" i="16" s="1"/>
  <c r="I7" i="16"/>
  <c r="J7" i="16" s="1"/>
  <c r="I6" i="16"/>
  <c r="J6" i="16" s="1"/>
  <c r="I3" i="16"/>
  <c r="J3" i="16" s="1"/>
  <c r="I4" i="16"/>
  <c r="J4" i="16" s="1"/>
  <c r="B7" i="14" a="1"/>
  <c r="F3" i="16" l="1"/>
  <c r="D3" i="16"/>
  <c r="C3" i="16"/>
  <c r="K4" i="16"/>
  <c r="K6" i="16"/>
  <c r="K7" i="16"/>
  <c r="K10" i="16"/>
  <c r="K8" i="16"/>
  <c r="K9" i="16"/>
  <c r="K11" i="16"/>
  <c r="K5" i="16"/>
  <c r="B7" i="14"/>
  <c r="B32" i="14" a="1"/>
  <c r="C4" i="16" l="1"/>
  <c r="D4" i="16"/>
  <c r="F4" i="16"/>
  <c r="F3" i="9"/>
  <c r="F12" i="9"/>
  <c r="F4" i="9"/>
  <c r="F6" i="9"/>
  <c r="F10" i="9"/>
  <c r="F5" i="9"/>
  <c r="F2" i="9"/>
  <c r="F7" i="9"/>
  <c r="F9" i="9"/>
  <c r="F11" i="9"/>
  <c r="F8" i="9"/>
  <c r="B32" i="1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B57" i="14" a="1"/>
  <c r="F5" i="16" l="1"/>
  <c r="C5" i="16"/>
  <c r="D5" i="16"/>
  <c r="G10" i="9"/>
  <c r="G12" i="9"/>
  <c r="G7" i="9"/>
  <c r="G4" i="9"/>
  <c r="G6" i="9"/>
  <c r="G8" i="9"/>
  <c r="G3" i="9"/>
  <c r="G11" i="9"/>
  <c r="G2" i="9"/>
  <c r="G5" i="9"/>
  <c r="G9" i="9"/>
  <c r="B57" i="14"/>
  <c r="B82" i="14" a="1"/>
  <c r="C6" i="16" l="1"/>
  <c r="D6" i="16"/>
  <c r="F6" i="16"/>
  <c r="H6" i="9"/>
  <c r="H10" i="9"/>
  <c r="H4" i="9"/>
  <c r="H3" i="9"/>
  <c r="H8" i="9"/>
  <c r="H12" i="9"/>
  <c r="H2" i="9"/>
  <c r="H5" i="9"/>
  <c r="H11" i="9"/>
  <c r="H7" i="9"/>
  <c r="H9" i="9"/>
  <c r="B82" i="14"/>
  <c r="B4" i="16"/>
  <c r="B107" i="14" a="1"/>
  <c r="D7" i="16" l="1"/>
  <c r="C7" i="16"/>
  <c r="F7" i="16"/>
  <c r="I8" i="9"/>
  <c r="I4" i="9"/>
  <c r="I10" i="9"/>
  <c r="I11" i="9"/>
  <c r="I2" i="9"/>
  <c r="I3" i="9"/>
  <c r="I5" i="9"/>
  <c r="I12" i="9"/>
  <c r="I7" i="9"/>
  <c r="I9" i="9"/>
  <c r="I6" i="9"/>
  <c r="B107" i="14"/>
  <c r="B3" i="16"/>
  <c r="G4" i="16"/>
  <c r="G28" i="9"/>
  <c r="B132" i="14" a="1"/>
  <c r="C8" i="16" l="1"/>
  <c r="D8" i="16"/>
  <c r="F8" i="16"/>
  <c r="J7" i="9"/>
  <c r="J11" i="9"/>
  <c r="J8" i="9"/>
  <c r="J10" i="9"/>
  <c r="J12" i="9"/>
  <c r="J9" i="9"/>
  <c r="J2" i="9"/>
  <c r="J6" i="9"/>
  <c r="J3" i="9"/>
  <c r="J4" i="9"/>
  <c r="J5" i="9"/>
  <c r="B132" i="14"/>
  <c r="F28" i="9"/>
  <c r="G3" i="16"/>
  <c r="E4" i="16"/>
  <c r="L4" i="16" s="1"/>
  <c r="R2" i="9"/>
  <c r="R8" i="9"/>
  <c r="R4" i="9"/>
  <c r="R10" i="9"/>
  <c r="R3" i="9"/>
  <c r="R5" i="9"/>
  <c r="R7" i="9"/>
  <c r="R9" i="9"/>
  <c r="R11" i="9"/>
  <c r="R6" i="9"/>
  <c r="R12" i="9"/>
  <c r="B157" i="14" a="1"/>
  <c r="F9" i="16" l="1"/>
  <c r="C9" i="16"/>
  <c r="D9" i="16"/>
  <c r="K6" i="9"/>
  <c r="K8" i="9"/>
  <c r="K9" i="9"/>
  <c r="K4" i="9"/>
  <c r="K10" i="9"/>
  <c r="K3" i="9"/>
  <c r="K7" i="9"/>
  <c r="K2" i="9"/>
  <c r="K12" i="9"/>
  <c r="K5" i="9"/>
  <c r="K11" i="9"/>
  <c r="B157" i="14"/>
  <c r="E3" i="16"/>
  <c r="Q11" i="9"/>
  <c r="Q12" i="9"/>
  <c r="Q9" i="9"/>
  <c r="Q2" i="9"/>
  <c r="Q3" i="9"/>
  <c r="Q4" i="9"/>
  <c r="Q7" i="9"/>
  <c r="Q8" i="9"/>
  <c r="Q10" i="9"/>
  <c r="Q5" i="9"/>
  <c r="Q6" i="9"/>
  <c r="B182" i="14" a="1"/>
  <c r="F10" i="16" l="1"/>
  <c r="C10" i="16"/>
  <c r="D10" i="16"/>
  <c r="L10" i="9"/>
  <c r="L2" i="9"/>
  <c r="L6" i="9"/>
  <c r="L9" i="9"/>
  <c r="L11" i="9"/>
  <c r="L5" i="9"/>
  <c r="L8" i="9"/>
  <c r="L3" i="9"/>
  <c r="L12" i="9"/>
  <c r="L7" i="9"/>
  <c r="L4" i="9"/>
  <c r="B182" i="14"/>
  <c r="B207" i="14" a="1"/>
  <c r="D11" i="16" l="1"/>
  <c r="C11" i="16"/>
  <c r="F11" i="16"/>
  <c r="M4" i="9"/>
  <c r="M2" i="9"/>
  <c r="M9" i="9"/>
  <c r="M12" i="9"/>
  <c r="M6" i="9"/>
  <c r="M5" i="9"/>
  <c r="M8" i="9"/>
  <c r="M10" i="9"/>
  <c r="M3" i="9"/>
  <c r="M7" i="9"/>
  <c r="M11" i="9"/>
  <c r="B207" i="14"/>
  <c r="B11" i="16"/>
  <c r="B10" i="16"/>
  <c r="B7" i="16"/>
  <c r="B5" i="16"/>
  <c r="B8" i="16"/>
  <c r="B6" i="16"/>
  <c r="B9" i="16"/>
  <c r="N11" i="9" l="1"/>
  <c r="N4" i="9"/>
  <c r="N2" i="9"/>
  <c r="N8" i="9"/>
  <c r="N6" i="9"/>
  <c r="N10" i="9"/>
  <c r="N3" i="9"/>
  <c r="N12" i="9"/>
  <c r="N5" i="9"/>
  <c r="N7" i="9"/>
  <c r="N9" i="9"/>
  <c r="G9" i="16"/>
  <c r="L28" i="9"/>
  <c r="J28" i="9"/>
  <c r="G7" i="16"/>
  <c r="I28" i="9"/>
  <c r="G6" i="16"/>
  <c r="G10" i="16"/>
  <c r="M28" i="9"/>
  <c r="E8" i="16"/>
  <c r="L8" i="16" s="1"/>
  <c r="M8" i="16" s="1"/>
  <c r="G8" i="16"/>
  <c r="K28" i="9"/>
  <c r="G5" i="16"/>
  <c r="H28" i="9"/>
  <c r="G11" i="16"/>
  <c r="N28" i="9"/>
  <c r="E11" i="16" l="1"/>
  <c r="L11" i="16" s="1"/>
  <c r="M11" i="16" s="1"/>
  <c r="E6" i="16"/>
  <c r="L6" i="16" s="1"/>
  <c r="M6" i="16" s="1"/>
  <c r="E10" i="16"/>
  <c r="L10" i="16" s="1"/>
  <c r="M10" i="16" s="1"/>
  <c r="E5" i="16"/>
  <c r="E9" i="16"/>
  <c r="L9" i="16" s="1"/>
  <c r="M9" i="16" s="1"/>
  <c r="E7" i="16"/>
  <c r="L7" i="16" s="1"/>
  <c r="M7" i="16" s="1"/>
  <c r="S4" i="9"/>
  <c r="S7" i="9"/>
  <c r="S2" i="9"/>
  <c r="S3" i="9"/>
  <c r="S5" i="9"/>
  <c r="S9" i="9"/>
  <c r="S10" i="9"/>
  <c r="S12" i="9"/>
  <c r="S6" i="9"/>
  <c r="S11" i="9"/>
  <c r="S8" i="9"/>
  <c r="X6" i="9"/>
  <c r="X8" i="9"/>
  <c r="X12" i="9"/>
  <c r="X3" i="9"/>
  <c r="X11" i="9"/>
  <c r="X4" i="9"/>
  <c r="X2" i="9"/>
  <c r="X10" i="9"/>
  <c r="X7" i="9"/>
  <c r="X9" i="9"/>
  <c r="X5" i="9"/>
  <c r="U11" i="9"/>
  <c r="U5" i="9"/>
  <c r="U4" i="9"/>
  <c r="U8" i="9"/>
  <c r="U2" i="9"/>
  <c r="U12" i="9"/>
  <c r="U6" i="9"/>
  <c r="U3" i="9"/>
  <c r="U10" i="9"/>
  <c r="U7" i="9"/>
  <c r="U9" i="9"/>
  <c r="V3" i="9"/>
  <c r="V5" i="9"/>
  <c r="V12" i="9"/>
  <c r="V7" i="9"/>
  <c r="V9" i="9"/>
  <c r="V6" i="9"/>
  <c r="V11" i="9"/>
  <c r="V10" i="9"/>
  <c r="V2" i="9"/>
  <c r="V8" i="9"/>
  <c r="V4" i="9"/>
  <c r="W3" i="9"/>
  <c r="W5" i="9"/>
  <c r="W6" i="9"/>
  <c r="W8" i="9"/>
  <c r="W12" i="9"/>
  <c r="W9" i="9"/>
  <c r="W2" i="9"/>
  <c r="W11" i="9"/>
  <c r="W10" i="9"/>
  <c r="W7" i="9"/>
  <c r="W4" i="9"/>
  <c r="Y10" i="9"/>
  <c r="Y4" i="9"/>
  <c r="Y5" i="9"/>
  <c r="Y7" i="9"/>
  <c r="Y12" i="9"/>
  <c r="Y9" i="9"/>
  <c r="Y11" i="9"/>
  <c r="Y2" i="9"/>
  <c r="Y3" i="9"/>
  <c r="Y8" i="9"/>
  <c r="Y6" i="9"/>
  <c r="T9" i="9"/>
  <c r="T4" i="9"/>
  <c r="T6" i="9"/>
  <c r="T8" i="9"/>
  <c r="T2" i="9"/>
  <c r="T10" i="9"/>
  <c r="T3" i="9"/>
  <c r="T7" i="9"/>
  <c r="T11" i="9"/>
  <c r="T12" i="9"/>
  <c r="T5" i="9"/>
  <c r="L5" i="16" l="1"/>
  <c r="M5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radiator_database):
        self.room = room
        self.location_constraints = location_constraints
        self.radiator_database = radiator_database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- 2.5 -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- 2.5 -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  </code>
    </pythonScript>
    <pythonScript>
      <code xml:space="preserve">class Home:
    def __init__(self, rooms, radiator_constraints, radiator_database):
        self.rooms = rooms.dropna()
        self.radiator_constraints = radiator_constraints
        self.radiator_database = radiator_database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print("Processing:", room_name)
        location_constraints = self.radiator_constraints[self.radiator_constraints['Room Name'] == room_name]
        room = Room(room_df, location_constraints, self.radiator_database)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 </code>
    </pythonScript>
    <pythonScript>
      <code xml:space="preserve">def load_dataframes_from_excel():
    rad_db = xl(%P2%, headers=True)
    rooms = xl(%P3%, headers=True)
    max_sizes = xl(%P4%, headers=True)
    # labour_costs = xl("LabourCosts", headers=True)
    # flow_rate_scenario = xl("FlowRateScenario", headers=True)
    return rad_db, rooms, max_sizes
rad_db, rooms, max_sizes = load_dataframes_from_excel()
home = Home(rooms, max_sizes, rad_db)
</code>
    </pythonScript>
    <pythonScript>
      <code>homex = home.minimal_cost_radiators(xl(%P2%))
print("Results at 65")
pprint.pp(homex)
homex</code>
    </pythonScript>
  </pythonScripts>
</python>
</file>

<file path=xl/sharedStrings.xml><?xml version="1.0" encoding="utf-8"?>
<sst xmlns="http://schemas.openxmlformats.org/spreadsheetml/2006/main" count="584" uniqueCount="129">
  <si>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</si>
  <si>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</si>
  <si>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</si>
  <si>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</si>
  <si>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</si>
  <si>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</si>
  <si>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</si>
  <si>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</si>
  <si>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</si>
  <si>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</si>
  <si>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</si>
  <si>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</si>
  <si>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</si>
  <si>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</si>
  <si>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</si>
  <si>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</si>
  <si>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</si>
  <si>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</si>
  <si>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</si>
  <si>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</si>
  <si>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</si>
  <si>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</si>
  <si>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</si>
  <si>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</si>
  <si>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</si>
  <si>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</si>
  <si>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</si>
  <si>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</si>
  <si>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</si>
  <si>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</si>
  <si>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</si>
  <si>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</si>
  <si>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</si>
  <si>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</si>
  <si>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</si>
  <si>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</si>
  <si>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</si>
  <si>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</si>
  <si>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</si>
  <si>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</si>
  <si>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</si>
  <si>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</si>
  <si>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</si>
  <si>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</si>
  <si>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</si>
  <si>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</si>
  <si>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</si>
  <si>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</si>
  <si>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</si>
  <si>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</si>
  <si>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</si>
  <si>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</si>
  <si>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</si>
  <si>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</si>
  <si>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</si>
  <si>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</si>
  <si>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</si>
  <si>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</si>
  <si>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</si>
  <si>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</si>
  <si>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</si>
  <si>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</si>
  <si>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</si>
  <si>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</si>
  <si>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</si>
  <si>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</si>
  <si>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</si>
  <si>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</si>
  <si>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</si>
  <si>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</si>
  <si>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</si>
  <si>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</si>
  <si>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</si>
  <si>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</si>
  <si>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</si>
  <si>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</si>
  <si>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</si>
  <si>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</si>
  <si>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</si>
  <si>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</si>
  <si>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N</t>
  </si>
  <si>
    <t>Copyright Philip Haile &amp; Transition Bath 2024</t>
  </si>
  <si>
    <t>Condition</t>
  </si>
  <si>
    <t>Good</t>
  </si>
  <si>
    <t>ModernxK2x1200x600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</si>
  <si>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</si>
  <si>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</si>
  <si>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</si>
  <si>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</si>
  <si>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</si>
  <si>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</si>
  <si>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</si>
  <si>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</si>
  <si>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</si>
  <si>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</si>
  <si>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</si>
  <si>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Load Tables</t>
  </si>
  <si>
    <t>Bed N</t>
  </si>
  <si>
    <t>Bed NW</t>
  </si>
  <si>
    <t>Bed SW</t>
  </si>
  <si>
    <t>ModernxK2x900x600</t>
  </si>
  <si>
    <t>ModernxK1x600x700</t>
  </si>
  <si>
    <t>ModernxK2x1000x600</t>
  </si>
  <si>
    <t>Flow temperature</t>
  </si>
  <si>
    <t>Result row</t>
  </si>
  <si>
    <t>Labour</t>
  </si>
  <si>
    <t>Total</t>
  </si>
  <si>
    <t>COP</t>
  </si>
  <si>
    <t>Total Heat Loss</t>
  </si>
  <si>
    <t>Annual</t>
  </si>
  <si>
    <t>Average temperature</t>
  </si>
  <si>
    <t>W</t>
  </si>
  <si>
    <t>C</t>
  </si>
  <si>
    <t>kWh</t>
  </si>
  <si>
    <t>Tariff</t>
  </si>
  <si>
    <t>£/kWh</t>
  </si>
  <si>
    <t>Electric kWh</t>
  </si>
  <si>
    <t>Electric cost</t>
  </si>
  <si>
    <t>Additional install cost</t>
  </si>
  <si>
    <t>Payback</t>
  </si>
  <si>
    <t>Percent capacity</t>
  </si>
  <si>
    <t>Row offset</t>
  </si>
  <si>
    <t>ModernxK1x900x700</t>
  </si>
  <si>
    <t>ModernxK2x700x600</t>
  </si>
  <si>
    <t>ModernxK1x800x600</t>
  </si>
  <si>
    <t>ModernxK1x900x600</t>
  </si>
  <si>
    <t>ModernxK1x600x600</t>
  </si>
  <si>
    <t>Database check</t>
  </si>
  <si>
    <t># these python objects need to be kept on this page otherwise dependency gets lost after save and reload (Excel 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</si>
</sst>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7" borderId="2" applyNumberFormat="0" applyAlignment="0" applyProtection="0"/>
  </cellStyleXfs>
  <cellXfs count="31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7" fillId="7" borderId="2" xfId="3"/>
    <xf numFmtId="0" fontId="4" fillId="0" borderId="0" xfId="0" applyFont="1" applyAlignment="1">
      <alignment horizontal="center"/>
    </xf>
  </cellXfs>
  <cellStyles count="4">
    <cellStyle name="Comma" xfId="1" builtinId="3"/>
    <cellStyle name="Input" xfId="3" builtinId="20"/>
    <cellStyle name="Normal" xfId="0" builtinId="0"/>
    <cellStyle name="Per cent" xfId="2" builtinId="5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0</fb>
    <v>0</v>
  </rv>
  <rv s="1">
    <fb>0</fb>
    <v>&lt;class 'NoneType'&gt;</v>
    <v>NoneType</v>
    <v>None</v>
    <v>0</v>
    <v>1</v>
  </rv>
  <rv s="2">
    <v>&lt;class '__main__.Home'&gt;</v>
    <v>Home</v>
    <v>&lt;__main__.Home object at 0x7f3f91fae660&gt;</v>
    <v>1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>
    <filterColumn colId="2">
      <filters>
        <filter val="K2"/>
      </filters>
    </filterColumn>
    <filterColumn colId="3">
      <filters>
        <filter val="600"/>
        <filter val="700"/>
      </filters>
    </filterColumn>
  </autoFilter>
  <sortState xmlns:xlrd2="http://schemas.microsoft.com/office/spreadsheetml/2017/richdata2" ref="A2:H125">
    <sortCondition ref="A2:A147"/>
  </sortState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A1:I14" totalsRowShown="0">
  <autoFilter ref="A1:I14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02C-D12E-492C-B0E9-33625A9086FA}">
  <dimension ref="A2:M13"/>
  <sheetViews>
    <sheetView workbookViewId="0">
      <selection activeCell="E3" sqref="E3"/>
    </sheetView>
  </sheetViews>
  <sheetFormatPr defaultRowHeight="14.25" x14ac:dyDescent="0.45"/>
  <cols>
    <col min="1" max="1" width="9.6640625" customWidth="1"/>
  </cols>
  <sheetData>
    <row r="2" spans="1:13" x14ac:dyDescent="0.45">
      <c r="A2" t="s">
        <v>103</v>
      </c>
      <c r="B2" t="s">
        <v>104</v>
      </c>
      <c r="C2" t="s">
        <v>105</v>
      </c>
      <c r="D2" t="s">
        <v>90</v>
      </c>
      <c r="E2" t="s">
        <v>106</v>
      </c>
      <c r="F2" t="s">
        <v>69</v>
      </c>
      <c r="G2" t="s">
        <v>120</v>
      </c>
      <c r="H2" t="s">
        <v>107</v>
      </c>
      <c r="I2" s="1" t="s">
        <v>116</v>
      </c>
      <c r="J2" t="s">
        <v>117</v>
      </c>
      <c r="K2" t="s">
        <v>66</v>
      </c>
      <c r="L2" t="s">
        <v>118</v>
      </c>
      <c r="M2" t="s">
        <v>119</v>
      </c>
    </row>
    <row r="3" spans="1:13" x14ac:dyDescent="0.45">
      <c r="A3" s="29">
        <v>65</v>
      </c>
      <c r="B3">
        <f>MATCH(A3,CalcResults!A:A,0)-1</f>
        <v>6</v>
      </c>
      <c r="C3" s="1">
        <f ca="1">SUM(OFFSET(CalcResults!$A$1,$B3,6,23,1))</f>
        <v>0</v>
      </c>
      <c r="D3" s="1">
        <f ca="1">SUM(OFFSET(CalcResults!$A$1,$B3,5,23,1))</f>
        <v>0</v>
      </c>
      <c r="E3" s="1">
        <f ca="1">SUM(C3:D3)</f>
        <v>0</v>
      </c>
      <c r="F3" s="27">
        <f ca="1">SUM(OFFSET(CalcResults!$A$1,$B3,8,23,1))</f>
        <v>12265.889694874029</v>
      </c>
      <c r="G3" s="28">
        <f ca="1">F3/Calcs!$B$1</f>
        <v>1.5068660558813305</v>
      </c>
      <c r="H3">
        <v>3.01</v>
      </c>
      <c r="I3" s="27">
        <f>Calcs!$B$3/H3</f>
        <v>6013.9149645537182</v>
      </c>
      <c r="J3" s="1">
        <f>I3*Calcs!$B$4</f>
        <v>1443.3395914928924</v>
      </c>
      <c r="L3" s="1"/>
    </row>
    <row r="4" spans="1:13" x14ac:dyDescent="0.45">
      <c r="A4" s="29">
        <v>50</v>
      </c>
      <c r="B4">
        <f>MATCH(A4,CalcResults!A:A,0)-1</f>
        <v>31</v>
      </c>
      <c r="C4" s="1">
        <f ca="1">SUM(OFFSET(CalcResults!$A$1,$B4,6,23,1))</f>
        <v>570</v>
      </c>
      <c r="D4" s="1">
        <f ca="1">SUM(OFFSET(CalcResults!$A$1,$B4,5,23,1))</f>
        <v>632.25</v>
      </c>
      <c r="E4" s="1">
        <f t="shared" ref="E4:E10" ca="1" si="0">SUM(C4:D4)</f>
        <v>1202.25</v>
      </c>
      <c r="F4" s="27">
        <f ca="1">SUM(OFFSET(CalcResults!$A$1,$B4,8,23,1))</f>
        <v>9398.1768951303129</v>
      </c>
      <c r="G4" s="28">
        <f ca="1">F4/Calcs!$B$1</f>
        <v>1.154567186133945</v>
      </c>
      <c r="H4">
        <v>3.92</v>
      </c>
      <c r="I4" s="27">
        <f>Calcs!$B$3/H4</f>
        <v>4617.8275620680333</v>
      </c>
      <c r="J4" s="1">
        <f>I4*Calcs!$B$4</f>
        <v>1108.278614896328</v>
      </c>
      <c r="K4" s="1">
        <f>J4-$J$4</f>
        <v>0</v>
      </c>
      <c r="L4" s="1">
        <f ca="1">E4-$E$4</f>
        <v>0</v>
      </c>
    </row>
    <row r="5" spans="1:13" x14ac:dyDescent="0.45">
      <c r="A5" s="29">
        <v>48</v>
      </c>
      <c r="B5">
        <f>MATCH(A5,CalcResults!A:A,0)-1</f>
        <v>56</v>
      </c>
      <c r="C5" s="1">
        <f ca="1">SUM(OFFSET(CalcResults!$A$1,$B5,6,23,1))</f>
        <v>570</v>
      </c>
      <c r="D5" s="1">
        <f ca="1">SUM(OFFSET(CalcResults!$A$1,$B5,5,23,1))</f>
        <v>852.28</v>
      </c>
      <c r="E5" s="1">
        <f t="shared" ca="1" si="0"/>
        <v>1422.28</v>
      </c>
      <c r="F5" s="27">
        <f ca="1">SUM(OFFSET(CalcResults!$A$1,$B5,8,23,1))</f>
        <v>9316.2832738141096</v>
      </c>
      <c r="G5" s="28">
        <f ca="1">F5/Calcs!$B$1</f>
        <v>1.1445065446946081</v>
      </c>
      <c r="H5">
        <v>4.03</v>
      </c>
      <c r="I5" s="27">
        <f>Calcs!$B$3/H5</f>
        <v>4491.7826410190301</v>
      </c>
      <c r="J5" s="1">
        <f>I5*Calcs!$B$4</f>
        <v>1078.0278338445671</v>
      </c>
      <c r="K5" s="1">
        <f>$J$4-J5</f>
        <v>30.250781051760896</v>
      </c>
      <c r="L5" s="1">
        <f ca="1">E5-$E$4</f>
        <v>220.02999999999997</v>
      </c>
      <c r="M5" s="27">
        <f ca="1">L5/K5</f>
        <v>7.2735312064675446</v>
      </c>
    </row>
    <row r="6" spans="1:13" x14ac:dyDescent="0.45">
      <c r="A6" s="29">
        <v>46</v>
      </c>
      <c r="B6">
        <f>MATCH(A6,CalcResults!A:A,0)-1</f>
        <v>81</v>
      </c>
      <c r="C6" s="1">
        <f ca="1">SUM(OFFSET(CalcResults!$A$1,$B6,6,23,1))</f>
        <v>665</v>
      </c>
      <c r="D6" s="1">
        <f ca="1">SUM(OFFSET(CalcResults!$A$1,$B6,5,23,1))</f>
        <v>1326.36</v>
      </c>
      <c r="E6" s="1">
        <f t="shared" ca="1" si="0"/>
        <v>1991.36</v>
      </c>
      <c r="F6" s="27">
        <f ca="1">SUM(OFFSET(CalcResults!$A$1,$B6,8,23,1))</f>
        <v>8836.6645899094365</v>
      </c>
      <c r="G6" s="28">
        <f ca="1">F6/Calcs!$B$1</f>
        <v>1.0855853304557048</v>
      </c>
      <c r="H6">
        <v>4.1399999999999997</v>
      </c>
      <c r="I6" s="27">
        <f>Calcs!$B$3/H6</f>
        <v>4372.435759252824</v>
      </c>
      <c r="J6" s="1">
        <f>I6*Calcs!$B$4</f>
        <v>1049.3845822206777</v>
      </c>
      <c r="K6" s="1">
        <f t="shared" ref="K6:K11" si="1">$J$4-J6</f>
        <v>58.894032675650351</v>
      </c>
      <c r="L6" s="1">
        <f t="shared" ref="L6:L10" ca="1" si="2">E6-$E$4</f>
        <v>789.1099999999999</v>
      </c>
      <c r="M6" s="27">
        <f t="shared" ref="M6:M11" ca="1" si="3">L6/K6</f>
        <v>13.398810781830809</v>
      </c>
    </row>
    <row r="7" spans="1:13" x14ac:dyDescent="0.45">
      <c r="A7" s="29">
        <v>44</v>
      </c>
      <c r="B7">
        <f>MATCH(A7,CalcResults!A:A,0)-1</f>
        <v>106</v>
      </c>
      <c r="C7" s="1">
        <f ca="1">SUM(OFFSET(CalcResults!$A$1,$B7,6,23,1))</f>
        <v>855</v>
      </c>
      <c r="D7" s="1">
        <f ca="1">SUM(OFFSET(CalcResults!$A$1,$B7,5,23,1))</f>
        <v>1659.4399999999998</v>
      </c>
      <c r="E7" s="1">
        <f t="shared" ca="1" si="0"/>
        <v>2514.4399999999996</v>
      </c>
      <c r="F7" s="27">
        <f ca="1">SUM(OFFSET(CalcResults!$A$1,$B7,8,23,1))</f>
        <v>8613.984521237584</v>
      </c>
      <c r="G7" s="28">
        <f ca="1">F7/Calcs!$B$1</f>
        <v>1.0582290566630939</v>
      </c>
      <c r="H7">
        <v>4.25</v>
      </c>
      <c r="I7" s="27">
        <f>Calcs!$B$3/H7</f>
        <v>4259.2668337192217</v>
      </c>
      <c r="J7" s="1">
        <f>I7*Calcs!$B$4</f>
        <v>1022.2240400926132</v>
      </c>
      <c r="K7" s="1">
        <f t="shared" si="1"/>
        <v>86.054574803714786</v>
      </c>
      <c r="L7" s="1">
        <f t="shared" ca="1" si="2"/>
        <v>1312.1899999999996</v>
      </c>
      <c r="M7" s="27">
        <f t="shared" ca="1" si="3"/>
        <v>15.24834679612356</v>
      </c>
    </row>
    <row r="8" spans="1:13" x14ac:dyDescent="0.45">
      <c r="A8" s="29">
        <v>42</v>
      </c>
      <c r="B8">
        <f>MATCH(A8,CalcResults!A:A,0)-1</f>
        <v>131</v>
      </c>
      <c r="C8" s="1">
        <f ca="1">SUM(OFFSET(CalcResults!$A$1,$B8,6,23,1))</f>
        <v>950</v>
      </c>
      <c r="D8" s="1">
        <f ca="1">SUM(OFFSET(CalcResults!$A$1,$B8,5,23,1))</f>
        <v>2007.1799999999998</v>
      </c>
      <c r="E8" s="1">
        <f t="shared" ca="1" si="0"/>
        <v>2957.18</v>
      </c>
      <c r="F8" s="27">
        <f ca="1">SUM(OFFSET(CalcResults!$A$1,$B8,8,23,1))</f>
        <v>8580.7543843725725</v>
      </c>
      <c r="G8" s="28">
        <f ca="1">F8/Calcs!$B$1</f>
        <v>1.0541467302669008</v>
      </c>
      <c r="H8">
        <v>4.3600000000000003</v>
      </c>
      <c r="I8" s="27">
        <f>Calcs!$B$3/H8</f>
        <v>4151.8082668134612</v>
      </c>
      <c r="J8" s="1">
        <f>I8*Calcs!$B$4</f>
        <v>996.43398403523065</v>
      </c>
      <c r="K8" s="1">
        <f t="shared" si="1"/>
        <v>111.84463086109736</v>
      </c>
      <c r="L8" s="1">
        <f t="shared" ca="1" si="2"/>
        <v>1754.9299999999998</v>
      </c>
      <c r="M8" s="27">
        <f t="shared" ca="1" si="3"/>
        <v>15.690784497107343</v>
      </c>
    </row>
    <row r="9" spans="1:13" x14ac:dyDescent="0.45">
      <c r="A9" s="29">
        <v>40</v>
      </c>
      <c r="B9">
        <f>MATCH(A9,CalcResults!A:A,0)-1</f>
        <v>156</v>
      </c>
      <c r="C9" s="1">
        <f ca="1">SUM(OFFSET(CalcResults!$A$1,$B9,6,23,1))</f>
        <v>950</v>
      </c>
      <c r="D9" s="1">
        <f ca="1">SUM(OFFSET(CalcResults!$A$1,$B9,5,23,1))</f>
        <v>2581.3000000000002</v>
      </c>
      <c r="E9" s="1">
        <f t="shared" ca="1" si="0"/>
        <v>3531.3</v>
      </c>
      <c r="F9" s="27">
        <f ca="1">SUM(OFFSET(CalcResults!$A$1,$B9,8,23,1))</f>
        <v>8416.989853044608</v>
      </c>
      <c r="G9" s="28">
        <f ca="1">F9/Calcs!$B$1</f>
        <v>1.0340282374747676</v>
      </c>
      <c r="H9">
        <v>4.47</v>
      </c>
      <c r="I9" s="27">
        <f>Calcs!$B$3/H9</f>
        <v>4049.6384884355016</v>
      </c>
      <c r="J9" s="1">
        <f>I9*Calcs!$B$4</f>
        <v>971.91323722452034</v>
      </c>
      <c r="K9" s="1">
        <f t="shared" si="1"/>
        <v>136.36537767180766</v>
      </c>
      <c r="L9" s="1">
        <f t="shared" ca="1" si="2"/>
        <v>2329.0500000000002</v>
      </c>
      <c r="M9" s="27">
        <f t="shared" ca="1" si="3"/>
        <v>17.079481901963085</v>
      </c>
    </row>
    <row r="10" spans="1:13" x14ac:dyDescent="0.45">
      <c r="A10" s="29">
        <v>38</v>
      </c>
      <c r="B10">
        <f>MATCH(A10,CalcResults!A:A,0)-1</f>
        <v>181</v>
      </c>
      <c r="C10" s="1">
        <f ca="1">SUM(OFFSET(CalcResults!$A$1,$B10,6,23,1))</f>
        <v>950</v>
      </c>
      <c r="D10" s="1">
        <f ca="1">SUM(OFFSET(CalcResults!$A$1,$B10,5,23,1))</f>
        <v>3227.04</v>
      </c>
      <c r="E10" s="1">
        <f t="shared" ca="1" si="0"/>
        <v>4177.04</v>
      </c>
      <c r="F10" s="27">
        <f ca="1">SUM(OFFSET(CalcResults!$A$1,$B10,8,23,1))</f>
        <v>7870.7270333359129</v>
      </c>
      <c r="G10" s="28">
        <f ca="1">F10/Calcs!$B$1</f>
        <v>0.96691978296509984</v>
      </c>
      <c r="H10">
        <v>4.58</v>
      </c>
      <c r="I10" s="27">
        <f>Calcs!$B$3/H10</f>
        <v>3952.3764286695832</v>
      </c>
      <c r="J10" s="1">
        <f>I10*Calcs!$B$4</f>
        <v>948.57034288069997</v>
      </c>
      <c r="K10" s="1">
        <f t="shared" si="1"/>
        <v>159.70827201562804</v>
      </c>
      <c r="L10" s="1">
        <f t="shared" ca="1" si="2"/>
        <v>2974.79</v>
      </c>
      <c r="M10" s="27">
        <f t="shared" ca="1" si="3"/>
        <v>18.626399011498325</v>
      </c>
    </row>
    <row r="11" spans="1:13" x14ac:dyDescent="0.45">
      <c r="A11" s="29">
        <v>36</v>
      </c>
      <c r="B11">
        <f>MATCH(A11,CalcResults!A:A,0)-1</f>
        <v>206</v>
      </c>
      <c r="C11" s="1">
        <f ca="1">SUM(OFFSET(CalcResults!$A$1,$B11,6,23,1))</f>
        <v>1045</v>
      </c>
      <c r="D11" s="1">
        <f ca="1">SUM(OFFSET(CalcResults!$A$1,$B11,5,23,1))</f>
        <v>3719.3599999999997</v>
      </c>
      <c r="E11" s="1">
        <f t="shared" ref="E11" ca="1" si="4">SUM(C11:D11)</f>
        <v>4764.3599999999997</v>
      </c>
      <c r="F11" s="27">
        <f ca="1">SUM(OFFSET(CalcResults!$A$1,$B11,8,23,1))</f>
        <v>7265.6429095859839</v>
      </c>
      <c r="G11" s="28">
        <f ca="1">F11/Calcs!$B$1</f>
        <v>0.89258512402776213</v>
      </c>
      <c r="H11">
        <v>4.6900000000000004</v>
      </c>
      <c r="I11" s="27">
        <f>Calcs!$B$3/H11</f>
        <v>3859.6767682956693</v>
      </c>
      <c r="J11" s="1">
        <f>I11*Calcs!$B$4</f>
        <v>926.32242439096058</v>
      </c>
      <c r="K11" s="1">
        <f t="shared" si="1"/>
        <v>181.95619050536743</v>
      </c>
      <c r="L11" s="1">
        <f t="shared" ref="L11" ca="1" si="5">E11-$E$4</f>
        <v>3562.1099999999997</v>
      </c>
      <c r="M11" s="27">
        <f t="shared" ca="1" si="3"/>
        <v>19.576745314938449</v>
      </c>
    </row>
    <row r="13" spans="1:13" x14ac:dyDescent="0.45">
      <c r="A13" t="s">
        <v>103</v>
      </c>
      <c r="B13">
        <f>A6</f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topLeftCell="A2" workbookViewId="0">
      <selection activeCell="K31" sqref="K31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86</v>
      </c>
      <c r="B1" t="s">
        <v>3</v>
      </c>
      <c r="C1" t="s">
        <v>85</v>
      </c>
      <c r="D1" t="s">
        <v>4</v>
      </c>
      <c r="E1" t="s">
        <v>7</v>
      </c>
      <c r="F1" t="s">
        <v>80</v>
      </c>
      <c r="G1" t="s">
        <v>5</v>
      </c>
      <c r="H1" t="s">
        <v>6</v>
      </c>
      <c r="L1" s="24"/>
      <c r="M1" s="24"/>
    </row>
    <row r="2" spans="1:13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71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x14ac:dyDescent="0.45">
      <c r="A3" t="str">
        <f>RadiatorDatabase[[#This Row],[Type]]&amp;"x"&amp;RadiatorDatabase[[#This Row],[Depth]]&amp;"x"&amp;RadiatorDatabase[[#This Row],[Length]]&amp;"x"&amp;RadiatorDatabase[[#This Row],[Height]]</f>
        <v>ModernxK2x1000x700</v>
      </c>
      <c r="B3" t="s">
        <v>71</v>
      </c>
      <c r="C3" t="s">
        <v>2</v>
      </c>
      <c r="D3">
        <v>700</v>
      </c>
      <c r="E3">
        <v>1000</v>
      </c>
      <c r="F3">
        <f t="shared" ref="F3:F34" si="0">F2</f>
        <v>1.3</v>
      </c>
      <c r="G3">
        <v>1961</v>
      </c>
      <c r="H3" s="1">
        <v>154.36000000000001</v>
      </c>
    </row>
    <row r="4" spans="1:13" x14ac:dyDescent="0.45">
      <c r="A4" t="str">
        <f>RadiatorDatabase[[#This Row],[Type]]&amp;"x"&amp;RadiatorDatabase[[#This Row],[Depth]]&amp;"x"&amp;RadiatorDatabase[[#This Row],[Length]]&amp;"x"&amp;RadiatorDatabase[[#This Row],[Height]]</f>
        <v>ModernxK2x1100x600</v>
      </c>
      <c r="B4" t="s">
        <v>71</v>
      </c>
      <c r="C4" t="s">
        <v>2</v>
      </c>
      <c r="D4">
        <v>600</v>
      </c>
      <c r="E4">
        <v>1100</v>
      </c>
      <c r="F4">
        <f t="shared" si="0"/>
        <v>1.3</v>
      </c>
      <c r="G4">
        <v>1905</v>
      </c>
      <c r="H4" s="1">
        <v>109.61</v>
      </c>
    </row>
    <row r="5" spans="1:13" x14ac:dyDescent="0.45">
      <c r="A5" t="str">
        <f>RadiatorDatabase[[#This Row],[Type]]&amp;"x"&amp;RadiatorDatabase[[#This Row],[Depth]]&amp;"x"&amp;RadiatorDatabase[[#This Row],[Length]]&amp;"x"&amp;RadiatorDatabase[[#This Row],[Height]]</f>
        <v>ModernxK2x1100x700</v>
      </c>
      <c r="B5" t="s">
        <v>71</v>
      </c>
      <c r="C5" t="s">
        <v>2</v>
      </c>
      <c r="D5">
        <v>700</v>
      </c>
      <c r="E5">
        <v>1100</v>
      </c>
      <c r="F5">
        <f t="shared" si="0"/>
        <v>1.3</v>
      </c>
      <c r="G5">
        <v>2157</v>
      </c>
      <c r="H5" s="1">
        <v>181.9</v>
      </c>
    </row>
    <row r="6" spans="1:13" x14ac:dyDescent="0.45">
      <c r="A6" t="str">
        <f>RadiatorDatabase[[#This Row],[Type]]&amp;"x"&amp;RadiatorDatabase[[#This Row],[Depth]]&amp;"x"&amp;RadiatorDatabase[[#This Row],[Length]]&amp;"x"&amp;RadiatorDatabase[[#This Row],[Height]]</f>
        <v>ModernxK2x1200x600</v>
      </c>
      <c r="B6" t="s">
        <v>71</v>
      </c>
      <c r="C6" t="s">
        <v>2</v>
      </c>
      <c r="D6">
        <v>600</v>
      </c>
      <c r="E6">
        <v>1200</v>
      </c>
      <c r="F6">
        <f t="shared" si="0"/>
        <v>1.3</v>
      </c>
      <c r="G6">
        <v>2078</v>
      </c>
      <c r="H6" s="1">
        <v>119.57</v>
      </c>
    </row>
    <row r="7" spans="1:13" x14ac:dyDescent="0.45">
      <c r="A7" t="str">
        <f>RadiatorDatabase[[#This Row],[Type]]&amp;"x"&amp;RadiatorDatabase[[#This Row],[Depth]]&amp;"x"&amp;RadiatorDatabase[[#This Row],[Length]]&amp;"x"&amp;RadiatorDatabase[[#This Row],[Height]]</f>
        <v>ModernxK2x1200x700</v>
      </c>
      <c r="B7" t="s">
        <v>71</v>
      </c>
      <c r="C7" t="s">
        <v>2</v>
      </c>
      <c r="D7">
        <v>700</v>
      </c>
      <c r="E7">
        <v>1200</v>
      </c>
      <c r="F7">
        <f t="shared" si="0"/>
        <v>1.3</v>
      </c>
      <c r="G7">
        <v>2353</v>
      </c>
      <c r="H7" s="1">
        <v>198.48</v>
      </c>
    </row>
    <row r="8" spans="1:13" x14ac:dyDescent="0.45">
      <c r="A8" t="str">
        <f>RadiatorDatabase[[#This Row],[Type]]&amp;"x"&amp;RadiatorDatabase[[#This Row],[Depth]]&amp;"x"&amp;RadiatorDatabase[[#This Row],[Length]]&amp;"x"&amp;RadiatorDatabase[[#This Row],[Height]]</f>
        <v>ModernxK2x1400x600</v>
      </c>
      <c r="B8" t="s">
        <v>71</v>
      </c>
      <c r="C8" t="s">
        <v>2</v>
      </c>
      <c r="D8">
        <v>600</v>
      </c>
      <c r="E8">
        <v>1400</v>
      </c>
      <c r="F8">
        <f t="shared" si="0"/>
        <v>1.3</v>
      </c>
      <c r="G8">
        <v>2425</v>
      </c>
      <c r="H8" s="1">
        <v>154.06</v>
      </c>
    </row>
    <row r="9" spans="1:13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ModernxK2x1400x700</v>
      </c>
      <c r="B9" t="s">
        <v>71</v>
      </c>
      <c r="C9" t="s">
        <v>2</v>
      </c>
      <c r="D9">
        <v>700</v>
      </c>
      <c r="E9">
        <v>1400</v>
      </c>
      <c r="F9">
        <f t="shared" si="0"/>
        <v>1.3</v>
      </c>
      <c r="G9">
        <v>2745</v>
      </c>
      <c r="H9" s="1">
        <v>255.64</v>
      </c>
    </row>
    <row r="10" spans="1:13" hidden="1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71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hidden="1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71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hidden="1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71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ModernxK2x1600x600</v>
      </c>
      <c r="B13" t="s">
        <v>71</v>
      </c>
      <c r="C13" t="s">
        <v>2</v>
      </c>
      <c r="D13">
        <v>600</v>
      </c>
      <c r="E13">
        <v>1600</v>
      </c>
      <c r="F13">
        <f t="shared" si="0"/>
        <v>1.3</v>
      </c>
      <c r="G13">
        <v>2771</v>
      </c>
      <c r="H13" s="1">
        <v>176.02</v>
      </c>
    </row>
    <row r="14" spans="1:13" hidden="1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71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ModernxK2x1600x700</v>
      </c>
      <c r="B15" t="s">
        <v>71</v>
      </c>
      <c r="C15" t="s">
        <v>2</v>
      </c>
      <c r="D15">
        <v>700</v>
      </c>
      <c r="E15">
        <v>1600</v>
      </c>
      <c r="F15">
        <f t="shared" si="0"/>
        <v>1.3</v>
      </c>
      <c r="G15">
        <v>3138</v>
      </c>
      <c r="H15" s="1">
        <v>292.18</v>
      </c>
    </row>
    <row r="16" spans="1:13" hidden="1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71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hidden="1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71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hidden="1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71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hidden="1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71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hidden="1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71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hidden="1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71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hidden="1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71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hidden="1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71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hidden="1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71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hidden="1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71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hidden="1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71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hidden="1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71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hidden="1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71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hidden="1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71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hidden="1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71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x14ac:dyDescent="0.45">
      <c r="A31" t="str">
        <f>RadiatorDatabase[[#This Row],[Type]]&amp;"x"&amp;RadiatorDatabase[[#This Row],[Depth]]&amp;"x"&amp;RadiatorDatabase[[#This Row],[Length]]&amp;"x"&amp;RadiatorDatabase[[#This Row],[Height]]</f>
        <v>ModernxK2x1800x600</v>
      </c>
      <c r="B31" t="s">
        <v>71</v>
      </c>
      <c r="C31" t="s">
        <v>2</v>
      </c>
      <c r="D31">
        <v>600</v>
      </c>
      <c r="E31">
        <v>1800</v>
      </c>
      <c r="F31">
        <f t="shared" si="0"/>
        <v>1.3</v>
      </c>
      <c r="G31">
        <v>3118</v>
      </c>
      <c r="H31" s="1">
        <v>198.04</v>
      </c>
    </row>
    <row r="32" spans="1:8" x14ac:dyDescent="0.45">
      <c r="A32" t="str">
        <f>RadiatorDatabase[[#This Row],[Type]]&amp;"x"&amp;RadiatorDatabase[[#This Row],[Depth]]&amp;"x"&amp;RadiatorDatabase[[#This Row],[Length]]&amp;"x"&amp;RadiatorDatabase[[#This Row],[Height]]</f>
        <v>ModernxK2x1800x700</v>
      </c>
      <c r="B32" t="s">
        <v>71</v>
      </c>
      <c r="C32" t="s">
        <v>2</v>
      </c>
      <c r="D32">
        <v>700</v>
      </c>
      <c r="E32">
        <v>1800</v>
      </c>
      <c r="F32">
        <f t="shared" si="0"/>
        <v>1.3</v>
      </c>
      <c r="G32">
        <v>3530</v>
      </c>
      <c r="H32" s="1">
        <v>328.68</v>
      </c>
    </row>
    <row r="33" spans="1:8" hidden="1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71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hidden="1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71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hidden="1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71</v>
      </c>
      <c r="C35" t="s">
        <v>2</v>
      </c>
      <c r="D35">
        <v>450</v>
      </c>
      <c r="E35">
        <v>600</v>
      </c>
      <c r="F35">
        <f t="shared" ref="F35:F66" si="1">F34</f>
        <v>1.3</v>
      </c>
      <c r="G35">
        <v>823</v>
      </c>
      <c r="H35" s="1">
        <v>68.5</v>
      </c>
    </row>
    <row r="36" spans="1:8" x14ac:dyDescent="0.45">
      <c r="A36" t="str">
        <f>RadiatorDatabase[[#This Row],[Type]]&amp;"x"&amp;RadiatorDatabase[[#This Row],[Depth]]&amp;"x"&amp;RadiatorDatabase[[#This Row],[Length]]&amp;"x"&amp;RadiatorDatabase[[#This Row],[Height]]</f>
        <v>ModernxK2x2000x600</v>
      </c>
      <c r="B36" t="s">
        <v>71</v>
      </c>
      <c r="C36" t="s">
        <v>2</v>
      </c>
      <c r="D36">
        <v>600</v>
      </c>
      <c r="E36">
        <v>2000</v>
      </c>
      <c r="F36">
        <f t="shared" si="1"/>
        <v>1.3</v>
      </c>
      <c r="G36">
        <v>3464</v>
      </c>
      <c r="H36" s="1">
        <v>303.12</v>
      </c>
    </row>
    <row r="37" spans="1:8" x14ac:dyDescent="0.45">
      <c r="A37" t="str">
        <f>RadiatorDatabase[[#This Row],[Type]]&amp;"x"&amp;RadiatorDatabase[[#This Row],[Depth]]&amp;"x"&amp;RadiatorDatabase[[#This Row],[Length]]&amp;"x"&amp;RadiatorDatabase[[#This Row],[Height]]</f>
        <v>ModernxK2x2000x700</v>
      </c>
      <c r="B37" t="s">
        <v>71</v>
      </c>
      <c r="C37" t="s">
        <v>2</v>
      </c>
      <c r="D37">
        <v>700</v>
      </c>
      <c r="E37">
        <v>2000</v>
      </c>
      <c r="F37">
        <f t="shared" si="1"/>
        <v>1.3</v>
      </c>
      <c r="G37">
        <v>3922</v>
      </c>
      <c r="H37" s="1">
        <v>379.84</v>
      </c>
    </row>
    <row r="38" spans="1:8" x14ac:dyDescent="0.45">
      <c r="A38" t="str">
        <f>RadiatorDatabase[[#This Row],[Type]]&amp;"x"&amp;RadiatorDatabase[[#This Row],[Depth]]&amp;"x"&amp;RadiatorDatabase[[#This Row],[Length]]&amp;"x"&amp;RadiatorDatabase[[#This Row],[Height]]</f>
        <v>ModernxK2x2200x600</v>
      </c>
      <c r="B38" t="s">
        <v>71</v>
      </c>
      <c r="C38" t="s">
        <v>2</v>
      </c>
      <c r="D38">
        <v>600</v>
      </c>
      <c r="E38">
        <v>2200</v>
      </c>
      <c r="F38">
        <f t="shared" si="1"/>
        <v>1.3</v>
      </c>
      <c r="G38">
        <v>3810</v>
      </c>
      <c r="H38" s="1">
        <v>378.33</v>
      </c>
    </row>
    <row r="39" spans="1:8" hidden="1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71</v>
      </c>
      <c r="C39" t="s">
        <v>2</v>
      </c>
      <c r="D39">
        <v>450</v>
      </c>
      <c r="E39">
        <v>2200</v>
      </c>
      <c r="F39">
        <f t="shared" si="1"/>
        <v>1.3</v>
      </c>
      <c r="G39">
        <v>3016</v>
      </c>
      <c r="H39" s="1">
        <v>257.01</v>
      </c>
    </row>
    <row r="40" spans="1:8" hidden="1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71</v>
      </c>
      <c r="C40" t="s">
        <v>2</v>
      </c>
      <c r="D40">
        <v>450</v>
      </c>
      <c r="E40">
        <v>2400</v>
      </c>
      <c r="F40">
        <f t="shared" si="1"/>
        <v>1.3</v>
      </c>
      <c r="G40">
        <v>3290</v>
      </c>
      <c r="H40" s="1">
        <v>280.38</v>
      </c>
    </row>
    <row r="41" spans="1:8" hidden="1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71</v>
      </c>
      <c r="C41" t="s">
        <v>0</v>
      </c>
      <c r="D41">
        <v>450</v>
      </c>
      <c r="E41">
        <v>1100</v>
      </c>
      <c r="F41">
        <f t="shared" si="1"/>
        <v>1.3</v>
      </c>
      <c r="G41">
        <v>832</v>
      </c>
      <c r="H41" s="1">
        <v>71.739999999999995</v>
      </c>
    </row>
    <row r="42" spans="1:8" hidden="1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71</v>
      </c>
      <c r="C42" t="s">
        <v>0</v>
      </c>
      <c r="D42">
        <v>450</v>
      </c>
      <c r="E42">
        <v>800</v>
      </c>
      <c r="F42">
        <f t="shared" si="1"/>
        <v>1.3</v>
      </c>
      <c r="G42">
        <v>605</v>
      </c>
      <c r="H42" s="1">
        <v>52.17</v>
      </c>
    </row>
    <row r="43" spans="1:8" hidden="1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71</v>
      </c>
      <c r="C43" t="s">
        <v>0</v>
      </c>
      <c r="D43">
        <v>450</v>
      </c>
      <c r="E43">
        <v>1600</v>
      </c>
      <c r="F43">
        <f t="shared" si="1"/>
        <v>1.3</v>
      </c>
      <c r="G43">
        <v>1210</v>
      </c>
      <c r="H43" s="1">
        <v>104.34</v>
      </c>
    </row>
    <row r="44" spans="1:8" hidden="1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71</v>
      </c>
      <c r="C44" t="s">
        <v>0</v>
      </c>
      <c r="D44">
        <v>450</v>
      </c>
      <c r="E44">
        <v>600</v>
      </c>
      <c r="F44">
        <f t="shared" si="1"/>
        <v>1.3</v>
      </c>
      <c r="G44">
        <v>454</v>
      </c>
      <c r="H44" s="1">
        <v>39.15</v>
      </c>
    </row>
    <row r="45" spans="1:8" hidden="1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71</v>
      </c>
      <c r="C45" t="s">
        <v>0</v>
      </c>
      <c r="D45">
        <v>450</v>
      </c>
      <c r="E45">
        <v>1000</v>
      </c>
      <c r="F45">
        <f t="shared" si="1"/>
        <v>1.3</v>
      </c>
      <c r="G45">
        <v>756</v>
      </c>
      <c r="H45" s="1">
        <v>65.2</v>
      </c>
    </row>
    <row r="46" spans="1:8" hidden="1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71</v>
      </c>
      <c r="C46" t="s">
        <v>0</v>
      </c>
      <c r="D46">
        <v>450</v>
      </c>
      <c r="E46">
        <v>1400</v>
      </c>
      <c r="F46">
        <f t="shared" si="1"/>
        <v>1.3</v>
      </c>
      <c r="G46">
        <v>1058</v>
      </c>
      <c r="H46" s="1">
        <v>91.29</v>
      </c>
    </row>
    <row r="47" spans="1:8" hidden="1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71</v>
      </c>
      <c r="C47" t="s">
        <v>0</v>
      </c>
      <c r="D47">
        <v>450</v>
      </c>
      <c r="E47">
        <v>900</v>
      </c>
      <c r="F47">
        <f t="shared" si="1"/>
        <v>1.3</v>
      </c>
      <c r="G47">
        <v>680</v>
      </c>
      <c r="H47" s="1">
        <v>58.68</v>
      </c>
    </row>
    <row r="48" spans="1:8" hidden="1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71</v>
      </c>
      <c r="C48" t="s">
        <v>0</v>
      </c>
      <c r="D48">
        <v>450</v>
      </c>
      <c r="E48">
        <v>700</v>
      </c>
      <c r="F48">
        <f t="shared" si="1"/>
        <v>1.3</v>
      </c>
      <c r="G48">
        <v>529</v>
      </c>
      <c r="H48" s="1">
        <v>45.65</v>
      </c>
    </row>
    <row r="49" spans="1:8" hidden="1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71</v>
      </c>
      <c r="C49" t="s">
        <v>0</v>
      </c>
      <c r="D49">
        <v>450</v>
      </c>
      <c r="E49">
        <v>1200</v>
      </c>
      <c r="F49">
        <f t="shared" si="1"/>
        <v>1.3</v>
      </c>
      <c r="G49">
        <v>907</v>
      </c>
      <c r="H49" s="1">
        <v>78.27</v>
      </c>
    </row>
    <row r="50" spans="1:8" hidden="1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71</v>
      </c>
      <c r="C50" t="s">
        <v>2</v>
      </c>
      <c r="D50">
        <v>300</v>
      </c>
      <c r="E50">
        <v>1000</v>
      </c>
      <c r="F50">
        <f t="shared" si="1"/>
        <v>1.3</v>
      </c>
      <c r="G50">
        <v>982</v>
      </c>
      <c r="H50" s="1">
        <v>85.18</v>
      </c>
    </row>
    <row r="51" spans="1:8" x14ac:dyDescent="0.45">
      <c r="A51" t="str">
        <f>RadiatorDatabase[[#This Row],[Type]]&amp;"x"&amp;RadiatorDatabase[[#This Row],[Depth]]&amp;"x"&amp;RadiatorDatabase[[#This Row],[Length]]&amp;"x"&amp;RadiatorDatabase[[#This Row],[Height]]</f>
        <v>ModernxK2x2400x600</v>
      </c>
      <c r="B51" t="s">
        <v>71</v>
      </c>
      <c r="C51" t="s">
        <v>2</v>
      </c>
      <c r="D51">
        <v>600</v>
      </c>
      <c r="E51">
        <v>2400</v>
      </c>
      <c r="F51">
        <f t="shared" si="1"/>
        <v>1.3</v>
      </c>
      <c r="G51">
        <v>4157</v>
      </c>
      <c r="H51" s="1">
        <v>412.94</v>
      </c>
    </row>
    <row r="52" spans="1:8" x14ac:dyDescent="0.45">
      <c r="A52" t="str">
        <f>RadiatorDatabase[[#This Row],[Type]]&amp;"x"&amp;RadiatorDatabase[[#This Row],[Depth]]&amp;"x"&amp;RadiatorDatabase[[#This Row],[Length]]&amp;"x"&amp;RadiatorDatabase[[#This Row],[Height]]</f>
        <v>ModernxK2x400x600</v>
      </c>
      <c r="B52" t="s">
        <v>71</v>
      </c>
      <c r="C52" t="s">
        <v>2</v>
      </c>
      <c r="D52">
        <v>600</v>
      </c>
      <c r="E52">
        <v>400</v>
      </c>
      <c r="F52">
        <f t="shared" si="1"/>
        <v>1.3</v>
      </c>
      <c r="G52">
        <v>693</v>
      </c>
      <c r="H52" s="1">
        <v>58.14</v>
      </c>
    </row>
    <row r="53" spans="1:8" hidden="1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71</v>
      </c>
      <c r="C53" t="s">
        <v>2</v>
      </c>
      <c r="D53">
        <v>300</v>
      </c>
      <c r="E53">
        <v>1500</v>
      </c>
      <c r="F53">
        <f t="shared" si="1"/>
        <v>1.3</v>
      </c>
      <c r="G53">
        <v>1473</v>
      </c>
      <c r="H53" s="1">
        <v>130.91</v>
      </c>
    </row>
    <row r="54" spans="1:8" hidden="1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71</v>
      </c>
      <c r="C54" t="s">
        <v>2</v>
      </c>
      <c r="D54">
        <v>450</v>
      </c>
      <c r="E54">
        <v>500</v>
      </c>
      <c r="F54">
        <f t="shared" si="1"/>
        <v>1.3</v>
      </c>
      <c r="G54">
        <v>686</v>
      </c>
      <c r="H54" s="1">
        <v>61.83</v>
      </c>
    </row>
    <row r="55" spans="1:8" x14ac:dyDescent="0.45">
      <c r="A55" t="str">
        <f>RadiatorDatabase[[#This Row],[Type]]&amp;"x"&amp;RadiatorDatabase[[#This Row],[Depth]]&amp;"x"&amp;RadiatorDatabase[[#This Row],[Length]]&amp;"x"&amp;RadiatorDatabase[[#This Row],[Height]]</f>
        <v>ModernxK2x400x700</v>
      </c>
      <c r="B55" t="s">
        <v>71</v>
      </c>
      <c r="C55" t="s">
        <v>2</v>
      </c>
      <c r="D55">
        <v>700</v>
      </c>
      <c r="E55">
        <v>400</v>
      </c>
      <c r="F55">
        <f t="shared" si="1"/>
        <v>1.3</v>
      </c>
      <c r="G55">
        <v>784</v>
      </c>
      <c r="H55" s="1">
        <v>96.46</v>
      </c>
    </row>
    <row r="56" spans="1:8" hidden="1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71</v>
      </c>
      <c r="C56" t="s">
        <v>2</v>
      </c>
      <c r="D56">
        <v>300</v>
      </c>
      <c r="E56">
        <v>2000</v>
      </c>
      <c r="F56">
        <f t="shared" si="1"/>
        <v>1.3</v>
      </c>
      <c r="G56">
        <v>1964</v>
      </c>
      <c r="H56" s="1">
        <v>181.53</v>
      </c>
    </row>
    <row r="57" spans="1:8" x14ac:dyDescent="0.45">
      <c r="A57" t="str">
        <f>RadiatorDatabase[[#This Row],[Type]]&amp;"x"&amp;RadiatorDatabase[[#This Row],[Depth]]&amp;"x"&amp;RadiatorDatabase[[#This Row],[Length]]&amp;"x"&amp;RadiatorDatabase[[#This Row],[Height]]</f>
        <v>ModernxK2x500x600</v>
      </c>
      <c r="B57" t="s">
        <v>71</v>
      </c>
      <c r="C57" t="s">
        <v>2</v>
      </c>
      <c r="D57">
        <v>600</v>
      </c>
      <c r="E57">
        <v>500</v>
      </c>
      <c r="F57">
        <f t="shared" si="1"/>
        <v>1.3</v>
      </c>
      <c r="G57">
        <v>866</v>
      </c>
      <c r="H57" s="1">
        <v>67.489999999999995</v>
      </c>
    </row>
    <row r="58" spans="1:8" x14ac:dyDescent="0.45">
      <c r="A58" t="str">
        <f>RadiatorDatabase[[#This Row],[Type]]&amp;"x"&amp;RadiatorDatabase[[#This Row],[Depth]]&amp;"x"&amp;RadiatorDatabase[[#This Row],[Length]]&amp;"x"&amp;RadiatorDatabase[[#This Row],[Height]]</f>
        <v>ModernxK2x500x700</v>
      </c>
      <c r="B58" t="s">
        <v>71</v>
      </c>
      <c r="C58" t="s">
        <v>2</v>
      </c>
      <c r="D58">
        <v>700</v>
      </c>
      <c r="E58">
        <v>500</v>
      </c>
      <c r="F58">
        <f t="shared" si="1"/>
        <v>1.3</v>
      </c>
      <c r="G58">
        <v>981</v>
      </c>
      <c r="H58" s="1">
        <v>111.95</v>
      </c>
    </row>
    <row r="59" spans="1:8" x14ac:dyDescent="0.45">
      <c r="A59" t="str">
        <f>RadiatorDatabase[[#This Row],[Type]]&amp;"x"&amp;RadiatorDatabase[[#This Row],[Depth]]&amp;"x"&amp;RadiatorDatabase[[#This Row],[Length]]&amp;"x"&amp;RadiatorDatabase[[#This Row],[Height]]</f>
        <v>ModernxK2x600x600</v>
      </c>
      <c r="B59" t="s">
        <v>71</v>
      </c>
      <c r="C59" t="s">
        <v>2</v>
      </c>
      <c r="D59">
        <v>600</v>
      </c>
      <c r="E59">
        <v>600</v>
      </c>
      <c r="F59">
        <f t="shared" si="1"/>
        <v>1.3</v>
      </c>
      <c r="G59">
        <v>1039</v>
      </c>
      <c r="H59" s="1">
        <v>74.739999999999995</v>
      </c>
    </row>
    <row r="60" spans="1:8" hidden="1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71</v>
      </c>
      <c r="C60" t="s">
        <v>0</v>
      </c>
      <c r="D60">
        <v>600</v>
      </c>
      <c r="E60">
        <v>400</v>
      </c>
      <c r="F60">
        <f t="shared" si="1"/>
        <v>1.3</v>
      </c>
      <c r="G60">
        <v>392</v>
      </c>
      <c r="H60" s="1">
        <v>36.619999999999997</v>
      </c>
    </row>
    <row r="61" spans="1:8" hidden="1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71</v>
      </c>
      <c r="C61" t="s">
        <v>1</v>
      </c>
      <c r="D61">
        <v>300</v>
      </c>
      <c r="E61">
        <v>1000</v>
      </c>
      <c r="F61">
        <f t="shared" si="1"/>
        <v>1.3</v>
      </c>
      <c r="G61">
        <v>745</v>
      </c>
      <c r="H61" s="1">
        <v>71.739999999999995</v>
      </c>
    </row>
    <row r="62" spans="1:8" x14ac:dyDescent="0.45">
      <c r="A62" t="str">
        <f>RadiatorDatabase[[#This Row],[Type]]&amp;"x"&amp;RadiatorDatabase[[#This Row],[Depth]]&amp;"x"&amp;RadiatorDatabase[[#This Row],[Length]]&amp;"x"&amp;RadiatorDatabase[[#This Row],[Height]]</f>
        <v>ModernxK2x600x700</v>
      </c>
      <c r="B62" t="s">
        <v>71</v>
      </c>
      <c r="C62" t="s">
        <v>2</v>
      </c>
      <c r="D62">
        <v>700</v>
      </c>
      <c r="E62">
        <v>600</v>
      </c>
      <c r="F62">
        <f t="shared" si="1"/>
        <v>1.3</v>
      </c>
      <c r="G62">
        <v>1177</v>
      </c>
      <c r="H62" s="1">
        <v>124.02</v>
      </c>
    </row>
    <row r="63" spans="1:8" hidden="1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71</v>
      </c>
      <c r="C63" t="s">
        <v>2</v>
      </c>
      <c r="D63">
        <v>450</v>
      </c>
      <c r="E63">
        <v>400</v>
      </c>
      <c r="F63">
        <f t="shared" si="1"/>
        <v>1.3</v>
      </c>
      <c r="G63">
        <v>548</v>
      </c>
      <c r="H63" s="1">
        <v>53.29</v>
      </c>
    </row>
    <row r="64" spans="1:8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ModernxK2x700x600</v>
      </c>
      <c r="B64" t="s">
        <v>71</v>
      </c>
      <c r="C64" t="s">
        <v>2</v>
      </c>
      <c r="D64">
        <v>600</v>
      </c>
      <c r="E64">
        <v>700</v>
      </c>
      <c r="F64">
        <f t="shared" si="1"/>
        <v>1.3</v>
      </c>
      <c r="G64">
        <v>1212</v>
      </c>
      <c r="H64" s="1">
        <v>81.84</v>
      </c>
    </row>
    <row r="65" spans="1:8" hidden="1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71</v>
      </c>
      <c r="C65" t="s">
        <v>8</v>
      </c>
      <c r="D65">
        <v>500</v>
      </c>
      <c r="E65">
        <v>1200</v>
      </c>
      <c r="F65">
        <f t="shared" si="1"/>
        <v>1.3</v>
      </c>
      <c r="G65">
        <v>2467</v>
      </c>
      <c r="H65" s="1">
        <v>243</v>
      </c>
    </row>
    <row r="66" spans="1:8" hidden="1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71</v>
      </c>
      <c r="C66" t="s">
        <v>1</v>
      </c>
      <c r="D66">
        <v>700</v>
      </c>
      <c r="E66">
        <v>1000</v>
      </c>
      <c r="F66">
        <f t="shared" si="1"/>
        <v>1.3</v>
      </c>
      <c r="G66">
        <v>1530</v>
      </c>
      <c r="H66" s="1">
        <v>150.74</v>
      </c>
    </row>
    <row r="67" spans="1:8" hidden="1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71</v>
      </c>
      <c r="C67" t="s">
        <v>8</v>
      </c>
      <c r="D67">
        <v>600</v>
      </c>
      <c r="E67">
        <v>1100</v>
      </c>
      <c r="F67">
        <f t="shared" ref="F67:F98" si="2">F66</f>
        <v>1.3</v>
      </c>
      <c r="G67">
        <v>2628</v>
      </c>
      <c r="H67" s="1">
        <v>259</v>
      </c>
    </row>
    <row r="68" spans="1:8" hidden="1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71</v>
      </c>
      <c r="C68" t="s">
        <v>0</v>
      </c>
      <c r="D68">
        <v>450</v>
      </c>
      <c r="E68">
        <v>500</v>
      </c>
      <c r="F68">
        <f t="shared" si="2"/>
        <v>1.3</v>
      </c>
      <c r="G68">
        <v>378</v>
      </c>
      <c r="H68" s="1">
        <v>37.26</v>
      </c>
    </row>
    <row r="69" spans="1:8" hidden="1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71</v>
      </c>
      <c r="C69" t="s">
        <v>8</v>
      </c>
      <c r="D69">
        <v>500</v>
      </c>
      <c r="E69">
        <v>1100</v>
      </c>
      <c r="F69">
        <f t="shared" si="2"/>
        <v>1.3</v>
      </c>
      <c r="G69">
        <v>2262</v>
      </c>
      <c r="H69" s="1">
        <v>223</v>
      </c>
    </row>
    <row r="70" spans="1:8" hidden="1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71</v>
      </c>
      <c r="C70" t="s">
        <v>8</v>
      </c>
      <c r="D70">
        <v>600</v>
      </c>
      <c r="E70">
        <v>1200</v>
      </c>
      <c r="F70">
        <f t="shared" si="2"/>
        <v>1.3</v>
      </c>
      <c r="G70">
        <v>2867</v>
      </c>
      <c r="H70" s="1">
        <v>283</v>
      </c>
    </row>
    <row r="71" spans="1:8" hidden="1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71</v>
      </c>
      <c r="C71" t="s">
        <v>8</v>
      </c>
      <c r="D71">
        <v>500</v>
      </c>
      <c r="E71">
        <v>1000</v>
      </c>
      <c r="F71">
        <f t="shared" si="2"/>
        <v>1.3</v>
      </c>
      <c r="G71">
        <v>2056</v>
      </c>
      <c r="H71" s="1">
        <v>203</v>
      </c>
    </row>
    <row r="72" spans="1:8" hidden="1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71</v>
      </c>
      <c r="C72" t="s">
        <v>8</v>
      </c>
      <c r="D72">
        <v>600</v>
      </c>
      <c r="E72">
        <v>1000</v>
      </c>
      <c r="F72">
        <f t="shared" si="2"/>
        <v>1.3</v>
      </c>
      <c r="G72">
        <v>2389</v>
      </c>
      <c r="H72" s="1">
        <v>236</v>
      </c>
    </row>
    <row r="73" spans="1:8" hidden="1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71</v>
      </c>
      <c r="C73" t="s">
        <v>1</v>
      </c>
      <c r="D73">
        <v>700</v>
      </c>
      <c r="E73">
        <v>1200</v>
      </c>
      <c r="F73">
        <f t="shared" si="2"/>
        <v>1.3</v>
      </c>
      <c r="G73">
        <v>1836</v>
      </c>
      <c r="H73" s="1">
        <v>181.86</v>
      </c>
    </row>
    <row r="74" spans="1:8" x14ac:dyDescent="0.45">
      <c r="A74" t="str">
        <f>RadiatorDatabase[[#This Row],[Type]]&amp;"x"&amp;RadiatorDatabase[[#This Row],[Depth]]&amp;"x"&amp;RadiatorDatabase[[#This Row],[Length]]&amp;"x"&amp;RadiatorDatabase[[#This Row],[Height]]</f>
        <v>ModernxK2x700x700</v>
      </c>
      <c r="B74" t="s">
        <v>71</v>
      </c>
      <c r="C74" t="s">
        <v>2</v>
      </c>
      <c r="D74">
        <v>700</v>
      </c>
      <c r="E74">
        <v>700</v>
      </c>
      <c r="F74">
        <f t="shared" si="2"/>
        <v>1.3</v>
      </c>
      <c r="G74">
        <v>1373</v>
      </c>
      <c r="H74" s="1">
        <v>135.04</v>
      </c>
    </row>
    <row r="75" spans="1:8" x14ac:dyDescent="0.45">
      <c r="A75" t="str">
        <f>RadiatorDatabase[[#This Row],[Type]]&amp;"x"&amp;RadiatorDatabase[[#This Row],[Depth]]&amp;"x"&amp;RadiatorDatabase[[#This Row],[Length]]&amp;"x"&amp;RadiatorDatabase[[#This Row],[Height]]</f>
        <v>ModernxK2x800x600</v>
      </c>
      <c r="B75" t="s">
        <v>71</v>
      </c>
      <c r="C75" t="s">
        <v>2</v>
      </c>
      <c r="D75">
        <v>600</v>
      </c>
      <c r="E75">
        <v>800</v>
      </c>
      <c r="F75">
        <f t="shared" si="2"/>
        <v>1.3</v>
      </c>
      <c r="G75">
        <v>1386</v>
      </c>
      <c r="H75" s="1">
        <v>86.36</v>
      </c>
    </row>
    <row r="76" spans="1:8" hidden="1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71</v>
      </c>
      <c r="C76" t="s">
        <v>0</v>
      </c>
      <c r="D76">
        <v>600</v>
      </c>
      <c r="E76">
        <v>2000</v>
      </c>
      <c r="F76">
        <f t="shared" si="2"/>
        <v>1.3</v>
      </c>
      <c r="G76">
        <v>1960</v>
      </c>
      <c r="H76" s="1">
        <v>195.09</v>
      </c>
    </row>
    <row r="77" spans="1:8" hidden="1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71</v>
      </c>
      <c r="C77" t="s">
        <v>2</v>
      </c>
      <c r="D77">
        <v>300</v>
      </c>
      <c r="E77">
        <v>500</v>
      </c>
      <c r="F77">
        <f t="shared" si="2"/>
        <v>1.3</v>
      </c>
      <c r="G77">
        <v>491</v>
      </c>
      <c r="H77" s="1">
        <v>48.99</v>
      </c>
    </row>
    <row r="78" spans="1:8" hidden="1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71</v>
      </c>
      <c r="C78" t="s">
        <v>0</v>
      </c>
      <c r="D78">
        <v>300</v>
      </c>
      <c r="E78">
        <v>1500</v>
      </c>
      <c r="F78">
        <f t="shared" si="2"/>
        <v>1.3</v>
      </c>
      <c r="G78">
        <v>764</v>
      </c>
      <c r="H78" s="1">
        <v>76.23</v>
      </c>
    </row>
    <row r="79" spans="1:8" hidden="1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71</v>
      </c>
      <c r="C79" t="s">
        <v>1</v>
      </c>
      <c r="D79">
        <v>700</v>
      </c>
      <c r="E79">
        <v>900</v>
      </c>
      <c r="F79">
        <f t="shared" si="2"/>
        <v>1.3</v>
      </c>
      <c r="G79">
        <v>1377</v>
      </c>
      <c r="H79" s="1">
        <v>137.72999999999999</v>
      </c>
    </row>
    <row r="80" spans="1:8" hidden="1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71</v>
      </c>
      <c r="C80" t="s">
        <v>1</v>
      </c>
      <c r="D80">
        <v>700</v>
      </c>
      <c r="E80">
        <v>800</v>
      </c>
      <c r="F80">
        <f t="shared" si="2"/>
        <v>1.3</v>
      </c>
      <c r="G80">
        <v>1224</v>
      </c>
      <c r="H80" s="1">
        <v>124.55</v>
      </c>
    </row>
    <row r="81" spans="1:8" hidden="1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71</v>
      </c>
      <c r="C81" t="s">
        <v>8</v>
      </c>
      <c r="D81">
        <v>500</v>
      </c>
      <c r="E81">
        <v>900</v>
      </c>
      <c r="F81">
        <f t="shared" si="2"/>
        <v>1.3</v>
      </c>
      <c r="G81">
        <v>1850</v>
      </c>
      <c r="H81" s="1">
        <v>190</v>
      </c>
    </row>
    <row r="82" spans="1:8" hidden="1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71</v>
      </c>
      <c r="C82" t="s">
        <v>8</v>
      </c>
      <c r="D82">
        <v>600</v>
      </c>
      <c r="E82">
        <v>900</v>
      </c>
      <c r="F82">
        <f t="shared" si="2"/>
        <v>1.3</v>
      </c>
      <c r="G82">
        <v>2150</v>
      </c>
      <c r="H82" s="1">
        <v>221</v>
      </c>
    </row>
    <row r="83" spans="1:8" hidden="1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71</v>
      </c>
      <c r="C83" t="s">
        <v>1</v>
      </c>
      <c r="D83">
        <v>700</v>
      </c>
      <c r="E83">
        <v>700</v>
      </c>
      <c r="F83">
        <f t="shared" si="2"/>
        <v>1.3</v>
      </c>
      <c r="G83">
        <v>1071</v>
      </c>
      <c r="H83" s="1">
        <v>112.74</v>
      </c>
    </row>
    <row r="84" spans="1:8" hidden="1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71</v>
      </c>
      <c r="C84" t="s">
        <v>0</v>
      </c>
      <c r="D84">
        <v>300</v>
      </c>
      <c r="E84">
        <v>1000</v>
      </c>
      <c r="F84">
        <f t="shared" si="2"/>
        <v>1.3</v>
      </c>
      <c r="G84">
        <v>509</v>
      </c>
      <c r="H84" s="1">
        <v>53.62</v>
      </c>
    </row>
    <row r="85" spans="1:8" x14ac:dyDescent="0.45">
      <c r="A85" t="str">
        <f>RadiatorDatabase[[#This Row],[Type]]&amp;"x"&amp;RadiatorDatabase[[#This Row],[Depth]]&amp;"x"&amp;RadiatorDatabase[[#This Row],[Length]]&amp;"x"&amp;RadiatorDatabase[[#This Row],[Height]]</f>
        <v>ModernxK2x800x700</v>
      </c>
      <c r="B85" t="s">
        <v>71</v>
      </c>
      <c r="C85" t="s">
        <v>2</v>
      </c>
      <c r="D85">
        <v>700</v>
      </c>
      <c r="E85">
        <v>800</v>
      </c>
      <c r="F85">
        <f t="shared" si="2"/>
        <v>1.3</v>
      </c>
      <c r="G85">
        <v>1569</v>
      </c>
      <c r="H85" s="1">
        <v>143.31</v>
      </c>
    </row>
    <row r="86" spans="1:8" hidden="1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71</v>
      </c>
      <c r="C86" t="s">
        <v>0</v>
      </c>
      <c r="D86">
        <v>700</v>
      </c>
      <c r="E86">
        <v>800</v>
      </c>
      <c r="F86">
        <f t="shared" si="2"/>
        <v>1.3</v>
      </c>
      <c r="G86">
        <v>894</v>
      </c>
      <c r="H86" s="1">
        <v>94.46</v>
      </c>
    </row>
    <row r="87" spans="1:8" hidden="1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71</v>
      </c>
      <c r="C87" t="s">
        <v>0</v>
      </c>
      <c r="D87">
        <v>700</v>
      </c>
      <c r="E87">
        <v>1100</v>
      </c>
      <c r="F87">
        <f t="shared" si="2"/>
        <v>1.3</v>
      </c>
      <c r="G87">
        <v>1229</v>
      </c>
      <c r="H87" s="1">
        <v>129.87</v>
      </c>
    </row>
    <row r="88" spans="1:8" hidden="1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71</v>
      </c>
      <c r="C88" t="s">
        <v>0</v>
      </c>
      <c r="D88">
        <v>700</v>
      </c>
      <c r="E88">
        <v>700</v>
      </c>
      <c r="F88">
        <f t="shared" si="2"/>
        <v>1.3</v>
      </c>
      <c r="G88">
        <v>782</v>
      </c>
      <c r="H88" s="1">
        <v>82.64</v>
      </c>
    </row>
    <row r="89" spans="1:8" hidden="1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71</v>
      </c>
      <c r="C89" t="s">
        <v>0</v>
      </c>
      <c r="D89">
        <v>700</v>
      </c>
      <c r="E89">
        <v>1000</v>
      </c>
      <c r="F89">
        <f t="shared" si="2"/>
        <v>1.3</v>
      </c>
      <c r="G89">
        <v>1117</v>
      </c>
      <c r="H89" s="1">
        <v>118.06</v>
      </c>
    </row>
    <row r="90" spans="1:8" hidden="1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71</v>
      </c>
      <c r="C90" t="s">
        <v>0</v>
      </c>
      <c r="D90">
        <v>700</v>
      </c>
      <c r="E90">
        <v>600</v>
      </c>
      <c r="F90">
        <f t="shared" si="2"/>
        <v>1.3</v>
      </c>
      <c r="G90">
        <v>670</v>
      </c>
      <c r="H90" s="1">
        <v>70.819999999999993</v>
      </c>
    </row>
    <row r="91" spans="1:8" hidden="1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71</v>
      </c>
      <c r="C91" t="s">
        <v>0</v>
      </c>
      <c r="D91">
        <v>700</v>
      </c>
      <c r="E91">
        <v>1400</v>
      </c>
      <c r="F91">
        <f t="shared" si="2"/>
        <v>1.3</v>
      </c>
      <c r="G91">
        <v>1564</v>
      </c>
      <c r="H91" s="1">
        <v>165.32</v>
      </c>
    </row>
    <row r="92" spans="1:8" hidden="1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71</v>
      </c>
      <c r="C92" t="s">
        <v>0</v>
      </c>
      <c r="D92">
        <v>700</v>
      </c>
      <c r="E92">
        <v>1600</v>
      </c>
      <c r="F92">
        <f t="shared" si="2"/>
        <v>1.3</v>
      </c>
      <c r="G92">
        <v>1787</v>
      </c>
      <c r="H92" s="1">
        <v>188.91</v>
      </c>
    </row>
    <row r="93" spans="1:8" hidden="1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71</v>
      </c>
      <c r="C93" t="s">
        <v>0</v>
      </c>
      <c r="D93">
        <v>700</v>
      </c>
      <c r="E93">
        <v>1200</v>
      </c>
      <c r="F93">
        <f t="shared" si="2"/>
        <v>1.3</v>
      </c>
      <c r="G93">
        <v>1340</v>
      </c>
      <c r="H93" s="1">
        <v>141.69</v>
      </c>
    </row>
    <row r="94" spans="1:8" hidden="1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71</v>
      </c>
      <c r="C94" t="s">
        <v>0</v>
      </c>
      <c r="D94">
        <v>700</v>
      </c>
      <c r="E94">
        <v>900</v>
      </c>
      <c r="F94">
        <f t="shared" si="2"/>
        <v>1.3</v>
      </c>
      <c r="G94">
        <v>1005</v>
      </c>
      <c r="H94" s="1">
        <v>106.28</v>
      </c>
    </row>
    <row r="95" spans="1:8" hidden="1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71</v>
      </c>
      <c r="C95" t="s">
        <v>1</v>
      </c>
      <c r="D95">
        <v>700</v>
      </c>
      <c r="E95">
        <v>1400</v>
      </c>
      <c r="F95">
        <f t="shared" si="2"/>
        <v>1.3</v>
      </c>
      <c r="G95">
        <v>2142</v>
      </c>
      <c r="H95" s="1">
        <v>227.63</v>
      </c>
    </row>
    <row r="96" spans="1:8" hidden="1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71</v>
      </c>
      <c r="C96" t="s">
        <v>8</v>
      </c>
      <c r="D96">
        <v>600</v>
      </c>
      <c r="E96">
        <v>800</v>
      </c>
      <c r="F96">
        <f t="shared" si="2"/>
        <v>1.3</v>
      </c>
      <c r="G96">
        <v>1911</v>
      </c>
      <c r="H96" s="1">
        <v>204</v>
      </c>
    </row>
    <row r="97" spans="1:8" hidden="1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71</v>
      </c>
      <c r="C97" t="s">
        <v>8</v>
      </c>
      <c r="D97">
        <v>500</v>
      </c>
      <c r="E97">
        <v>800</v>
      </c>
      <c r="F97">
        <f t="shared" si="2"/>
        <v>1.3</v>
      </c>
      <c r="G97">
        <v>1645</v>
      </c>
      <c r="H97" s="1">
        <v>176</v>
      </c>
    </row>
    <row r="98" spans="1:8" hidden="1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71</v>
      </c>
      <c r="C98" t="s">
        <v>0</v>
      </c>
      <c r="D98">
        <v>600</v>
      </c>
      <c r="E98">
        <v>2400</v>
      </c>
      <c r="F98">
        <f t="shared" si="2"/>
        <v>1.3</v>
      </c>
      <c r="G98">
        <v>2352</v>
      </c>
      <c r="H98" s="1">
        <v>253.72</v>
      </c>
    </row>
    <row r="99" spans="1:8" hidden="1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71</v>
      </c>
      <c r="C99" t="s">
        <v>0</v>
      </c>
      <c r="D99">
        <v>600</v>
      </c>
      <c r="E99">
        <v>2200</v>
      </c>
      <c r="F99">
        <f t="shared" ref="F99:F125" si="3">F98</f>
        <v>1.3</v>
      </c>
      <c r="G99">
        <v>2156</v>
      </c>
      <c r="H99" s="1">
        <v>232.65</v>
      </c>
    </row>
    <row r="100" spans="1:8" hidden="1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71</v>
      </c>
      <c r="C100" t="s">
        <v>1</v>
      </c>
      <c r="D100">
        <v>700</v>
      </c>
      <c r="E100">
        <v>1100</v>
      </c>
      <c r="F100">
        <f t="shared" si="3"/>
        <v>1.3</v>
      </c>
      <c r="G100">
        <v>1683</v>
      </c>
      <c r="H100" s="1">
        <v>181.86</v>
      </c>
    </row>
    <row r="101" spans="1:8" hidden="1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71</v>
      </c>
      <c r="C101" t="s">
        <v>0</v>
      </c>
      <c r="D101">
        <v>450</v>
      </c>
      <c r="E101">
        <v>2400</v>
      </c>
      <c r="F101">
        <f t="shared" si="3"/>
        <v>1.3</v>
      </c>
      <c r="G101">
        <v>1814</v>
      </c>
      <c r="H101" s="1">
        <v>196.23</v>
      </c>
    </row>
    <row r="102" spans="1:8" hidden="1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71</v>
      </c>
      <c r="C102" t="s">
        <v>1</v>
      </c>
      <c r="D102">
        <v>700</v>
      </c>
      <c r="E102">
        <v>600</v>
      </c>
      <c r="F102">
        <f t="shared" si="3"/>
        <v>1.3</v>
      </c>
      <c r="G102">
        <v>918</v>
      </c>
      <c r="H102" s="1">
        <v>99.86</v>
      </c>
    </row>
    <row r="103" spans="1:8" hidden="1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71</v>
      </c>
      <c r="C103" t="s">
        <v>8</v>
      </c>
      <c r="D103">
        <v>500</v>
      </c>
      <c r="E103">
        <v>1800</v>
      </c>
      <c r="F103">
        <f t="shared" si="3"/>
        <v>1.3</v>
      </c>
      <c r="G103">
        <v>3701</v>
      </c>
      <c r="H103" s="1">
        <v>403</v>
      </c>
    </row>
    <row r="104" spans="1:8" hidden="1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71</v>
      </c>
      <c r="C104" t="s">
        <v>8</v>
      </c>
      <c r="D104">
        <v>600</v>
      </c>
      <c r="E104">
        <v>1800</v>
      </c>
      <c r="F104">
        <f t="shared" si="3"/>
        <v>1.3</v>
      </c>
      <c r="G104">
        <v>4300</v>
      </c>
      <c r="H104" s="1">
        <v>469</v>
      </c>
    </row>
    <row r="105" spans="1:8" hidden="1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71</v>
      </c>
      <c r="C105" t="s">
        <v>8</v>
      </c>
      <c r="D105">
        <v>500</v>
      </c>
      <c r="E105">
        <v>1400</v>
      </c>
      <c r="F105">
        <f t="shared" si="3"/>
        <v>1.3</v>
      </c>
      <c r="G105">
        <v>2878</v>
      </c>
      <c r="H105" s="1">
        <v>314</v>
      </c>
    </row>
    <row r="106" spans="1:8" hidden="1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71</v>
      </c>
      <c r="C106" t="s">
        <v>8</v>
      </c>
      <c r="D106">
        <v>600</v>
      </c>
      <c r="E106">
        <v>1600</v>
      </c>
      <c r="F106">
        <f t="shared" si="3"/>
        <v>1.3</v>
      </c>
      <c r="G106">
        <v>3822</v>
      </c>
      <c r="H106" s="1">
        <v>417</v>
      </c>
    </row>
    <row r="107" spans="1:8" hidden="1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71</v>
      </c>
      <c r="C107" t="s">
        <v>8</v>
      </c>
      <c r="D107">
        <v>600</v>
      </c>
      <c r="E107">
        <v>1400</v>
      </c>
      <c r="F107">
        <f t="shared" si="3"/>
        <v>1.3</v>
      </c>
      <c r="G107">
        <v>3345</v>
      </c>
      <c r="H107" s="1">
        <v>365</v>
      </c>
    </row>
    <row r="108" spans="1:8" hidden="1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71</v>
      </c>
      <c r="C108" t="s">
        <v>8</v>
      </c>
      <c r="D108">
        <v>500</v>
      </c>
      <c r="E108">
        <v>1600</v>
      </c>
      <c r="F108">
        <f t="shared" si="3"/>
        <v>1.3</v>
      </c>
      <c r="G108">
        <v>3290</v>
      </c>
      <c r="H108" s="1">
        <v>359</v>
      </c>
    </row>
    <row r="109" spans="1:8" hidden="1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71</v>
      </c>
      <c r="C109" t="s">
        <v>0</v>
      </c>
      <c r="D109">
        <v>450</v>
      </c>
      <c r="E109">
        <v>400</v>
      </c>
      <c r="F109">
        <f t="shared" si="3"/>
        <v>1.3</v>
      </c>
      <c r="G109">
        <v>302</v>
      </c>
      <c r="H109" s="1">
        <v>33.53</v>
      </c>
    </row>
    <row r="110" spans="1:8" hidden="1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71</v>
      </c>
      <c r="C110" t="s">
        <v>0</v>
      </c>
      <c r="D110">
        <v>450</v>
      </c>
      <c r="E110">
        <v>1800</v>
      </c>
      <c r="F110">
        <f t="shared" si="3"/>
        <v>1.3</v>
      </c>
      <c r="G110">
        <v>1361</v>
      </c>
      <c r="H110" s="1">
        <v>154.74</v>
      </c>
    </row>
    <row r="111" spans="1:8" x14ac:dyDescent="0.45">
      <c r="A111" t="str">
        <f>RadiatorDatabase[[#This Row],[Type]]&amp;"x"&amp;RadiatorDatabase[[#This Row],[Depth]]&amp;"x"&amp;RadiatorDatabase[[#This Row],[Length]]&amp;"x"&amp;RadiatorDatabase[[#This Row],[Height]]</f>
        <v>ModernxK2x900x600</v>
      </c>
      <c r="B111" t="s">
        <v>71</v>
      </c>
      <c r="C111" t="s">
        <v>2</v>
      </c>
      <c r="D111">
        <v>600</v>
      </c>
      <c r="E111">
        <v>900</v>
      </c>
      <c r="F111">
        <f t="shared" si="3"/>
        <v>1.3</v>
      </c>
      <c r="G111">
        <v>1559</v>
      </c>
      <c r="H111" s="1">
        <v>93.42</v>
      </c>
    </row>
    <row r="112" spans="1:8" hidden="1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71</v>
      </c>
      <c r="C112" t="s">
        <v>0</v>
      </c>
      <c r="D112">
        <v>700</v>
      </c>
      <c r="E112">
        <v>1800</v>
      </c>
      <c r="F112">
        <f t="shared" si="3"/>
        <v>1.3</v>
      </c>
      <c r="G112">
        <v>2011</v>
      </c>
      <c r="H112" s="1">
        <v>230.73</v>
      </c>
    </row>
    <row r="113" spans="1:8" hidden="1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71</v>
      </c>
      <c r="C113" t="s">
        <v>8</v>
      </c>
      <c r="D113">
        <v>500</v>
      </c>
      <c r="E113">
        <v>700</v>
      </c>
      <c r="F113">
        <f t="shared" si="3"/>
        <v>1.3</v>
      </c>
      <c r="G113">
        <v>1439</v>
      </c>
      <c r="H113" s="1">
        <v>166</v>
      </c>
    </row>
    <row r="114" spans="1:8" hidden="1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71</v>
      </c>
      <c r="C114" t="s">
        <v>8</v>
      </c>
      <c r="D114">
        <v>600</v>
      </c>
      <c r="E114">
        <v>700</v>
      </c>
      <c r="F114">
        <f t="shared" si="3"/>
        <v>1.3</v>
      </c>
      <c r="G114">
        <v>1672</v>
      </c>
      <c r="H114" s="1">
        <v>193</v>
      </c>
    </row>
    <row r="115" spans="1:8" hidden="1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71</v>
      </c>
      <c r="C115" t="s">
        <v>0</v>
      </c>
      <c r="D115">
        <v>450</v>
      </c>
      <c r="E115">
        <v>2000</v>
      </c>
      <c r="F115">
        <f t="shared" si="3"/>
        <v>1.3</v>
      </c>
      <c r="G115">
        <v>1512</v>
      </c>
      <c r="H115" s="1">
        <v>175.38</v>
      </c>
    </row>
    <row r="116" spans="1:8" hidden="1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71</v>
      </c>
      <c r="C116" t="s">
        <v>1</v>
      </c>
      <c r="D116">
        <v>300</v>
      </c>
      <c r="E116">
        <v>1500</v>
      </c>
      <c r="F116">
        <f t="shared" si="3"/>
        <v>1.3</v>
      </c>
      <c r="G116">
        <v>1118</v>
      </c>
      <c r="H116" s="1">
        <v>130.16</v>
      </c>
    </row>
    <row r="117" spans="1:8" hidden="1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71</v>
      </c>
      <c r="C117" t="s">
        <v>1</v>
      </c>
      <c r="D117">
        <v>300</v>
      </c>
      <c r="E117">
        <v>500</v>
      </c>
      <c r="F117">
        <f t="shared" si="3"/>
        <v>1.3</v>
      </c>
      <c r="G117">
        <v>373</v>
      </c>
      <c r="H117" s="1">
        <v>44.15</v>
      </c>
    </row>
    <row r="118" spans="1:8" hidden="1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71</v>
      </c>
      <c r="C118" t="s">
        <v>8</v>
      </c>
      <c r="D118">
        <v>700</v>
      </c>
      <c r="E118">
        <v>1100</v>
      </c>
      <c r="F118">
        <f t="shared" si="3"/>
        <v>1.3</v>
      </c>
      <c r="G118">
        <v>2983</v>
      </c>
      <c r="H118" s="1">
        <v>355</v>
      </c>
    </row>
    <row r="119" spans="1:8" hidden="1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71</v>
      </c>
      <c r="C119" t="s">
        <v>8</v>
      </c>
      <c r="D119">
        <v>700</v>
      </c>
      <c r="E119">
        <v>1000</v>
      </c>
      <c r="F119">
        <f t="shared" si="3"/>
        <v>1.3</v>
      </c>
      <c r="G119">
        <v>2712</v>
      </c>
      <c r="H119" s="1">
        <v>323</v>
      </c>
    </row>
    <row r="120" spans="1:8" hidden="1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71</v>
      </c>
      <c r="C120" t="s">
        <v>8</v>
      </c>
      <c r="D120">
        <v>700</v>
      </c>
      <c r="E120">
        <v>1200</v>
      </c>
      <c r="F120">
        <f t="shared" si="3"/>
        <v>1.3</v>
      </c>
      <c r="G120">
        <v>3254</v>
      </c>
      <c r="H120" s="1">
        <v>388</v>
      </c>
    </row>
    <row r="121" spans="1:8" hidden="1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71</v>
      </c>
      <c r="C121" t="s">
        <v>1</v>
      </c>
      <c r="D121">
        <v>700</v>
      </c>
      <c r="E121">
        <v>400</v>
      </c>
      <c r="F121">
        <f t="shared" si="3"/>
        <v>1.3</v>
      </c>
      <c r="G121">
        <v>612</v>
      </c>
      <c r="H121" s="1">
        <v>72.98</v>
      </c>
    </row>
    <row r="122" spans="1:8" hidden="1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71</v>
      </c>
      <c r="C122" t="s">
        <v>0</v>
      </c>
      <c r="D122">
        <v>700</v>
      </c>
      <c r="E122">
        <v>2000</v>
      </c>
      <c r="F122">
        <f t="shared" si="3"/>
        <v>1.3</v>
      </c>
      <c r="G122">
        <v>2234</v>
      </c>
      <c r="H122" s="1">
        <v>266.62</v>
      </c>
    </row>
    <row r="123" spans="1:8" hidden="1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71</v>
      </c>
      <c r="C123" t="s">
        <v>0</v>
      </c>
      <c r="D123">
        <v>700</v>
      </c>
      <c r="E123">
        <v>500</v>
      </c>
      <c r="F123">
        <f t="shared" si="3"/>
        <v>1.3</v>
      </c>
      <c r="G123">
        <v>559</v>
      </c>
      <c r="H123" s="1">
        <v>67.47</v>
      </c>
    </row>
    <row r="124" spans="1:8" hidden="1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71</v>
      </c>
      <c r="C124" t="s">
        <v>1</v>
      </c>
      <c r="D124">
        <v>700</v>
      </c>
      <c r="E124">
        <v>500</v>
      </c>
      <c r="F124">
        <f t="shared" si="3"/>
        <v>1.3</v>
      </c>
      <c r="G124">
        <v>765</v>
      </c>
      <c r="H124" s="1">
        <v>92.68</v>
      </c>
    </row>
    <row r="125" spans="1:8" x14ac:dyDescent="0.45">
      <c r="A125" t="str">
        <f>RadiatorDatabase[[#This Row],[Type]]&amp;"x"&amp;RadiatorDatabase[[#This Row],[Depth]]&amp;"x"&amp;RadiatorDatabase[[#This Row],[Length]]&amp;"x"&amp;RadiatorDatabase[[#This Row],[Height]]</f>
        <v>ModernxK2x900x700</v>
      </c>
      <c r="B125" t="s">
        <v>71</v>
      </c>
      <c r="C125" t="s">
        <v>2</v>
      </c>
      <c r="D125">
        <v>700</v>
      </c>
      <c r="E125">
        <v>900</v>
      </c>
      <c r="F125">
        <f t="shared" si="3"/>
        <v>1.3</v>
      </c>
      <c r="G125">
        <v>1765</v>
      </c>
      <c r="H125" s="1">
        <v>155.07</v>
      </c>
    </row>
    <row r="126" spans="1:8" hidden="1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71</v>
      </c>
      <c r="C126" t="s">
        <v>8</v>
      </c>
      <c r="D126">
        <v>600</v>
      </c>
      <c r="E126">
        <v>600</v>
      </c>
      <c r="F126">
        <f t="shared" ref="F126:F131" si="4">F125</f>
        <v>1.3</v>
      </c>
      <c r="G126">
        <v>1433</v>
      </c>
      <c r="H126" s="1">
        <v>177</v>
      </c>
    </row>
    <row r="127" spans="1:8" hidden="1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71</v>
      </c>
      <c r="C127" t="s">
        <v>8</v>
      </c>
      <c r="D127">
        <v>500</v>
      </c>
      <c r="E127">
        <v>600</v>
      </c>
      <c r="F127">
        <f t="shared" si="4"/>
        <v>1.3</v>
      </c>
      <c r="G127">
        <v>1234</v>
      </c>
      <c r="H127" s="1">
        <v>152.51</v>
      </c>
    </row>
    <row r="128" spans="1:8" hidden="1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71</v>
      </c>
      <c r="C128" t="s">
        <v>8</v>
      </c>
      <c r="D128">
        <v>700</v>
      </c>
      <c r="E128">
        <v>900</v>
      </c>
      <c r="F128">
        <f t="shared" si="4"/>
        <v>1.3</v>
      </c>
      <c r="G128">
        <v>2441</v>
      </c>
      <c r="H128" s="1">
        <v>303</v>
      </c>
    </row>
    <row r="129" spans="1:8" hidden="1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71</v>
      </c>
      <c r="C129" t="s">
        <v>0</v>
      </c>
      <c r="D129">
        <v>300</v>
      </c>
      <c r="E129">
        <v>500</v>
      </c>
      <c r="F129">
        <f t="shared" si="4"/>
        <v>1.3</v>
      </c>
      <c r="G129">
        <v>255</v>
      </c>
      <c r="H129" s="1">
        <v>32.85</v>
      </c>
    </row>
    <row r="130" spans="1:8" hidden="1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71</v>
      </c>
      <c r="C130" t="s">
        <v>8</v>
      </c>
      <c r="D130">
        <v>700</v>
      </c>
      <c r="E130">
        <v>800</v>
      </c>
      <c r="F130">
        <f t="shared" si="4"/>
        <v>1.3</v>
      </c>
      <c r="G130">
        <v>2170</v>
      </c>
      <c r="H130" s="1">
        <v>280</v>
      </c>
    </row>
    <row r="131" spans="1:8" hidden="1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71</v>
      </c>
      <c r="C131" t="s">
        <v>0</v>
      </c>
      <c r="D131">
        <v>450</v>
      </c>
      <c r="E131">
        <v>2200</v>
      </c>
      <c r="F131">
        <f t="shared" si="4"/>
        <v>1.3</v>
      </c>
      <c r="G131">
        <v>1663</v>
      </c>
      <c r="H131" s="1">
        <v>218.4</v>
      </c>
    </row>
    <row r="132" spans="1:8" hidden="1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71</v>
      </c>
      <c r="C132" t="s">
        <v>8</v>
      </c>
      <c r="D132">
        <v>700</v>
      </c>
      <c r="E132">
        <v>1600</v>
      </c>
      <c r="F132">
        <f t="shared" ref="F132:F147" si="5">F131</f>
        <v>1.3</v>
      </c>
      <c r="G132">
        <v>4339</v>
      </c>
      <c r="H132" s="1">
        <v>571</v>
      </c>
    </row>
    <row r="133" spans="1:8" hidden="1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71</v>
      </c>
      <c r="C133" t="s">
        <v>8</v>
      </c>
      <c r="D133">
        <v>700</v>
      </c>
      <c r="E133">
        <v>1400</v>
      </c>
      <c r="F133">
        <f t="shared" si="5"/>
        <v>1.3</v>
      </c>
      <c r="G133">
        <v>3797</v>
      </c>
      <c r="H133" s="1">
        <v>500</v>
      </c>
    </row>
    <row r="134" spans="1:8" hidden="1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71</v>
      </c>
      <c r="C134" t="s">
        <v>8</v>
      </c>
      <c r="D134">
        <v>700</v>
      </c>
      <c r="E134">
        <v>1800</v>
      </c>
      <c r="F134">
        <f t="shared" si="5"/>
        <v>1.3</v>
      </c>
      <c r="G134">
        <v>4882</v>
      </c>
      <c r="H134" s="1">
        <v>643</v>
      </c>
    </row>
    <row r="135" spans="1:8" hidden="1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71</v>
      </c>
      <c r="C135" t="s">
        <v>8</v>
      </c>
      <c r="D135">
        <v>600</v>
      </c>
      <c r="E135">
        <v>500</v>
      </c>
      <c r="F135">
        <f t="shared" si="5"/>
        <v>1.3</v>
      </c>
      <c r="G135">
        <v>1195</v>
      </c>
      <c r="H135" s="1">
        <v>160</v>
      </c>
    </row>
    <row r="136" spans="1:8" hidden="1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71</v>
      </c>
      <c r="C136" t="s">
        <v>0</v>
      </c>
      <c r="D136">
        <v>700</v>
      </c>
      <c r="E136">
        <v>400</v>
      </c>
      <c r="F136">
        <f t="shared" si="5"/>
        <v>1.3</v>
      </c>
      <c r="G136">
        <v>447</v>
      </c>
      <c r="H136" s="1">
        <v>60.71</v>
      </c>
    </row>
    <row r="137" spans="1:8" hidden="1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71</v>
      </c>
      <c r="C137" t="s">
        <v>8</v>
      </c>
      <c r="D137">
        <v>700</v>
      </c>
      <c r="E137">
        <v>2000</v>
      </c>
      <c r="F137">
        <f t="shared" si="5"/>
        <v>1.3</v>
      </c>
      <c r="G137">
        <v>5424</v>
      </c>
      <c r="H137" s="1">
        <v>743</v>
      </c>
    </row>
    <row r="138" spans="1:8" hidden="1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71</v>
      </c>
      <c r="C138" t="s">
        <v>8</v>
      </c>
      <c r="D138">
        <v>700</v>
      </c>
      <c r="E138">
        <v>700</v>
      </c>
      <c r="F138">
        <f t="shared" si="5"/>
        <v>1.3</v>
      </c>
      <c r="G138">
        <v>1898</v>
      </c>
      <c r="H138" s="1">
        <v>264</v>
      </c>
    </row>
    <row r="139" spans="1:8" hidden="1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71</v>
      </c>
      <c r="C139" t="s">
        <v>8</v>
      </c>
      <c r="D139">
        <v>600</v>
      </c>
      <c r="E139">
        <v>400</v>
      </c>
      <c r="F139">
        <f t="shared" si="5"/>
        <v>1.3</v>
      </c>
      <c r="G139">
        <v>956</v>
      </c>
      <c r="H139" s="1">
        <v>137</v>
      </c>
    </row>
    <row r="140" spans="1:8" hidden="1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71</v>
      </c>
      <c r="C140" t="s">
        <v>8</v>
      </c>
      <c r="D140">
        <v>700</v>
      </c>
      <c r="E140">
        <v>600</v>
      </c>
      <c r="F140">
        <f t="shared" si="5"/>
        <v>1.3</v>
      </c>
      <c r="G140">
        <v>1627</v>
      </c>
      <c r="H140" s="1">
        <v>242</v>
      </c>
    </row>
    <row r="141" spans="1:8" hidden="1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71</v>
      </c>
      <c r="C141" t="s">
        <v>8</v>
      </c>
      <c r="D141">
        <v>300</v>
      </c>
      <c r="E141">
        <v>1000</v>
      </c>
      <c r="F141">
        <f t="shared" si="5"/>
        <v>1.3</v>
      </c>
      <c r="G141">
        <v>1349</v>
      </c>
      <c r="H141" s="1">
        <v>201</v>
      </c>
    </row>
    <row r="142" spans="1:8" hidden="1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71</v>
      </c>
      <c r="C142" t="s">
        <v>8</v>
      </c>
      <c r="D142">
        <v>500</v>
      </c>
      <c r="E142">
        <v>2400</v>
      </c>
      <c r="F142">
        <f t="shared" si="5"/>
        <v>1.3</v>
      </c>
      <c r="G142">
        <v>4934</v>
      </c>
      <c r="H142" s="1">
        <v>741</v>
      </c>
    </row>
    <row r="143" spans="1:8" hidden="1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71</v>
      </c>
      <c r="C143" t="s">
        <v>8</v>
      </c>
      <c r="D143">
        <v>600</v>
      </c>
      <c r="E143">
        <v>2000</v>
      </c>
      <c r="F143">
        <f t="shared" si="5"/>
        <v>1.3</v>
      </c>
      <c r="G143">
        <v>4778</v>
      </c>
      <c r="H143" s="1">
        <v>718</v>
      </c>
    </row>
    <row r="144" spans="1:8" hidden="1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71</v>
      </c>
      <c r="C144" t="s">
        <v>8</v>
      </c>
      <c r="D144">
        <v>500</v>
      </c>
      <c r="E144">
        <v>2000</v>
      </c>
      <c r="F144">
        <f t="shared" si="5"/>
        <v>1.3</v>
      </c>
      <c r="G144">
        <v>4112</v>
      </c>
      <c r="H144" s="1">
        <v>618</v>
      </c>
    </row>
    <row r="145" spans="1:8" hidden="1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71</v>
      </c>
      <c r="C145" t="s">
        <v>8</v>
      </c>
      <c r="D145">
        <v>600</v>
      </c>
      <c r="E145">
        <v>2400</v>
      </c>
      <c r="F145">
        <f t="shared" si="5"/>
        <v>1.3</v>
      </c>
      <c r="G145">
        <v>5734</v>
      </c>
      <c r="H145" s="1">
        <v>862</v>
      </c>
    </row>
    <row r="146" spans="1:8" hidden="1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71</v>
      </c>
      <c r="C146" t="s">
        <v>8</v>
      </c>
      <c r="D146">
        <v>300</v>
      </c>
      <c r="E146">
        <v>2000</v>
      </c>
      <c r="F146">
        <f t="shared" si="5"/>
        <v>1.3</v>
      </c>
      <c r="G146">
        <v>2698</v>
      </c>
      <c r="H146" s="1">
        <v>428</v>
      </c>
    </row>
    <row r="147" spans="1:8" hidden="1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71</v>
      </c>
      <c r="C147" t="s">
        <v>8</v>
      </c>
      <c r="D147">
        <v>700</v>
      </c>
      <c r="E147">
        <v>500</v>
      </c>
      <c r="F147">
        <f t="shared" si="5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45E9-EB23-4D87-8DF6-1E5CFFE89E8D}">
  <dimension ref="A1:O14"/>
  <sheetViews>
    <sheetView workbookViewId="0">
      <selection activeCell="A4" sqref="A4:I4"/>
    </sheetView>
  </sheetViews>
  <sheetFormatPr defaultRowHeight="14.25" x14ac:dyDescent="0.45"/>
  <cols>
    <col min="11" max="11" width="18.73046875" bestFit="1" customWidth="1"/>
  </cols>
  <sheetData>
    <row r="1" spans="1:15" x14ac:dyDescent="0.45">
      <c r="A1" t="s">
        <v>70</v>
      </c>
      <c r="B1" t="s">
        <v>93</v>
      </c>
      <c r="C1" t="s">
        <v>7</v>
      </c>
      <c r="D1" t="s">
        <v>4</v>
      </c>
      <c r="E1" t="s">
        <v>3</v>
      </c>
      <c r="F1" t="s">
        <v>85</v>
      </c>
      <c r="G1" t="s">
        <v>88</v>
      </c>
      <c r="H1" t="s">
        <v>73</v>
      </c>
      <c r="I1" t="s">
        <v>74</v>
      </c>
      <c r="K1" t="s">
        <v>127</v>
      </c>
      <c r="O1" t="s">
        <v>74</v>
      </c>
    </row>
    <row r="2" spans="1:15" x14ac:dyDescent="0.45">
      <c r="A2" t="s">
        <v>12</v>
      </c>
      <c r="B2" t="s">
        <v>94</v>
      </c>
      <c r="C2">
        <v>1800</v>
      </c>
      <c r="D2">
        <v>600</v>
      </c>
      <c r="E2" t="s">
        <v>71</v>
      </c>
      <c r="F2" t="s">
        <v>8</v>
      </c>
      <c r="G2">
        <v>95</v>
      </c>
      <c r="H2" t="s">
        <v>100</v>
      </c>
      <c r="I2" t="s">
        <v>76</v>
      </c>
      <c r="K2" t="str">
        <f>VLOOKUP(Table3[[#This Row],[Existing Radiator]],'RadiatorDatabase'!$A$1:$H$125,1,FALSE)</f>
        <v>ModernxK2x900x600</v>
      </c>
      <c r="O2" t="s">
        <v>75</v>
      </c>
    </row>
    <row r="3" spans="1:15" x14ac:dyDescent="0.45">
      <c r="A3" t="s">
        <v>12</v>
      </c>
      <c r="B3" t="s">
        <v>95</v>
      </c>
      <c r="C3">
        <v>2000</v>
      </c>
      <c r="D3">
        <v>700</v>
      </c>
      <c r="E3" t="s">
        <v>71</v>
      </c>
      <c r="F3" t="s">
        <v>8</v>
      </c>
      <c r="G3">
        <v>95</v>
      </c>
      <c r="H3" t="s">
        <v>100</v>
      </c>
      <c r="I3" t="s">
        <v>77</v>
      </c>
      <c r="K3" t="str">
        <f>VLOOKUP(Table3[[#This Row],[Existing Radiator]],'RadiatorDatabase'!$A$1:$H$125,1,FALSE)</f>
        <v>ModernxK2x900x600</v>
      </c>
      <c r="O3" t="s">
        <v>76</v>
      </c>
    </row>
    <row r="4" spans="1:15" x14ac:dyDescent="0.45">
      <c r="A4" t="s">
        <v>18</v>
      </c>
      <c r="B4" t="s">
        <v>94</v>
      </c>
      <c r="C4">
        <v>1600</v>
      </c>
      <c r="D4">
        <v>900</v>
      </c>
      <c r="E4" t="s">
        <v>71</v>
      </c>
      <c r="F4" t="s">
        <v>8</v>
      </c>
      <c r="G4">
        <v>95</v>
      </c>
      <c r="H4" t="s">
        <v>84</v>
      </c>
      <c r="I4" t="s">
        <v>77</v>
      </c>
      <c r="K4" t="str">
        <f>VLOOKUP(Table3[[#This Row],[Existing Radiator]],'RadiatorDatabase'!$A$1:$H$125,1,FALSE)</f>
        <v>ModernxK2x1200x600</v>
      </c>
      <c r="O4" t="s">
        <v>77</v>
      </c>
    </row>
    <row r="5" spans="1:15" x14ac:dyDescent="0.45">
      <c r="A5" t="s">
        <v>14</v>
      </c>
      <c r="B5" t="s">
        <v>94</v>
      </c>
      <c r="C5">
        <v>1700</v>
      </c>
      <c r="D5">
        <v>700</v>
      </c>
      <c r="E5" t="s">
        <v>71</v>
      </c>
      <c r="F5" t="s">
        <v>8</v>
      </c>
      <c r="G5">
        <v>95</v>
      </c>
      <c r="H5" t="s">
        <v>84</v>
      </c>
      <c r="I5" t="s">
        <v>77</v>
      </c>
      <c r="K5" t="str">
        <f>VLOOKUP(Table3[[#This Row],[Existing Radiator]],'RadiatorDatabase'!$A$1:$H$125,1,FALSE)</f>
        <v>ModernxK2x1200x600</v>
      </c>
      <c r="O5" t="s">
        <v>79</v>
      </c>
    </row>
    <row r="6" spans="1:15" x14ac:dyDescent="0.45">
      <c r="A6" t="s">
        <v>19</v>
      </c>
      <c r="B6" t="s">
        <v>94</v>
      </c>
      <c r="C6">
        <v>1000</v>
      </c>
      <c r="D6">
        <v>700</v>
      </c>
      <c r="E6" t="s">
        <v>71</v>
      </c>
      <c r="F6" t="s">
        <v>8</v>
      </c>
      <c r="G6">
        <v>95</v>
      </c>
      <c r="H6" t="s">
        <v>101</v>
      </c>
      <c r="I6" t="s">
        <v>77</v>
      </c>
      <c r="K6" t="str">
        <f>VLOOKUP(Table3[[#This Row],[Existing Radiator]],'RadiatorDatabase'!$A$1:$H$125,1,FALSE)</f>
        <v>ModernxK1x600x700</v>
      </c>
    </row>
    <row r="7" spans="1:15" x14ac:dyDescent="0.45">
      <c r="A7" t="s">
        <v>17</v>
      </c>
      <c r="B7" t="s">
        <v>94</v>
      </c>
      <c r="C7">
        <v>1500</v>
      </c>
      <c r="D7">
        <v>600</v>
      </c>
      <c r="E7" t="s">
        <v>71</v>
      </c>
      <c r="F7" t="s">
        <v>8</v>
      </c>
      <c r="G7">
        <v>95</v>
      </c>
      <c r="H7" t="s">
        <v>102</v>
      </c>
      <c r="I7" t="s">
        <v>77</v>
      </c>
      <c r="K7" t="str">
        <f>VLOOKUP(Table3[[#This Row],[Existing Radiator]],'RadiatorDatabase'!$A$1:$H$125,1,FALSE)</f>
        <v>ModernxK2x1000x600</v>
      </c>
    </row>
    <row r="8" spans="1:15" x14ac:dyDescent="0.45">
      <c r="A8" t="s">
        <v>17</v>
      </c>
      <c r="B8" t="s">
        <v>95</v>
      </c>
      <c r="C8">
        <v>1000</v>
      </c>
      <c r="D8">
        <v>600</v>
      </c>
      <c r="E8" t="s">
        <v>71</v>
      </c>
      <c r="F8" t="s">
        <v>8</v>
      </c>
      <c r="G8">
        <v>95</v>
      </c>
      <c r="H8" t="s">
        <v>101</v>
      </c>
      <c r="I8" t="s">
        <v>77</v>
      </c>
      <c r="K8" t="str">
        <f>VLOOKUP(Table3[[#This Row],[Existing Radiator]],'RadiatorDatabase'!$A$1:$H$125,1,FALSE)</f>
        <v>ModernxK1x600x700</v>
      </c>
    </row>
    <row r="9" spans="1:15" x14ac:dyDescent="0.45">
      <c r="A9" t="s">
        <v>24</v>
      </c>
      <c r="B9" t="s">
        <v>94</v>
      </c>
      <c r="C9">
        <v>1000</v>
      </c>
      <c r="D9">
        <v>600</v>
      </c>
      <c r="E9" t="s">
        <v>71</v>
      </c>
      <c r="F9" t="s">
        <v>8</v>
      </c>
      <c r="G9">
        <v>95</v>
      </c>
      <c r="H9" t="s">
        <v>122</v>
      </c>
      <c r="I9" t="s">
        <v>77</v>
      </c>
      <c r="K9" t="str">
        <f>VLOOKUP(Table3[[#This Row],[Existing Radiator]],'RadiatorDatabase'!$A$1:$H$125,1,FALSE)</f>
        <v>ModernxK1x900x700</v>
      </c>
    </row>
    <row r="10" spans="1:15" x14ac:dyDescent="0.45">
      <c r="A10" t="s">
        <v>99</v>
      </c>
      <c r="B10" t="s">
        <v>94</v>
      </c>
      <c r="C10">
        <v>1800</v>
      </c>
      <c r="D10">
        <v>700</v>
      </c>
      <c r="E10" t="s">
        <v>71</v>
      </c>
      <c r="F10" t="s">
        <v>8</v>
      </c>
      <c r="G10">
        <v>95</v>
      </c>
      <c r="H10" t="s">
        <v>102</v>
      </c>
      <c r="I10" t="s">
        <v>77</v>
      </c>
      <c r="K10" t="str">
        <f>VLOOKUP(Table3[[#This Row],[Existing Radiator]],'RadiatorDatabase'!$A$1:$H$125,1,FALSE)</f>
        <v>ModernxK2x1000x600</v>
      </c>
    </row>
    <row r="11" spans="1:15" x14ac:dyDescent="0.45">
      <c r="A11" t="s">
        <v>98</v>
      </c>
      <c r="B11" t="s">
        <v>94</v>
      </c>
      <c r="C11">
        <v>1800</v>
      </c>
      <c r="D11">
        <v>700</v>
      </c>
      <c r="E11" t="s">
        <v>71</v>
      </c>
      <c r="F11" t="s">
        <v>8</v>
      </c>
      <c r="G11">
        <v>95</v>
      </c>
      <c r="H11" t="s">
        <v>123</v>
      </c>
      <c r="I11" t="s">
        <v>77</v>
      </c>
      <c r="K11" t="str">
        <f>VLOOKUP(Table3[[#This Row],[Existing Radiator]],'RadiatorDatabase'!$A$1:$H$125,1,FALSE)</f>
        <v>ModernxK2x700x600</v>
      </c>
    </row>
    <row r="12" spans="1:15" x14ac:dyDescent="0.45">
      <c r="A12" t="s">
        <v>97</v>
      </c>
      <c r="B12" t="s">
        <v>94</v>
      </c>
      <c r="C12">
        <v>1800</v>
      </c>
      <c r="D12">
        <v>700</v>
      </c>
      <c r="E12" t="s">
        <v>71</v>
      </c>
      <c r="F12" t="s">
        <v>8</v>
      </c>
      <c r="G12">
        <v>95</v>
      </c>
      <c r="H12" t="s">
        <v>124</v>
      </c>
      <c r="I12" t="s">
        <v>77</v>
      </c>
      <c r="K12" t="str">
        <f>VLOOKUP(Table3[[#This Row],[Existing Radiator]],'RadiatorDatabase'!$A$1:$H$125,1,FALSE)</f>
        <v>ModernxK1x800x600</v>
      </c>
    </row>
    <row r="13" spans="1:15" x14ac:dyDescent="0.45">
      <c r="A13" t="s">
        <v>20</v>
      </c>
      <c r="B13" t="s">
        <v>94</v>
      </c>
      <c r="C13">
        <v>1000</v>
      </c>
      <c r="D13">
        <v>600</v>
      </c>
      <c r="E13" t="s">
        <v>71</v>
      </c>
      <c r="F13" t="s">
        <v>8</v>
      </c>
      <c r="G13">
        <v>95</v>
      </c>
      <c r="H13" t="s">
        <v>125</v>
      </c>
      <c r="I13" t="s">
        <v>77</v>
      </c>
      <c r="K13" t="str">
        <f>VLOOKUP(Table3[[#This Row],[Existing Radiator]],'RadiatorDatabase'!$A$1:$H$125,1,FALSE)</f>
        <v>ModernxK1x900x600</v>
      </c>
    </row>
    <row r="14" spans="1:15" x14ac:dyDescent="0.45">
      <c r="A14" t="s">
        <v>25</v>
      </c>
      <c r="B14" t="s">
        <v>94</v>
      </c>
      <c r="C14">
        <v>1000</v>
      </c>
      <c r="D14">
        <v>600</v>
      </c>
      <c r="E14" t="s">
        <v>71</v>
      </c>
      <c r="F14" t="s">
        <v>8</v>
      </c>
      <c r="G14">
        <v>95</v>
      </c>
      <c r="H14" t="s">
        <v>126</v>
      </c>
      <c r="I14" t="s">
        <v>77</v>
      </c>
      <c r="K14" t="str">
        <f>VLOOKUP(Table3[[#This Row],[Existing Radiator]],'RadiatorDatabase'!$A$1:$H$125,1,FALSE)</f>
        <v>ModernxK1x600x600</v>
      </c>
    </row>
  </sheetData>
  <dataValidations count="1">
    <dataValidation type="list" allowBlank="1" showInputMessage="1" showErrorMessage="1" sqref="I2:I14" xr:uid="{D7A455FC-3304-487E-A662-A1B935170611}">
      <formula1>$S$2:$S$4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5890CA2-F1A7-4285-A48C-25F54E1662B9}">
          <x14:formula1>
            <xm:f>'RadiatorDatabase'!$A$2:$A$147</xm:f>
          </x14:formula1>
          <xm:sqref>H3:H5 H7:H14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F2:F5 F7:F14</xm:sqref>
        </x14:dataValidation>
        <x14:dataValidation type="list" allowBlank="1" showInputMessage="1" showErrorMessage="1" xr:uid="{02869FBC-987B-4AB8-9BDC-D5F9BA8BEAB1}">
          <x14:formula1>
            <xm:f>'RadiatorDatabase'!$L$2:$L$2</xm:f>
          </x14:formula1>
          <xm:sqref>E2:E5 E7:E14</xm:sqref>
        </x14:dataValidation>
        <x14:dataValidation type="list" allowBlank="1" showInputMessage="1" showErrorMessage="1" xr:uid="{112EC4B4-60BD-47AB-83C7-BA35353C206B}">
          <x14:formula1>
            <xm:f>'RadiatorDatabase'!$A$2:$A$146</xm:f>
          </x14:formula1>
          <xm:sqref>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C640-98BD-4A52-8009-0046D86D994D}">
  <dimension ref="A1:I220"/>
  <sheetViews>
    <sheetView topLeftCell="A195" workbookViewId="0">
      <selection activeCell="E210" sqref="E210:E211"/>
    </sheetView>
  </sheetViews>
  <sheetFormatPr defaultRowHeight="14.25" x14ac:dyDescent="0.45"/>
  <cols>
    <col min="1" max="1" width="11.3984375" bestFit="1" customWidth="1"/>
    <col min="2" max="2" width="12.265625" bestFit="1" customWidth="1"/>
    <col min="3" max="3" width="26.59765625" customWidth="1"/>
    <col min="4" max="4" width="25.59765625" customWidth="1"/>
    <col min="5" max="5" width="23.19921875" customWidth="1"/>
    <col min="6" max="6" width="7.73046875" customWidth="1"/>
    <col min="7" max="7" width="10" bestFit="1" customWidth="1"/>
  </cols>
  <sheetData>
    <row r="1" spans="1:9" x14ac:dyDescent="0.45">
      <c r="A1" t="s">
        <v>89</v>
      </c>
      <c r="B1" cm="1" vm="1">
        <f t="array" ref="B1">_xlfn._xlws.PY(0,1)</f>
        <v>0</v>
      </c>
      <c r="C1" t="s">
        <v>128</v>
      </c>
    </row>
    <row r="2" spans="1:9" x14ac:dyDescent="0.45">
      <c r="A2" t="s">
        <v>90</v>
      </c>
      <c r="B2" cm="1" vm="1">
        <f t="array" ref="B2">_xlfn._xlws.PY(1,1)</f>
        <v>0</v>
      </c>
    </row>
    <row r="3" spans="1:9" x14ac:dyDescent="0.45">
      <c r="A3" t="s">
        <v>91</v>
      </c>
      <c r="B3" cm="1" vm="1">
        <f t="array" ref="B3">_xlfn._xlws.PY(2,1)</f>
        <v>0</v>
      </c>
    </row>
    <row r="4" spans="1:9" x14ac:dyDescent="0.45">
      <c r="A4" t="s">
        <v>92</v>
      </c>
      <c r="B4" cm="1" vm="1">
        <f t="array" ref="B4">_xlfn._xlws.PY(3,1)</f>
        <v>0</v>
      </c>
    </row>
    <row r="5" spans="1:9" x14ac:dyDescent="0.45">
      <c r="A5" t="s">
        <v>96</v>
      </c>
      <c r="B5" t="e" cm="1" vm="2">
        <f t="array" ref="B5">_xlfn._xlws.PY(4,1,RadiatorDatabase[#All],Rooms[#All],RoomEmittersMaxSizes)</f>
        <v>#VALUE!</v>
      </c>
    </row>
    <row r="7" spans="1:9" x14ac:dyDescent="0.45">
      <c r="A7">
        <f>Scenarios!A3</f>
        <v>65</v>
      </c>
      <c r="B7" t="str" cm="1">
        <f t="array" ref="B7:I20">_xlfn._xlws.PY(5,0,A7)</f>
        <v>Room Name</v>
      </c>
      <c r="C7" t="str">
        <v>Location name</v>
      </c>
      <c r="D7" t="str">
        <v>Originally</v>
      </c>
      <c r="E7" t="str">
        <v>Proposed Radiator</v>
      </c>
      <c r="F7" t="str">
        <v>£</v>
      </c>
      <c r="G7" t="str">
        <v>Labour Cost</v>
      </c>
      <c r="H7" t="str">
        <v>Status</v>
      </c>
      <c r="I7" t="str">
        <v>Watts</v>
      </c>
    </row>
    <row r="8" spans="1:9" x14ac:dyDescent="0.45">
      <c r="B8" t="str">
        <v>Lounge</v>
      </c>
      <c r="C8" t="str">
        <v>Loc1</v>
      </c>
      <c r="D8" t="str">
        <v>ModernxK2x900x600</v>
      </c>
      <c r="E8" t="str">
        <v>ModernxK2x900x600</v>
      </c>
      <c r="F8">
        <v>0</v>
      </c>
      <c r="G8">
        <v>0</v>
      </c>
      <c r="H8" t="str">
        <v>Original</v>
      </c>
      <c r="I8">
        <v>1262.0911419141883</v>
      </c>
    </row>
    <row r="9" spans="1:9" x14ac:dyDescent="0.45">
      <c r="B9" t="str">
        <v>Lounge</v>
      </c>
      <c r="C9" t="str">
        <v>Loc2</v>
      </c>
      <c r="D9" t="str">
        <v>ModernxK2x900x600</v>
      </c>
      <c r="E9" t="str">
        <v>ModernxK2x900x600</v>
      </c>
      <c r="F9">
        <v>0</v>
      </c>
      <c r="G9">
        <v>0</v>
      </c>
      <c r="H9" t="str">
        <v>Original</v>
      </c>
      <c r="I9">
        <v>1262.0911419141883</v>
      </c>
    </row>
    <row r="10" spans="1:9" x14ac:dyDescent="0.45">
      <c r="B10" t="str">
        <v>Dining</v>
      </c>
      <c r="C10" t="str">
        <v>Loc1</v>
      </c>
      <c r="D10" t="str">
        <v>ModernxK2x1200x600</v>
      </c>
      <c r="E10" t="str">
        <v>ModernxK2x1200x600</v>
      </c>
      <c r="F10">
        <v>0</v>
      </c>
      <c r="G10">
        <v>0</v>
      </c>
      <c r="H10" t="str">
        <v>Original</v>
      </c>
      <c r="I10">
        <v>1630.974095667528</v>
      </c>
    </row>
    <row r="11" spans="1:9" x14ac:dyDescent="0.45">
      <c r="B11" t="str">
        <v>Kitchen</v>
      </c>
      <c r="C11" t="str">
        <v>Loc1</v>
      </c>
      <c r="D11" t="str">
        <v>ModernxK2x1200x600</v>
      </c>
      <c r="E11" t="str">
        <v>ModernxK2x1200x600</v>
      </c>
      <c r="F11">
        <v>0</v>
      </c>
      <c r="G11">
        <v>0</v>
      </c>
      <c r="H11" t="str">
        <v>Original</v>
      </c>
      <c r="I11">
        <v>1785.881144029755</v>
      </c>
    </row>
    <row r="12" spans="1:9" x14ac:dyDescent="0.45">
      <c r="B12" t="str">
        <v>Hall</v>
      </c>
      <c r="C12" t="str">
        <v>Loc1</v>
      </c>
      <c r="D12" t="str">
        <v>ModernxK2x1000x600</v>
      </c>
      <c r="E12" vm="3">
        <v>0</v>
      </c>
      <c r="F12">
        <v>0</v>
      </c>
      <c r="G12">
        <v>0</v>
      </c>
      <c r="H12" t="str">
        <v>Removed</v>
      </c>
      <c r="I12">
        <v>0</v>
      </c>
    </row>
    <row r="13" spans="1:9" x14ac:dyDescent="0.45">
      <c r="B13" t="str">
        <v>Hall</v>
      </c>
      <c r="C13" t="str">
        <v>Loc2</v>
      </c>
      <c r="D13" t="str">
        <v>ModernxK1x600x700</v>
      </c>
      <c r="E13" t="str">
        <v>ModernxK1x600x700</v>
      </c>
      <c r="F13">
        <v>0</v>
      </c>
      <c r="G13">
        <v>0</v>
      </c>
      <c r="H13" t="str">
        <v>Original</v>
      </c>
      <c r="I13">
        <v>575.81345837340507</v>
      </c>
    </row>
    <row r="14" spans="1:9" x14ac:dyDescent="0.45">
      <c r="B14" t="str">
        <v>Utility</v>
      </c>
      <c r="C14" t="str">
        <v>Loc1</v>
      </c>
      <c r="D14" t="str">
        <v>ModernxK1x600x700</v>
      </c>
      <c r="E14" t="str">
        <v>ModernxK1x600x700</v>
      </c>
      <c r="F14">
        <v>0</v>
      </c>
      <c r="G14">
        <v>0</v>
      </c>
      <c r="H14" t="str">
        <v>Original</v>
      </c>
      <c r="I14">
        <v>575.81345837340507</v>
      </c>
    </row>
    <row r="15" spans="1:9" x14ac:dyDescent="0.45">
      <c r="B15" t="str">
        <v>Main bed</v>
      </c>
      <c r="C15" t="str">
        <v>Loc1</v>
      </c>
      <c r="D15" t="str">
        <v>ModernxK1x900x600</v>
      </c>
      <c r="E15" t="str">
        <v>ModernxK1x900x600</v>
      </c>
      <c r="F15">
        <v>0</v>
      </c>
      <c r="G15">
        <v>0</v>
      </c>
      <c r="H15" t="str">
        <v>Original</v>
      </c>
      <c r="I15">
        <v>758.01114967961689</v>
      </c>
    </row>
    <row r="16" spans="1:9" x14ac:dyDescent="0.45">
      <c r="B16" t="str">
        <v>Bed N</v>
      </c>
      <c r="C16" t="str">
        <v>Loc1</v>
      </c>
      <c r="D16" t="str">
        <v>ModernxK1x800x600</v>
      </c>
      <c r="E16" t="str">
        <v>ModernxK1x800x600</v>
      </c>
      <c r="F16">
        <v>0</v>
      </c>
      <c r="G16">
        <v>0</v>
      </c>
      <c r="H16" t="str">
        <v>Original</v>
      </c>
      <c r="I16">
        <v>673.78768860410389</v>
      </c>
    </row>
    <row r="17" spans="1:9" x14ac:dyDescent="0.45">
      <c r="B17" t="str">
        <v>Bed NW</v>
      </c>
      <c r="C17" t="str">
        <v>Loc1</v>
      </c>
      <c r="D17" t="str">
        <v>ModernxK2x700x600</v>
      </c>
      <c r="E17" t="str">
        <v>ModernxK2x700x600</v>
      </c>
      <c r="F17">
        <v>0</v>
      </c>
      <c r="G17">
        <v>0</v>
      </c>
      <c r="H17" t="str">
        <v>Original</v>
      </c>
      <c r="I17">
        <v>1041.6207635053238</v>
      </c>
    </row>
    <row r="18" spans="1:9" x14ac:dyDescent="0.45">
      <c r="B18" t="str">
        <v>Bed SW</v>
      </c>
      <c r="C18" t="str">
        <v>Loc1</v>
      </c>
      <c r="D18" t="str">
        <v>ModernxK2x1000x600</v>
      </c>
      <c r="E18" t="str">
        <v>ModernxK2x1000x600</v>
      </c>
      <c r="F18">
        <v>0</v>
      </c>
      <c r="G18">
        <v>0</v>
      </c>
      <c r="H18" t="str">
        <v>Original</v>
      </c>
      <c r="I18">
        <v>1488.5207610488621</v>
      </c>
    </row>
    <row r="19" spans="1:9" x14ac:dyDescent="0.45">
      <c r="B19" t="str">
        <v>Ensuite</v>
      </c>
      <c r="C19" t="str">
        <v>Loc1</v>
      </c>
      <c r="D19" t="str">
        <v>ModernxK1x600x600</v>
      </c>
      <c r="E19" t="str">
        <v>ModernxK1x600x600</v>
      </c>
      <c r="F19">
        <v>0</v>
      </c>
      <c r="G19">
        <v>0</v>
      </c>
      <c r="H19" t="str">
        <v>Original</v>
      </c>
      <c r="I19">
        <v>447.10327454929575</v>
      </c>
    </row>
    <row r="20" spans="1:9" x14ac:dyDescent="0.45">
      <c r="B20" t="str">
        <v>Bath</v>
      </c>
      <c r="C20" t="str">
        <v>Loc1</v>
      </c>
      <c r="D20" t="str">
        <v>ModernxK1x900x700</v>
      </c>
      <c r="E20" t="str">
        <v>ModernxK1x900x700</v>
      </c>
      <c r="F20">
        <v>0</v>
      </c>
      <c r="G20">
        <v>0</v>
      </c>
      <c r="H20" t="str">
        <v>Original</v>
      </c>
      <c r="I20">
        <v>764.18161721435752</v>
      </c>
    </row>
    <row r="32" spans="1:9" x14ac:dyDescent="0.45">
      <c r="A32">
        <f>Scenarios!A4</f>
        <v>50</v>
      </c>
      <c r="B32" t="str" cm="1">
        <f t="array" ref="B32:I45">_xlfn._xlws.PY(5,0,A32)</f>
        <v>Room Name</v>
      </c>
      <c r="C32" t="str">
        <v>Location name</v>
      </c>
      <c r="D32" t="str">
        <v>Originally</v>
      </c>
      <c r="E32" t="str">
        <v>Proposed Radiator</v>
      </c>
      <c r="F32" t="str">
        <v>£</v>
      </c>
      <c r="G32" t="str">
        <v>Labour Cost</v>
      </c>
      <c r="H32" t="str">
        <v>Status</v>
      </c>
      <c r="I32" t="str">
        <v>Watts</v>
      </c>
    </row>
    <row r="33" spans="2:9" x14ac:dyDescent="0.45">
      <c r="B33" t="str">
        <v>Lounge</v>
      </c>
      <c r="C33" t="str">
        <v>Loc1</v>
      </c>
      <c r="D33" t="str">
        <v>ModernxK2x900x600</v>
      </c>
      <c r="E33" t="str">
        <v>ModernxK2x900x600</v>
      </c>
      <c r="F33">
        <v>0</v>
      </c>
      <c r="G33">
        <v>0</v>
      </c>
      <c r="H33" t="str">
        <v>Original</v>
      </c>
      <c r="I33">
        <v>716.66733719598801</v>
      </c>
    </row>
    <row r="34" spans="2:9" x14ac:dyDescent="0.45">
      <c r="B34" t="str">
        <v>Lounge</v>
      </c>
      <c r="C34" t="str">
        <v>Loc2</v>
      </c>
      <c r="D34" t="str">
        <v>ModernxK2x900x600</v>
      </c>
      <c r="E34" t="str">
        <v>ModernxK2x1600x700</v>
      </c>
      <c r="F34">
        <v>292.18</v>
      </c>
      <c r="G34">
        <v>95</v>
      </c>
      <c r="H34" t="str">
        <v>Replaced</v>
      </c>
      <c r="I34">
        <v>1442.5286107254717</v>
      </c>
    </row>
    <row r="35" spans="2:9" x14ac:dyDescent="0.45">
      <c r="B35" t="str">
        <v>Dining</v>
      </c>
      <c r="C35" t="str">
        <v>Loc1</v>
      </c>
      <c r="D35" t="str">
        <v>ModernxK2x1200x600</v>
      </c>
      <c r="E35" t="str">
        <v>ModernxK2x1400x600</v>
      </c>
      <c r="F35">
        <v>154.06</v>
      </c>
      <c r="G35">
        <v>95</v>
      </c>
      <c r="H35" t="str">
        <v>Replaced</v>
      </c>
      <c r="I35">
        <v>1062.3567298419637</v>
      </c>
    </row>
    <row r="36" spans="2:9" x14ac:dyDescent="0.45">
      <c r="B36" t="str">
        <v>Kitchen</v>
      </c>
      <c r="C36" t="str">
        <v>Loc1</v>
      </c>
      <c r="D36" t="str">
        <v>ModernxK2x1200x600</v>
      </c>
      <c r="E36" t="str">
        <v>ModernxK2x1200x600</v>
      </c>
      <c r="F36">
        <v>0</v>
      </c>
      <c r="G36">
        <v>0</v>
      </c>
      <c r="H36" t="str">
        <v>Original</v>
      </c>
      <c r="I36">
        <v>1046.5335566296003</v>
      </c>
    </row>
    <row r="37" spans="2:9" x14ac:dyDescent="0.45">
      <c r="B37" t="str">
        <v>Hall</v>
      </c>
      <c r="C37" t="str">
        <v>Loc1</v>
      </c>
      <c r="D37" t="str">
        <v>ModernxK2x1000x600</v>
      </c>
      <c r="E37" t="str">
        <v>ModernxK2x1000x600</v>
      </c>
      <c r="F37">
        <v>0</v>
      </c>
      <c r="G37">
        <v>0</v>
      </c>
      <c r="H37" t="str">
        <v>Original</v>
      </c>
      <c r="I37">
        <v>872.27917232072548</v>
      </c>
    </row>
    <row r="38" spans="2:9" x14ac:dyDescent="0.45">
      <c r="B38" t="str">
        <v>Hall</v>
      </c>
      <c r="C38" t="str">
        <v>Loc2</v>
      </c>
      <c r="D38" t="str">
        <v>ModernxK1x600x700</v>
      </c>
      <c r="E38" vm="3">
        <v>0</v>
      </c>
      <c r="F38">
        <v>0</v>
      </c>
      <c r="G38">
        <v>0</v>
      </c>
      <c r="H38" t="str">
        <v>Removed</v>
      </c>
      <c r="I38">
        <v>0</v>
      </c>
    </row>
    <row r="39" spans="2:9" x14ac:dyDescent="0.45">
      <c r="B39" t="str">
        <v>Utility</v>
      </c>
      <c r="C39" t="str">
        <v>Loc1</v>
      </c>
      <c r="D39" t="str">
        <v>ModernxK1x600x700</v>
      </c>
      <c r="E39" t="str">
        <v>ModernxK1x600x700</v>
      </c>
      <c r="F39">
        <v>0</v>
      </c>
      <c r="G39">
        <v>0</v>
      </c>
      <c r="H39" t="str">
        <v>Original</v>
      </c>
      <c r="I39">
        <v>337.42901007787879</v>
      </c>
    </row>
    <row r="40" spans="2:9" x14ac:dyDescent="0.45">
      <c r="B40" t="str">
        <v>Main bed</v>
      </c>
      <c r="C40" t="str">
        <v>Loc1</v>
      </c>
      <c r="D40" t="str">
        <v>ModernxK1x900x600</v>
      </c>
      <c r="E40" t="str">
        <v>ModernxK2x800x600</v>
      </c>
      <c r="F40">
        <v>86.36</v>
      </c>
      <c r="G40">
        <v>95</v>
      </c>
      <c r="H40" t="str">
        <v>Replaced</v>
      </c>
      <c r="I40">
        <v>698.02478801185077</v>
      </c>
    </row>
    <row r="41" spans="2:9" x14ac:dyDescent="0.45">
      <c r="B41" t="str">
        <v>Bed N</v>
      </c>
      <c r="C41" t="str">
        <v>Loc1</v>
      </c>
      <c r="D41" t="str">
        <v>ModernxK1x800x600</v>
      </c>
      <c r="E41" t="str">
        <v>ModernxK1x800x600</v>
      </c>
      <c r="F41">
        <v>0</v>
      </c>
      <c r="G41">
        <v>0</v>
      </c>
      <c r="H41" t="str">
        <v>Original</v>
      </c>
      <c r="I41">
        <v>394.84230432993576</v>
      </c>
    </row>
    <row r="42" spans="2:9" x14ac:dyDescent="0.45">
      <c r="B42" t="str">
        <v>Bed NW</v>
      </c>
      <c r="C42" t="str">
        <v>Loc1</v>
      </c>
      <c r="D42" t="str">
        <v>ModernxK2x700x600</v>
      </c>
      <c r="E42" t="str">
        <v>ModernxK2x1200x600</v>
      </c>
      <c r="F42">
        <v>0</v>
      </c>
      <c r="G42">
        <v>95</v>
      </c>
      <c r="H42" t="str">
        <v>Moved:Dining:Loc1</v>
      </c>
      <c r="I42">
        <v>865.93794800065746</v>
      </c>
    </row>
    <row r="43" spans="2:9" x14ac:dyDescent="0.45">
      <c r="B43" t="str">
        <v>Bed SW</v>
      </c>
      <c r="C43" t="str">
        <v>Loc1</v>
      </c>
      <c r="D43" t="str">
        <v>ModernxK2x1000x600</v>
      </c>
      <c r="E43" t="str">
        <v>ModernxK2x1000x600</v>
      </c>
      <c r="F43">
        <v>0</v>
      </c>
      <c r="G43">
        <v>0</v>
      </c>
      <c r="H43" t="str">
        <v>Original</v>
      </c>
      <c r="I43">
        <v>872.27917232072548</v>
      </c>
    </row>
    <row r="44" spans="2:9" x14ac:dyDescent="0.45">
      <c r="B44" t="str">
        <v>Ensuite</v>
      </c>
      <c r="C44" t="str">
        <v>Loc1</v>
      </c>
      <c r="D44" t="str">
        <v>ModernxK1x600x600</v>
      </c>
      <c r="E44" t="str">
        <v>ModernxK1x900x600</v>
      </c>
      <c r="F44">
        <v>0</v>
      </c>
      <c r="G44">
        <v>95</v>
      </c>
      <c r="H44" t="str">
        <v>Moved:Main bed:Loc1</v>
      </c>
      <c r="I44">
        <v>367.5444033381039</v>
      </c>
    </row>
    <row r="45" spans="2:9" x14ac:dyDescent="0.45">
      <c r="B45" t="str">
        <v>Bath</v>
      </c>
      <c r="C45" t="str">
        <v>Loc1</v>
      </c>
      <c r="D45" t="str">
        <v>ModernxK1x900x700</v>
      </c>
      <c r="E45" t="str">
        <v>ModernxK2x1000x600</v>
      </c>
      <c r="F45">
        <v>99.65</v>
      </c>
      <c r="G45">
        <v>95</v>
      </c>
      <c r="H45" t="str">
        <v>Replaced</v>
      </c>
      <c r="I45">
        <v>721.7538623374104</v>
      </c>
    </row>
    <row r="57" spans="1:9" x14ac:dyDescent="0.45">
      <c r="A57">
        <f>Scenarios!A5</f>
        <v>48</v>
      </c>
      <c r="B57" t="str" cm="1">
        <f t="array" ref="B57:I70">_xlfn._xlws.PY(5,0,A57)</f>
        <v>Room Name</v>
      </c>
      <c r="C57" t="str">
        <v>Location name</v>
      </c>
      <c r="D57" t="str">
        <v>Originally</v>
      </c>
      <c r="E57" t="str">
        <v>Proposed Radiator</v>
      </c>
      <c r="F57" t="str">
        <v>£</v>
      </c>
      <c r="G57" t="str">
        <v>Labour Cost</v>
      </c>
      <c r="H57" t="str">
        <v>Status</v>
      </c>
      <c r="I57" t="str">
        <v>Watts</v>
      </c>
    </row>
    <row r="58" spans="1:9" x14ac:dyDescent="0.45">
      <c r="B58" t="str">
        <v>Lounge</v>
      </c>
      <c r="C58" t="str">
        <v>Loc1</v>
      </c>
      <c r="D58" t="str">
        <v>ModernxK2x900x600</v>
      </c>
      <c r="E58" t="str">
        <v>ModernxK2x900x600</v>
      </c>
      <c r="F58">
        <v>0</v>
      </c>
      <c r="G58">
        <v>0</v>
      </c>
      <c r="H58" t="str">
        <v>Original</v>
      </c>
      <c r="I58">
        <v>649.66181950578687</v>
      </c>
    </row>
    <row r="59" spans="1:9" x14ac:dyDescent="0.45">
      <c r="B59" t="str">
        <v>Lounge</v>
      </c>
      <c r="C59" t="str">
        <v>Loc2</v>
      </c>
      <c r="D59" t="str">
        <v>ModernxK2x900x600</v>
      </c>
      <c r="E59" t="str">
        <v>ModernxK2x2000x700</v>
      </c>
      <c r="F59">
        <v>379.84</v>
      </c>
      <c r="G59">
        <v>95</v>
      </c>
      <c r="H59" t="str">
        <v>Replaced</v>
      </c>
      <c r="I59">
        <v>1634.3641155238588</v>
      </c>
    </row>
    <row r="60" spans="1:9" x14ac:dyDescent="0.45">
      <c r="B60" t="str">
        <v>Dining</v>
      </c>
      <c r="C60" t="str">
        <v>Loc1</v>
      </c>
      <c r="D60" t="str">
        <v>ModernxK2x1200x600</v>
      </c>
      <c r="E60" t="str">
        <v>ModernxK2x1600x600</v>
      </c>
      <c r="F60">
        <v>176.02</v>
      </c>
      <c r="G60">
        <v>95</v>
      </c>
      <c r="H60" t="str">
        <v>Replaced</v>
      </c>
      <c r="I60">
        <v>1096.2041195385857</v>
      </c>
    </row>
    <row r="61" spans="1:9" x14ac:dyDescent="0.45">
      <c r="B61" t="str">
        <v>Kitchen</v>
      </c>
      <c r="C61" t="str">
        <v>Loc1</v>
      </c>
      <c r="D61" t="str">
        <v>ModernxK2x1200x600</v>
      </c>
      <c r="E61" t="str">
        <v>ModernxK2x1200x600</v>
      </c>
      <c r="F61">
        <v>0</v>
      </c>
      <c r="G61">
        <v>0</v>
      </c>
      <c r="H61" t="str">
        <v>Original</v>
      </c>
      <c r="I61">
        <v>955.24998505020085</v>
      </c>
    </row>
    <row r="62" spans="1:9" x14ac:dyDescent="0.45">
      <c r="B62" t="str">
        <v>Hall</v>
      </c>
      <c r="C62" t="str">
        <v>Loc1</v>
      </c>
      <c r="D62" t="str">
        <v>ModernxK2x1000x600</v>
      </c>
      <c r="E62" t="str">
        <v>ModernxK2x1000x600</v>
      </c>
      <c r="F62">
        <v>0</v>
      </c>
      <c r="G62">
        <v>0</v>
      </c>
      <c r="H62" t="str">
        <v>Original</v>
      </c>
      <c r="I62">
        <v>796.19488648072559</v>
      </c>
    </row>
    <row r="63" spans="1:9" x14ac:dyDescent="0.45">
      <c r="B63" t="str">
        <v>Hall</v>
      </c>
      <c r="C63" t="str">
        <v>Loc2</v>
      </c>
      <c r="D63" t="str">
        <v>ModernxK1x600x700</v>
      </c>
      <c r="E63" vm="3">
        <v>0</v>
      </c>
      <c r="F63">
        <v>0</v>
      </c>
      <c r="G63">
        <v>0</v>
      </c>
      <c r="H63" t="str">
        <v>Removed</v>
      </c>
      <c r="I63">
        <v>0</v>
      </c>
    </row>
    <row r="64" spans="1:9" x14ac:dyDescent="0.45">
      <c r="B64" t="str">
        <v>Utility</v>
      </c>
      <c r="C64" t="str">
        <v>Loc1</v>
      </c>
      <c r="D64" t="str">
        <v>ModernxK1x600x700</v>
      </c>
      <c r="E64" t="str">
        <v>ModernxK1x600x700</v>
      </c>
      <c r="F64">
        <v>0</v>
      </c>
      <c r="G64">
        <v>0</v>
      </c>
      <c r="H64" t="str">
        <v>Original</v>
      </c>
      <c r="I64">
        <v>307.99686717210517</v>
      </c>
    </row>
    <row r="65" spans="2:9" x14ac:dyDescent="0.45">
      <c r="B65" t="str">
        <v>Main bed</v>
      </c>
      <c r="C65" t="str">
        <v>Loc1</v>
      </c>
      <c r="D65" t="str">
        <v>ModernxK1x900x600</v>
      </c>
      <c r="E65" t="str">
        <v>ModernxK2x900x600</v>
      </c>
      <c r="F65">
        <v>93.42</v>
      </c>
      <c r="G65">
        <v>95</v>
      </c>
      <c r="H65" t="str">
        <v>Replaced</v>
      </c>
      <c r="I65">
        <v>716.66733719598801</v>
      </c>
    </row>
    <row r="66" spans="2:9" x14ac:dyDescent="0.45">
      <c r="B66" t="str">
        <v>Bed N</v>
      </c>
      <c r="C66" t="str">
        <v>Loc1</v>
      </c>
      <c r="D66" t="str">
        <v>ModernxK1x800x600</v>
      </c>
      <c r="E66" t="str">
        <v>ModernxK1x800x600</v>
      </c>
      <c r="F66">
        <v>0</v>
      </c>
      <c r="G66">
        <v>0</v>
      </c>
      <c r="H66" t="str">
        <v>Original</v>
      </c>
      <c r="I66">
        <v>360.40230427303055</v>
      </c>
    </row>
    <row r="67" spans="2:9" x14ac:dyDescent="0.45">
      <c r="B67" t="str">
        <v>Bed NW</v>
      </c>
      <c r="C67" t="str">
        <v>Loc1</v>
      </c>
      <c r="D67" t="str">
        <v>ModernxK2x700x600</v>
      </c>
      <c r="E67" t="str">
        <v>ModernxK2x1200x600</v>
      </c>
      <c r="F67">
        <v>0</v>
      </c>
      <c r="G67">
        <v>95</v>
      </c>
      <c r="H67" t="str">
        <v>Moved:Dining:Loc1</v>
      </c>
      <c r="I67">
        <v>778.70463290094835</v>
      </c>
    </row>
    <row r="68" spans="2:9" x14ac:dyDescent="0.45">
      <c r="B68" t="str">
        <v>Bed SW</v>
      </c>
      <c r="C68" t="str">
        <v>Loc1</v>
      </c>
      <c r="D68" t="str">
        <v>ModernxK2x1000x600</v>
      </c>
      <c r="E68" t="str">
        <v>ModernxK2x1000x600</v>
      </c>
      <c r="F68">
        <v>0</v>
      </c>
      <c r="G68">
        <v>0</v>
      </c>
      <c r="H68" t="str">
        <v>Original</v>
      </c>
      <c r="I68">
        <v>796.19488648072559</v>
      </c>
    </row>
    <row r="69" spans="2:9" x14ac:dyDescent="0.45">
      <c r="B69" t="str">
        <v>Ensuite</v>
      </c>
      <c r="C69" t="str">
        <v>Loc1</v>
      </c>
      <c r="D69" t="str">
        <v>ModernxK1x600x600</v>
      </c>
      <c r="E69" t="str">
        <v>ModernxK2x700x600</v>
      </c>
      <c r="F69">
        <v>0</v>
      </c>
      <c r="G69">
        <v>95</v>
      </c>
      <c r="H69" t="str">
        <v>Moved:Bed NW:Loc1</v>
      </c>
      <c r="I69">
        <v>454.18191293356568</v>
      </c>
    </row>
    <row r="70" spans="2:9" x14ac:dyDescent="0.45">
      <c r="B70" t="str">
        <v>Bath</v>
      </c>
      <c r="C70" t="str">
        <v>Loc1</v>
      </c>
      <c r="D70" t="str">
        <v>ModernxK1x900x700</v>
      </c>
      <c r="E70" t="str">
        <v>ModernxK3x1000x500</v>
      </c>
      <c r="F70">
        <v>203</v>
      </c>
      <c r="G70">
        <v>95</v>
      </c>
      <c r="H70" t="str">
        <v>Replaced</v>
      </c>
      <c r="I70">
        <v>770.4604067585899</v>
      </c>
    </row>
    <row r="82" spans="1:9" x14ac:dyDescent="0.45">
      <c r="A82">
        <f>Scenarios!A6</f>
        <v>46</v>
      </c>
      <c r="B82" t="str" cm="1">
        <f t="array" ref="B82:I95">_xlfn._xlws.PY(5,0,A82)</f>
        <v>Room Name</v>
      </c>
      <c r="C82" t="str">
        <v>Location name</v>
      </c>
      <c r="D82" t="str">
        <v>Originally</v>
      </c>
      <c r="E82" t="str">
        <v>Proposed Radiator</v>
      </c>
      <c r="F82" t="str">
        <v>£</v>
      </c>
      <c r="G82" t="str">
        <v>Labour Cost</v>
      </c>
      <c r="H82" t="str">
        <v>Status</v>
      </c>
      <c r="I82" t="str">
        <v>Watts</v>
      </c>
    </row>
    <row r="83" spans="1:9" x14ac:dyDescent="0.45">
      <c r="B83" t="str">
        <v>Lounge</v>
      </c>
      <c r="C83" t="str">
        <v>Loc1</v>
      </c>
      <c r="D83" t="str">
        <v>ModernxK2x900x600</v>
      </c>
      <c r="E83" t="str">
        <v>ModernxK2x900x600</v>
      </c>
      <c r="F83">
        <v>0</v>
      </c>
      <c r="G83">
        <v>0</v>
      </c>
      <c r="H83" t="str">
        <v>Original</v>
      </c>
      <c r="I83">
        <v>584.215843451674</v>
      </c>
    </row>
    <row r="84" spans="1:9" x14ac:dyDescent="0.45">
      <c r="B84" t="str">
        <v>Lounge</v>
      </c>
      <c r="C84" t="str">
        <v>Loc2</v>
      </c>
      <c r="D84" t="str">
        <v>ModernxK2x900x600</v>
      </c>
      <c r="E84" t="str">
        <v>ModernxK3x1800x600</v>
      </c>
      <c r="F84">
        <v>469</v>
      </c>
      <c r="G84">
        <v>95</v>
      </c>
      <c r="H84" t="str">
        <v>Replaced</v>
      </c>
      <c r="I84">
        <v>1611.371473279152</v>
      </c>
    </row>
    <row r="85" spans="1:9" x14ac:dyDescent="0.45">
      <c r="B85" t="str">
        <v>Dining</v>
      </c>
      <c r="C85" t="str">
        <v>Loc1</v>
      </c>
      <c r="D85" t="str">
        <v>ModernxK2x1200x600</v>
      </c>
      <c r="E85" t="str">
        <v>ModernxK3x1200x600</v>
      </c>
      <c r="F85">
        <v>283</v>
      </c>
      <c r="G85">
        <v>95</v>
      </c>
      <c r="H85" t="str">
        <v>Replaced</v>
      </c>
      <c r="I85">
        <v>1015.322384051178</v>
      </c>
    </row>
    <row r="86" spans="1:9" x14ac:dyDescent="0.45">
      <c r="B86" t="str">
        <v>Kitchen</v>
      </c>
      <c r="C86" t="str">
        <v>Loc1</v>
      </c>
      <c r="D86" t="str">
        <v>ModernxK2x1200x600</v>
      </c>
      <c r="E86" t="str">
        <v>ModernxK2x1400x600</v>
      </c>
      <c r="F86">
        <v>154.06</v>
      </c>
      <c r="G86">
        <v>95</v>
      </c>
      <c r="H86" t="str">
        <v>Replaced</v>
      </c>
      <c r="I86">
        <v>1010.538750674492</v>
      </c>
    </row>
    <row r="87" spans="1:9" x14ac:dyDescent="0.45">
      <c r="B87" t="str">
        <v>Hall</v>
      </c>
      <c r="C87" t="str">
        <v>Loc1</v>
      </c>
      <c r="D87" t="str">
        <v>ModernxK2x1000x600</v>
      </c>
      <c r="E87" t="str">
        <v>ModernxK2x1000x600</v>
      </c>
      <c r="F87">
        <v>0</v>
      </c>
      <c r="G87">
        <v>0</v>
      </c>
      <c r="H87" t="str">
        <v>Original</v>
      </c>
      <c r="I87">
        <v>721.7538623374104</v>
      </c>
    </row>
    <row r="88" spans="1:9" x14ac:dyDescent="0.45">
      <c r="B88" t="str">
        <v>Hall</v>
      </c>
      <c r="C88" t="str">
        <v>Loc2</v>
      </c>
      <c r="D88" t="str">
        <v>ModernxK1x600x700</v>
      </c>
      <c r="E88" vm="3">
        <v>0</v>
      </c>
      <c r="F88">
        <v>0</v>
      </c>
      <c r="G88">
        <v>0</v>
      </c>
      <c r="H88" t="str">
        <v>Removed</v>
      </c>
      <c r="I88">
        <v>0</v>
      </c>
    </row>
    <row r="89" spans="1:9" x14ac:dyDescent="0.45">
      <c r="B89" t="str">
        <v>Utility</v>
      </c>
      <c r="C89" t="str">
        <v>Loc1</v>
      </c>
      <c r="D89" t="str">
        <v>ModernxK1x600x700</v>
      </c>
      <c r="E89" t="str">
        <v>ModernxK1x600x700</v>
      </c>
      <c r="F89">
        <v>0</v>
      </c>
      <c r="G89">
        <v>0</v>
      </c>
      <c r="H89" t="str">
        <v>Original</v>
      </c>
      <c r="I89">
        <v>279.20039709357098</v>
      </c>
    </row>
    <row r="90" spans="1:9" x14ac:dyDescent="0.45">
      <c r="B90" t="str">
        <v>Main bed</v>
      </c>
      <c r="C90" t="str">
        <v>Loc1</v>
      </c>
      <c r="D90" t="str">
        <v>ModernxK1x900x600</v>
      </c>
      <c r="E90" t="str">
        <v>ModernxK2x1000x600</v>
      </c>
      <c r="F90">
        <v>99.65</v>
      </c>
      <c r="G90">
        <v>95</v>
      </c>
      <c r="H90" t="str">
        <v>Replaced</v>
      </c>
      <c r="I90">
        <v>721.7538623374104</v>
      </c>
    </row>
    <row r="91" spans="1:9" x14ac:dyDescent="0.45">
      <c r="B91" t="str">
        <v>Bed N</v>
      </c>
      <c r="C91" t="str">
        <v>Loc1</v>
      </c>
      <c r="D91" t="str">
        <v>ModernxK1x800x600</v>
      </c>
      <c r="E91" t="str">
        <v>ModernxK1x800x600</v>
      </c>
      <c r="F91">
        <v>0</v>
      </c>
      <c r="G91">
        <v>0</v>
      </c>
      <c r="H91" t="str">
        <v>Original</v>
      </c>
      <c r="I91">
        <v>326.7061363005368</v>
      </c>
    </row>
    <row r="92" spans="1:9" x14ac:dyDescent="0.45">
      <c r="B92" t="str">
        <v>Bed NW</v>
      </c>
      <c r="C92" t="str">
        <v>Loc1</v>
      </c>
      <c r="D92" t="str">
        <v>ModernxK2x700x600</v>
      </c>
      <c r="E92" t="str">
        <v>ModernxK2x1000x600</v>
      </c>
      <c r="F92">
        <v>99.65</v>
      </c>
      <c r="G92">
        <v>95</v>
      </c>
      <c r="H92" t="str">
        <v>Replaced</v>
      </c>
      <c r="I92">
        <v>721.7538623374104</v>
      </c>
    </row>
    <row r="93" spans="1:9" x14ac:dyDescent="0.45">
      <c r="B93" t="str">
        <v>Bed SW</v>
      </c>
      <c r="C93" t="str">
        <v>Loc1</v>
      </c>
      <c r="D93" t="str">
        <v>ModernxK2x1000x600</v>
      </c>
      <c r="E93" t="str">
        <v>ModernxK2x1000x600</v>
      </c>
      <c r="F93">
        <v>0</v>
      </c>
      <c r="G93">
        <v>0</v>
      </c>
      <c r="H93" t="str">
        <v>Original</v>
      </c>
      <c r="I93">
        <v>721.7538623374104</v>
      </c>
    </row>
    <row r="94" spans="1:9" x14ac:dyDescent="0.45">
      <c r="B94" t="str">
        <v>Ensuite</v>
      </c>
      <c r="C94" t="str">
        <v>Loc1</v>
      </c>
      <c r="D94" t="str">
        <v>ModernxK1x600x600</v>
      </c>
      <c r="E94" t="str">
        <v>ModernxK2x700x600</v>
      </c>
      <c r="F94">
        <v>0</v>
      </c>
      <c r="G94">
        <v>95</v>
      </c>
      <c r="H94" t="str">
        <v>Moved:Bed NW:Loc1</v>
      </c>
      <c r="I94">
        <v>404.58670931574665</v>
      </c>
    </row>
    <row r="95" spans="1:9" x14ac:dyDescent="0.45">
      <c r="B95" t="str">
        <v>Bath</v>
      </c>
      <c r="C95" t="str">
        <v>Loc1</v>
      </c>
      <c r="D95" t="str">
        <v>ModernxK1x900x700</v>
      </c>
      <c r="E95" t="str">
        <v>ModernxK3x900x600</v>
      </c>
      <c r="F95">
        <v>221</v>
      </c>
      <c r="G95">
        <v>95</v>
      </c>
      <c r="H95" t="str">
        <v>Replaced</v>
      </c>
      <c r="I95">
        <v>717.70744639344491</v>
      </c>
    </row>
    <row r="107" spans="1:9" x14ac:dyDescent="0.45">
      <c r="A107">
        <f>Scenarios!A7</f>
        <v>44</v>
      </c>
      <c r="B107" t="str" cm="1">
        <f t="array" ref="B107:I120">_xlfn._xlws.PY(5,0,A107)</f>
        <v>Room Name</v>
      </c>
      <c r="C107" t="str">
        <v>Location name</v>
      </c>
      <c r="D107" t="str">
        <v>Originally</v>
      </c>
      <c r="E107" t="str">
        <v>Proposed Radiator</v>
      </c>
      <c r="F107" t="str">
        <v>£</v>
      </c>
      <c r="G107" t="str">
        <v>Labour Cost</v>
      </c>
      <c r="H107" t="str">
        <v>Status</v>
      </c>
      <c r="I107" t="str">
        <v>Watts</v>
      </c>
    </row>
    <row r="108" spans="1:9" x14ac:dyDescent="0.45">
      <c r="B108" t="str">
        <v>Lounge</v>
      </c>
      <c r="C108" t="str">
        <v>Loc1</v>
      </c>
      <c r="D108" t="str">
        <v>ModernxK2x900x600</v>
      </c>
      <c r="E108" t="str">
        <v>ModernxK2x1800x600</v>
      </c>
      <c r="F108">
        <v>198.04</v>
      </c>
      <c r="G108">
        <v>95</v>
      </c>
      <c r="H108" t="str">
        <v>Replaced</v>
      </c>
      <c r="I108">
        <v>1040.8427059789587</v>
      </c>
    </row>
    <row r="109" spans="1:9" x14ac:dyDescent="0.45">
      <c r="B109" t="str">
        <v>Lounge</v>
      </c>
      <c r="C109" t="str">
        <v>Loc2</v>
      </c>
      <c r="D109" t="str">
        <v>ModernxK2x900x600</v>
      </c>
      <c r="E109" t="str">
        <v>ModernxK2x2000x600</v>
      </c>
      <c r="F109">
        <v>303.12</v>
      </c>
      <c r="G109">
        <v>95</v>
      </c>
      <c r="H109" t="str">
        <v>Replaced</v>
      </c>
      <c r="I109">
        <v>1156.3435322357643</v>
      </c>
    </row>
    <row r="110" spans="1:9" x14ac:dyDescent="0.45">
      <c r="B110" t="str">
        <v>Dining</v>
      </c>
      <c r="C110" t="str">
        <v>Loc1</v>
      </c>
      <c r="D110" t="str">
        <v>ModernxK2x1200x600</v>
      </c>
      <c r="E110" t="str">
        <v>ModernxK3x1600x500</v>
      </c>
      <c r="F110">
        <v>359</v>
      </c>
      <c r="G110">
        <v>95</v>
      </c>
      <c r="H110" t="str">
        <v>Replaced</v>
      </c>
      <c r="I110">
        <v>1032.3213556370204</v>
      </c>
    </row>
    <row r="111" spans="1:9" x14ac:dyDescent="0.45">
      <c r="B111" t="str">
        <v>Kitchen</v>
      </c>
      <c r="C111" t="str">
        <v>Loc1</v>
      </c>
      <c r="D111" t="str">
        <v>ModernxK2x1200x600</v>
      </c>
      <c r="E111" t="str">
        <v>ModernxK2x1400x600</v>
      </c>
      <c r="F111">
        <v>154.06</v>
      </c>
      <c r="G111">
        <v>95</v>
      </c>
      <c r="H111" t="str">
        <v>Replaced</v>
      </c>
      <c r="I111">
        <v>908.73856341905673</v>
      </c>
    </row>
    <row r="112" spans="1:9" x14ac:dyDescent="0.45">
      <c r="B112" t="str">
        <v>Hall</v>
      </c>
      <c r="C112" t="str">
        <v>Loc1</v>
      </c>
      <c r="D112" t="str">
        <v>ModernxK2x1000x600</v>
      </c>
      <c r="E112" t="str">
        <v>ModernxK2x1000x600</v>
      </c>
      <c r="F112">
        <v>0</v>
      </c>
      <c r="G112">
        <v>0</v>
      </c>
      <c r="H112" t="str">
        <v>Original</v>
      </c>
      <c r="I112">
        <v>649.04543993476545</v>
      </c>
    </row>
    <row r="113" spans="2:9" x14ac:dyDescent="0.45">
      <c r="B113" t="str">
        <v>Hall</v>
      </c>
      <c r="C113" t="str">
        <v>Loc2</v>
      </c>
      <c r="D113" t="str">
        <v>ModernxK1x600x700</v>
      </c>
      <c r="E113" vm="3">
        <v>0</v>
      </c>
      <c r="F113">
        <v>0</v>
      </c>
      <c r="G113">
        <v>0</v>
      </c>
      <c r="H113" t="str">
        <v>Removed</v>
      </c>
      <c r="I113">
        <v>0</v>
      </c>
    </row>
    <row r="114" spans="2:9" x14ac:dyDescent="0.45">
      <c r="B114" t="str">
        <v>Utility</v>
      </c>
      <c r="C114" t="str">
        <v>Loc1</v>
      </c>
      <c r="D114" t="str">
        <v>ModernxK1x600x700</v>
      </c>
      <c r="E114" t="str">
        <v>ModernxK1x600x700</v>
      </c>
      <c r="F114">
        <v>0</v>
      </c>
      <c r="G114">
        <v>0</v>
      </c>
      <c r="H114" t="str">
        <v>Original</v>
      </c>
      <c r="I114">
        <v>251.07415979000743</v>
      </c>
    </row>
    <row r="115" spans="2:9" x14ac:dyDescent="0.45">
      <c r="B115" t="str">
        <v>Main bed</v>
      </c>
      <c r="C115" t="str">
        <v>Loc1</v>
      </c>
      <c r="D115" t="str">
        <v>ModernxK1x900x600</v>
      </c>
      <c r="E115" t="str">
        <v>ModernxK3x900x500</v>
      </c>
      <c r="F115">
        <v>190</v>
      </c>
      <c r="G115">
        <v>95</v>
      </c>
      <c r="H115" t="str">
        <v>Replaced</v>
      </c>
      <c r="I115">
        <v>693.26447106196076</v>
      </c>
    </row>
    <row r="116" spans="2:9" x14ac:dyDescent="0.45">
      <c r="B116" t="str">
        <v>Bed N</v>
      </c>
      <c r="C116" t="str">
        <v>Loc1</v>
      </c>
      <c r="D116" t="str">
        <v>ModernxK1x800x600</v>
      </c>
      <c r="E116" t="str">
        <v>ModernxK1x800x600</v>
      </c>
      <c r="F116">
        <v>0</v>
      </c>
      <c r="G116">
        <v>0</v>
      </c>
      <c r="H116" t="str">
        <v>Original</v>
      </c>
      <c r="I116">
        <v>293.79424070950125</v>
      </c>
    </row>
    <row r="117" spans="2:9" x14ac:dyDescent="0.45">
      <c r="B117" t="str">
        <v>Bed NW</v>
      </c>
      <c r="C117" t="str">
        <v>Loc1</v>
      </c>
      <c r="D117" t="str">
        <v>ModernxK2x700x600</v>
      </c>
      <c r="E117" t="str">
        <v>ModernxK2x1100x600</v>
      </c>
      <c r="F117">
        <v>109.61</v>
      </c>
      <c r="G117">
        <v>95</v>
      </c>
      <c r="H117" t="str">
        <v>Replaced</v>
      </c>
      <c r="I117">
        <v>713.8750364178569</v>
      </c>
    </row>
    <row r="118" spans="2:9" x14ac:dyDescent="0.45">
      <c r="B118" t="str">
        <v>Bed SW</v>
      </c>
      <c r="C118" t="str">
        <v>Loc1</v>
      </c>
      <c r="D118" t="str">
        <v>ModernxK2x1000x600</v>
      </c>
      <c r="E118" t="str">
        <v>ModernxK2x1100x600</v>
      </c>
      <c r="F118">
        <v>109.61</v>
      </c>
      <c r="G118">
        <v>95</v>
      </c>
      <c r="H118" t="str">
        <v>Replaced</v>
      </c>
      <c r="I118">
        <v>713.8750364178569</v>
      </c>
    </row>
    <row r="119" spans="2:9" x14ac:dyDescent="0.45">
      <c r="B119" t="str">
        <v>Ensuite</v>
      </c>
      <c r="C119" t="str">
        <v>Loc1</v>
      </c>
      <c r="D119" t="str">
        <v>ModernxK1x600x600</v>
      </c>
      <c r="E119" t="str">
        <v>ModernxK2x900x600</v>
      </c>
      <c r="F119">
        <v>0</v>
      </c>
      <c r="G119">
        <v>95</v>
      </c>
      <c r="H119" t="str">
        <v>Moved:Lounge:Loc1</v>
      </c>
      <c r="I119">
        <v>458.38469053969271</v>
      </c>
    </row>
    <row r="120" spans="2:9" x14ac:dyDescent="0.45">
      <c r="B120" t="str">
        <v>Bath</v>
      </c>
      <c r="C120" t="str">
        <v>Loc1</v>
      </c>
      <c r="D120" t="str">
        <v>ModernxK1x900x700</v>
      </c>
      <c r="E120" t="str">
        <v>ModernxK3x1000x600</v>
      </c>
      <c r="F120">
        <v>236</v>
      </c>
      <c r="G120">
        <v>95</v>
      </c>
      <c r="H120" t="str">
        <v>Replaced</v>
      </c>
      <c r="I120">
        <v>702.42528909514169</v>
      </c>
    </row>
    <row r="132" spans="1:9" x14ac:dyDescent="0.45">
      <c r="A132">
        <f>Scenarios!A8</f>
        <v>42</v>
      </c>
      <c r="B132" t="str" cm="1">
        <f t="array" ref="B132:I145">_xlfn._xlws.PY(5,0,A132)</f>
        <v>Room Name</v>
      </c>
      <c r="C132" t="str">
        <v>Location name</v>
      </c>
      <c r="D132" t="str">
        <v>Originally</v>
      </c>
      <c r="E132" t="str">
        <v>Proposed Radiator</v>
      </c>
      <c r="F132" t="str">
        <v>£</v>
      </c>
      <c r="G132" t="str">
        <v>Labour Cost</v>
      </c>
      <c r="H132" t="str">
        <v>Status</v>
      </c>
      <c r="I132" t="str">
        <v>Watts</v>
      </c>
    </row>
    <row r="133" spans="1:9" x14ac:dyDescent="0.45">
      <c r="B133" t="str">
        <v>Lounge</v>
      </c>
      <c r="C133" t="str">
        <v>Loc1</v>
      </c>
      <c r="D133" t="str">
        <v>ModernxK2x900x600</v>
      </c>
      <c r="E133" t="str">
        <v>ModernxK2x1800x600</v>
      </c>
      <c r="F133">
        <v>198.04</v>
      </c>
      <c r="G133">
        <v>95</v>
      </c>
      <c r="H133" t="str">
        <v>Replaced</v>
      </c>
      <c r="I133">
        <v>916.76938107938543</v>
      </c>
    </row>
    <row r="134" spans="1:9" x14ac:dyDescent="0.45">
      <c r="B134" t="str">
        <v>Lounge</v>
      </c>
      <c r="C134" t="str">
        <v>Loc2</v>
      </c>
      <c r="D134" t="str">
        <v>ModernxK2x900x600</v>
      </c>
      <c r="E134" t="str">
        <v>ModernxK3x1800x600</v>
      </c>
      <c r="F134">
        <v>469</v>
      </c>
      <c r="G134">
        <v>95</v>
      </c>
      <c r="H134" t="str">
        <v>Replaced</v>
      </c>
      <c r="I134">
        <v>1264.3067154077478</v>
      </c>
    </row>
    <row r="135" spans="1:9" x14ac:dyDescent="0.45">
      <c r="B135" t="str">
        <v>Dining</v>
      </c>
      <c r="C135" t="str">
        <v>Loc1</v>
      </c>
      <c r="D135" t="str">
        <v>ModernxK2x1200x600</v>
      </c>
      <c r="E135" t="str">
        <v>ModernxK3x1600x600</v>
      </c>
      <c r="F135">
        <v>417</v>
      </c>
      <c r="G135">
        <v>95</v>
      </c>
      <c r="H135" t="str">
        <v>Replaced</v>
      </c>
      <c r="I135">
        <v>1049.4286681112674</v>
      </c>
    </row>
    <row r="136" spans="1:9" x14ac:dyDescent="0.45">
      <c r="B136" t="str">
        <v>Kitchen</v>
      </c>
      <c r="C136" t="str">
        <v>Loc1</v>
      </c>
      <c r="D136" t="str">
        <v>ModernxK2x1200x600</v>
      </c>
      <c r="E136" t="str">
        <v>ModernxK2x1600x600</v>
      </c>
      <c r="F136">
        <v>176.02</v>
      </c>
      <c r="G136">
        <v>95</v>
      </c>
      <c r="H136" t="str">
        <v>Replaced</v>
      </c>
      <c r="I136">
        <v>925.00806230522608</v>
      </c>
    </row>
    <row r="137" spans="1:9" x14ac:dyDescent="0.45">
      <c r="B137" t="str">
        <v>Hall</v>
      </c>
      <c r="C137" t="str">
        <v>Loc1</v>
      </c>
      <c r="D137" t="str">
        <v>ModernxK2x1000x600</v>
      </c>
      <c r="E137" t="str">
        <v>ModernxK2x1000x600</v>
      </c>
      <c r="F137">
        <v>0</v>
      </c>
      <c r="G137">
        <v>0</v>
      </c>
      <c r="H137" t="str">
        <v>Original</v>
      </c>
      <c r="I137">
        <v>578.17176611788216</v>
      </c>
    </row>
    <row r="138" spans="1:9" x14ac:dyDescent="0.45">
      <c r="B138" t="str">
        <v>Hall</v>
      </c>
      <c r="C138" t="str">
        <v>Loc2</v>
      </c>
      <c r="D138" t="str">
        <v>ModernxK1x600x700</v>
      </c>
      <c r="E138" vm="3">
        <v>0</v>
      </c>
      <c r="F138">
        <v>0</v>
      </c>
      <c r="G138">
        <v>0</v>
      </c>
      <c r="H138" t="str">
        <v>Removed</v>
      </c>
      <c r="I138">
        <v>0</v>
      </c>
    </row>
    <row r="139" spans="1:9" x14ac:dyDescent="0.45">
      <c r="B139" t="str">
        <v>Utility</v>
      </c>
      <c r="C139" t="str">
        <v>Loc1</v>
      </c>
      <c r="D139" t="str">
        <v>ModernxK1x600x700</v>
      </c>
      <c r="E139" t="str">
        <v>ModernxK1x600x700</v>
      </c>
      <c r="F139">
        <v>0</v>
      </c>
      <c r="G139">
        <v>0</v>
      </c>
      <c r="H139" t="str">
        <v>Original</v>
      </c>
      <c r="I139">
        <v>223.65766934121308</v>
      </c>
    </row>
    <row r="140" spans="1:9" x14ac:dyDescent="0.45">
      <c r="B140" t="str">
        <v>Main bed</v>
      </c>
      <c r="C140" t="str">
        <v>Loc1</v>
      </c>
      <c r="D140" t="str">
        <v>ModernxK1x900x600</v>
      </c>
      <c r="E140" t="str">
        <v>ModernxK3x1000x500</v>
      </c>
      <c r="F140">
        <v>203</v>
      </c>
      <c r="G140">
        <v>95</v>
      </c>
      <c r="H140" t="str">
        <v>Replaced</v>
      </c>
      <c r="I140">
        <v>686.32860920228973</v>
      </c>
    </row>
    <row r="141" spans="1:9" x14ac:dyDescent="0.45">
      <c r="B141" t="str">
        <v>Bed N</v>
      </c>
      <c r="C141" t="str">
        <v>Loc1</v>
      </c>
      <c r="D141" t="str">
        <v>ModernxK1x800x600</v>
      </c>
      <c r="E141" t="str">
        <v>ModernxK2x700x600</v>
      </c>
      <c r="F141">
        <v>0</v>
      </c>
      <c r="G141">
        <v>95</v>
      </c>
      <c r="H141" t="str">
        <v>Moved:Bed NW:Loc1</v>
      </c>
      <c r="I141">
        <v>309.5929607250759</v>
      </c>
    </row>
    <row r="142" spans="1:9" x14ac:dyDescent="0.45">
      <c r="B142" t="str">
        <v>Bed NW</v>
      </c>
      <c r="C142" t="str">
        <v>Loc1</v>
      </c>
      <c r="D142" t="str">
        <v>ModernxK2x700x600</v>
      </c>
      <c r="E142" t="str">
        <v>ModernxK2x1400x600</v>
      </c>
      <c r="F142">
        <v>154.06</v>
      </c>
      <c r="G142">
        <v>95</v>
      </c>
      <c r="H142" t="str">
        <v>Replaced</v>
      </c>
      <c r="I142">
        <v>809.50723604842051</v>
      </c>
    </row>
    <row r="143" spans="1:9" x14ac:dyDescent="0.45">
      <c r="B143" t="str">
        <v>Bed SW</v>
      </c>
      <c r="C143" t="str">
        <v>Loc1</v>
      </c>
      <c r="D143" t="str">
        <v>ModernxK2x1000x600</v>
      </c>
      <c r="E143" t="str">
        <v>ModernxK2x1400x600</v>
      </c>
      <c r="F143">
        <v>154.06</v>
      </c>
      <c r="G143">
        <v>95</v>
      </c>
      <c r="H143" t="str">
        <v>Replaced</v>
      </c>
      <c r="I143">
        <v>809.50723604842051</v>
      </c>
    </row>
    <row r="144" spans="1:9" x14ac:dyDescent="0.45">
      <c r="B144" t="str">
        <v>Ensuite</v>
      </c>
      <c r="C144" t="str">
        <v>Loc1</v>
      </c>
      <c r="D144" t="str">
        <v>ModernxK1x600x600</v>
      </c>
      <c r="E144" t="str">
        <v>ModernxK2x900x600</v>
      </c>
      <c r="F144">
        <v>0</v>
      </c>
      <c r="G144">
        <v>95</v>
      </c>
      <c r="H144" t="str">
        <v>Moved:Lounge:Loc1</v>
      </c>
      <c r="I144">
        <v>398.2305493155061</v>
      </c>
    </row>
    <row r="145" spans="1:9" x14ac:dyDescent="0.45">
      <c r="B145" t="str">
        <v>Bath</v>
      </c>
      <c r="C145" t="str">
        <v>Loc1</v>
      </c>
      <c r="D145" t="str">
        <v>ModernxK1x900x700</v>
      </c>
      <c r="E145" t="str">
        <v>ModernxK3x1000x600</v>
      </c>
      <c r="F145">
        <v>236</v>
      </c>
      <c r="G145">
        <v>95</v>
      </c>
      <c r="H145" t="str">
        <v>Replaced</v>
      </c>
      <c r="I145">
        <v>610.24553067013733</v>
      </c>
    </row>
    <row r="157" spans="1:9" x14ac:dyDescent="0.45">
      <c r="A157">
        <f>Scenarios!A9</f>
        <v>40</v>
      </c>
      <c r="B157" t="str" cm="1">
        <f t="array" ref="B157:I170">_xlfn._xlws.PY(5,0,A157)</f>
        <v>Room Name</v>
      </c>
      <c r="C157" t="str">
        <v>Location name</v>
      </c>
      <c r="D157" t="str">
        <v>Originally</v>
      </c>
      <c r="E157" t="str">
        <v>Proposed Radiator</v>
      </c>
      <c r="F157" t="str">
        <v>£</v>
      </c>
      <c r="G157" t="str">
        <v>Labour Cost</v>
      </c>
      <c r="H157" t="str">
        <v>Status</v>
      </c>
      <c r="I157" t="str">
        <v>Watts</v>
      </c>
    </row>
    <row r="158" spans="1:9" x14ac:dyDescent="0.45">
      <c r="B158" t="str">
        <v>Lounge</v>
      </c>
      <c r="C158" t="str">
        <v>Loc1</v>
      </c>
      <c r="D158" t="str">
        <v>ModernxK2x900x600</v>
      </c>
      <c r="E158" t="str">
        <v>ModernxK3x1800x600</v>
      </c>
      <c r="F158">
        <v>469</v>
      </c>
      <c r="G158">
        <v>95</v>
      </c>
      <c r="H158" t="str">
        <v>Replaced</v>
      </c>
      <c r="I158">
        <v>1098.3908672589328</v>
      </c>
    </row>
    <row r="159" spans="1:9" x14ac:dyDescent="0.45">
      <c r="B159" t="str">
        <v>Lounge</v>
      </c>
      <c r="C159" t="str">
        <v>Loc2</v>
      </c>
      <c r="D159" t="str">
        <v>ModernxK2x900x600</v>
      </c>
      <c r="E159" t="str">
        <v>ModernxK3x1800x600</v>
      </c>
      <c r="F159">
        <v>469</v>
      </c>
      <c r="G159">
        <v>95</v>
      </c>
      <c r="H159" t="str">
        <v>Replaced</v>
      </c>
      <c r="I159">
        <v>1098.3908672589328</v>
      </c>
    </row>
    <row r="160" spans="1:9" x14ac:dyDescent="0.45">
      <c r="B160" t="str">
        <v>Dining</v>
      </c>
      <c r="C160" t="str">
        <v>Loc1</v>
      </c>
      <c r="D160" t="str">
        <v>ModernxK2x1200x600</v>
      </c>
      <c r="E160" t="str">
        <v>ModernxK3x1600x700</v>
      </c>
      <c r="F160">
        <v>571</v>
      </c>
      <c r="G160">
        <v>95</v>
      </c>
      <c r="H160" t="str">
        <v>Replaced</v>
      </c>
      <c r="I160">
        <v>1026.7335937786515</v>
      </c>
    </row>
    <row r="161" spans="2:9" x14ac:dyDescent="0.45">
      <c r="B161" t="str">
        <v>Kitchen</v>
      </c>
      <c r="C161" t="str">
        <v>Loc1</v>
      </c>
      <c r="D161" t="str">
        <v>ModernxK2x1200x600</v>
      </c>
      <c r="E161" t="str">
        <v>ModernxK2x1600x700</v>
      </c>
      <c r="F161">
        <v>292.18</v>
      </c>
      <c r="G161">
        <v>95</v>
      </c>
      <c r="H161" t="str">
        <v>Replaced</v>
      </c>
      <c r="I161">
        <v>922.6498774301192</v>
      </c>
    </row>
    <row r="162" spans="2:9" x14ac:dyDescent="0.45">
      <c r="B162" t="str">
        <v>Hall</v>
      </c>
      <c r="C162" t="str">
        <v>Loc1</v>
      </c>
      <c r="D162" t="str">
        <v>ModernxK2x1000x600</v>
      </c>
      <c r="E162" t="str">
        <v>ModernxK2x1000x600</v>
      </c>
      <c r="F162">
        <v>0</v>
      </c>
      <c r="G162">
        <v>0</v>
      </c>
      <c r="H162" t="str">
        <v>Original</v>
      </c>
      <c r="I162">
        <v>509.25098397353935</v>
      </c>
    </row>
    <row r="163" spans="2:9" x14ac:dyDescent="0.45">
      <c r="B163" t="str">
        <v>Hall</v>
      </c>
      <c r="C163" t="str">
        <v>Loc2</v>
      </c>
      <c r="D163" t="str">
        <v>ModernxK1x600x700</v>
      </c>
      <c r="E163" t="str">
        <v>ModernxK1x600x700</v>
      </c>
      <c r="F163">
        <v>0</v>
      </c>
      <c r="G163">
        <v>0</v>
      </c>
      <c r="H163" t="str">
        <v>Original</v>
      </c>
      <c r="I163">
        <v>196.99662774957929</v>
      </c>
    </row>
    <row r="164" spans="2:9" x14ac:dyDescent="0.45">
      <c r="B164" t="str">
        <v>Utility</v>
      </c>
      <c r="C164" t="str">
        <v>Loc1</v>
      </c>
      <c r="D164" t="str">
        <v>ModernxK1x600x700</v>
      </c>
      <c r="E164" t="str">
        <v>ModernxK1x600x700</v>
      </c>
      <c r="F164">
        <v>0</v>
      </c>
      <c r="G164">
        <v>0</v>
      </c>
      <c r="H164" t="str">
        <v>Original</v>
      </c>
      <c r="I164">
        <v>196.99662774957929</v>
      </c>
    </row>
    <row r="165" spans="2:9" x14ac:dyDescent="0.45">
      <c r="B165" t="str">
        <v>Main bed</v>
      </c>
      <c r="C165" t="str">
        <v>Loc1</v>
      </c>
      <c r="D165" t="str">
        <v>ModernxK1x900x600</v>
      </c>
      <c r="E165" t="str">
        <v>ModernxK3x1000x600</v>
      </c>
      <c r="F165">
        <v>236</v>
      </c>
      <c r="G165">
        <v>95</v>
      </c>
      <c r="H165" t="str">
        <v>Replaced</v>
      </c>
      <c r="I165">
        <v>702.42528909514169</v>
      </c>
    </row>
    <row r="166" spans="2:9" x14ac:dyDescent="0.45">
      <c r="B166" t="str">
        <v>Bed N</v>
      </c>
      <c r="C166" t="str">
        <v>Loc1</v>
      </c>
      <c r="D166" t="str">
        <v>ModernxK1x800x600</v>
      </c>
      <c r="E166" t="str">
        <v>ModernxK2x900x600</v>
      </c>
      <c r="F166">
        <v>0</v>
      </c>
      <c r="G166">
        <v>95</v>
      </c>
      <c r="H166" t="str">
        <v>Moved:Lounge:Loc1</v>
      </c>
      <c r="I166">
        <v>340.10758468555343</v>
      </c>
    </row>
    <row r="167" spans="2:9" x14ac:dyDescent="0.45">
      <c r="B167" t="str">
        <v>Bed NW</v>
      </c>
      <c r="C167" t="str">
        <v>Loc1</v>
      </c>
      <c r="D167" t="str">
        <v>ModernxK2x700x600</v>
      </c>
      <c r="E167" t="str">
        <v>ModernxK2x1400x600</v>
      </c>
      <c r="F167">
        <v>154.06</v>
      </c>
      <c r="G167">
        <v>95</v>
      </c>
      <c r="H167" t="str">
        <v>Replaced</v>
      </c>
      <c r="I167">
        <v>713.01018252646236</v>
      </c>
    </row>
    <row r="168" spans="2:9" x14ac:dyDescent="0.45">
      <c r="B168" t="str">
        <v>Bed SW</v>
      </c>
      <c r="C168" t="str">
        <v>Loc1</v>
      </c>
      <c r="D168" t="str">
        <v>ModernxK2x1000x600</v>
      </c>
      <c r="E168" t="str">
        <v>ModernxK2x1400x600</v>
      </c>
      <c r="F168">
        <v>154.06</v>
      </c>
      <c r="G168">
        <v>95</v>
      </c>
      <c r="H168" t="str">
        <v>Replaced</v>
      </c>
      <c r="I168">
        <v>713.01018252646236</v>
      </c>
    </row>
    <row r="169" spans="2:9" x14ac:dyDescent="0.45">
      <c r="B169" t="str">
        <v>Ensuite</v>
      </c>
      <c r="C169" t="str">
        <v>Loc1</v>
      </c>
      <c r="D169" t="str">
        <v>ModernxK1x600x600</v>
      </c>
      <c r="E169" t="str">
        <v>ModernxK2x1000x600</v>
      </c>
      <c r="F169">
        <v>0</v>
      </c>
      <c r="G169">
        <v>95</v>
      </c>
      <c r="H169" t="str">
        <v>Moved:Bed SW:Loc1</v>
      </c>
      <c r="I169">
        <v>377.848836866824</v>
      </c>
    </row>
    <row r="170" spans="2:9" x14ac:dyDescent="0.45">
      <c r="B170" t="str">
        <v>Bath</v>
      </c>
      <c r="C170" t="str">
        <v>Loc1</v>
      </c>
      <c r="D170" t="str">
        <v>ModernxK1x900x700</v>
      </c>
      <c r="E170" t="str">
        <v>ModernxK3x1000x600</v>
      </c>
      <c r="F170">
        <v>236</v>
      </c>
      <c r="G170">
        <v>95</v>
      </c>
      <c r="H170" t="str">
        <v>Replaced</v>
      </c>
      <c r="I170">
        <v>521.17833214482823</v>
      </c>
    </row>
    <row r="182" spans="1:9" x14ac:dyDescent="0.45">
      <c r="A182">
        <f>Scenarios!A10</f>
        <v>38</v>
      </c>
      <c r="B182" t="str" cm="1">
        <f t="array" ref="B182:I195">_xlfn._xlws.PY(5,0,A182)</f>
        <v>Room Name</v>
      </c>
      <c r="C182" t="str">
        <v>Location name</v>
      </c>
      <c r="D182" t="str">
        <v>Originally</v>
      </c>
      <c r="E182" t="str">
        <v>Proposed Radiator</v>
      </c>
      <c r="F182" t="str">
        <v>£</v>
      </c>
      <c r="G182" t="str">
        <v>Labour Cost</v>
      </c>
      <c r="H182" t="str">
        <v>Status</v>
      </c>
      <c r="I182" t="str">
        <v>Watts</v>
      </c>
    </row>
    <row r="183" spans="1:9" x14ac:dyDescent="0.45">
      <c r="B183" t="str">
        <v>Lounge</v>
      </c>
      <c r="C183" t="str">
        <v>Loc1</v>
      </c>
      <c r="D183" t="str">
        <v>ModernxK2x900x600</v>
      </c>
      <c r="E183" t="str">
        <v>ModernxK3x1800x600</v>
      </c>
      <c r="F183">
        <v>469</v>
      </c>
      <c r="G183">
        <v>95</v>
      </c>
      <c r="H183" t="str">
        <v>Replaced</v>
      </c>
      <c r="I183">
        <v>938.07736635527897</v>
      </c>
    </row>
    <row r="184" spans="1:9" x14ac:dyDescent="0.45">
      <c r="B184" t="str">
        <v>Lounge</v>
      </c>
      <c r="C184" t="str">
        <v>Loc2</v>
      </c>
      <c r="D184" t="str">
        <v>ModernxK2x900x600</v>
      </c>
      <c r="E184" t="str">
        <v>ModernxK3x2000x700</v>
      </c>
      <c r="F184">
        <v>743</v>
      </c>
      <c r="G184">
        <v>95</v>
      </c>
      <c r="H184" t="str">
        <v>Replaced</v>
      </c>
      <c r="I184">
        <v>1183.2864267700077</v>
      </c>
    </row>
    <row r="185" spans="1:9" x14ac:dyDescent="0.45">
      <c r="B185" t="str">
        <v>Dining</v>
      </c>
      <c r="C185" t="str">
        <v>Loc1</v>
      </c>
      <c r="D185" t="str">
        <v>ModernxK2x1200x600</v>
      </c>
      <c r="E185" t="str">
        <v>ModernxK3x1600x700</v>
      </c>
      <c r="F185">
        <v>571</v>
      </c>
      <c r="G185">
        <v>95</v>
      </c>
      <c r="H185" t="str">
        <v>Replaced</v>
      </c>
      <c r="I185">
        <v>867.9746620053902</v>
      </c>
    </row>
    <row r="186" spans="1:9" x14ac:dyDescent="0.45">
      <c r="B186" t="str">
        <v>Kitchen</v>
      </c>
      <c r="C186" t="str">
        <v>Loc1</v>
      </c>
      <c r="D186" t="str">
        <v>ModernxK2x1200x600</v>
      </c>
      <c r="E186" t="str">
        <v>ModernxK3x1600x600</v>
      </c>
      <c r="F186">
        <v>417</v>
      </c>
      <c r="G186">
        <v>95</v>
      </c>
      <c r="H186" t="str">
        <v>Replaced</v>
      </c>
      <c r="I186">
        <v>976.29067317759086</v>
      </c>
    </row>
    <row r="187" spans="1:9" x14ac:dyDescent="0.45">
      <c r="B187" t="str">
        <v>Hall</v>
      </c>
      <c r="C187" t="str">
        <v>Loc1</v>
      </c>
      <c r="D187" t="str">
        <v>ModernxK2x1000x600</v>
      </c>
      <c r="E187" t="str">
        <v>ModernxK2x1000x600</v>
      </c>
      <c r="F187">
        <v>0</v>
      </c>
      <c r="G187">
        <v>0</v>
      </c>
      <c r="H187" t="str">
        <v>Original</v>
      </c>
      <c r="I187">
        <v>442.42162374243526</v>
      </c>
    </row>
    <row r="188" spans="1:9" x14ac:dyDescent="0.45">
      <c r="B188" t="str">
        <v>Hall</v>
      </c>
      <c r="C188" t="str">
        <v>Loc2</v>
      </c>
      <c r="D188" t="str">
        <v>ModernxK1x600x700</v>
      </c>
      <c r="E188" t="str">
        <v>ModernxK1x600x700</v>
      </c>
      <c r="F188">
        <v>0</v>
      </c>
      <c r="G188">
        <v>0</v>
      </c>
      <c r="H188" t="str">
        <v>Original</v>
      </c>
      <c r="I188">
        <v>171.14462350313602</v>
      </c>
    </row>
    <row r="189" spans="1:9" x14ac:dyDescent="0.45">
      <c r="B189" t="str">
        <v>Utility</v>
      </c>
      <c r="C189" t="str">
        <v>Loc1</v>
      </c>
      <c r="D189" t="str">
        <v>ModernxK1x600x700</v>
      </c>
      <c r="E189" t="str">
        <v>ModernxK1x600x700</v>
      </c>
      <c r="F189">
        <v>0</v>
      </c>
      <c r="G189">
        <v>0</v>
      </c>
      <c r="H189" t="str">
        <v>Original</v>
      </c>
      <c r="I189">
        <v>171.14462350313602</v>
      </c>
    </row>
    <row r="190" spans="1:9" x14ac:dyDescent="0.45">
      <c r="B190" t="str">
        <v>Main bed</v>
      </c>
      <c r="C190" t="str">
        <v>Loc1</v>
      </c>
      <c r="D190" t="str">
        <v>ModernxK1x900x600</v>
      </c>
      <c r="E190" t="str">
        <v>ModernxK3x1000x600</v>
      </c>
      <c r="F190">
        <v>236</v>
      </c>
      <c r="G190">
        <v>95</v>
      </c>
      <c r="H190" t="str">
        <v>Replaced</v>
      </c>
      <c r="I190">
        <v>610.24553067013733</v>
      </c>
    </row>
    <row r="191" spans="1:9" x14ac:dyDescent="0.45">
      <c r="B191" t="str">
        <v>Bed N</v>
      </c>
      <c r="C191" t="str">
        <v>Loc1</v>
      </c>
      <c r="D191" t="str">
        <v>ModernxK1x800x600</v>
      </c>
      <c r="E191" t="str">
        <v>ModernxK2x900x600</v>
      </c>
      <c r="F191">
        <v>0</v>
      </c>
      <c r="G191">
        <v>95</v>
      </c>
      <c r="H191" t="str">
        <v>Moved:Lounge:Loc1</v>
      </c>
      <c r="I191">
        <v>284.19668551292239</v>
      </c>
    </row>
    <row r="192" spans="1:9" x14ac:dyDescent="0.45">
      <c r="B192" t="str">
        <v>Bed NW</v>
      </c>
      <c r="C192" t="str">
        <v>Loc1</v>
      </c>
      <c r="D192" t="str">
        <v>ModernxK2x700x600</v>
      </c>
      <c r="E192" t="str">
        <v>ModernxK2x1600x600</v>
      </c>
      <c r="F192">
        <v>176.02</v>
      </c>
      <c r="G192">
        <v>95</v>
      </c>
      <c r="H192" t="str">
        <v>Replaced</v>
      </c>
      <c r="I192">
        <v>707.82351004058205</v>
      </c>
    </row>
    <row r="193" spans="1:9" x14ac:dyDescent="0.45">
      <c r="B193" t="str">
        <v>Bed SW</v>
      </c>
      <c r="C193" t="str">
        <v>Loc1</v>
      </c>
      <c r="D193" t="str">
        <v>ModernxK2x1000x600</v>
      </c>
      <c r="E193" t="str">
        <v>ModernxK2x1600x600</v>
      </c>
      <c r="F193">
        <v>176.02</v>
      </c>
      <c r="G193">
        <v>95</v>
      </c>
      <c r="H193" t="str">
        <v>Replaced</v>
      </c>
      <c r="I193">
        <v>707.82351004058205</v>
      </c>
    </row>
    <row r="194" spans="1:9" x14ac:dyDescent="0.45">
      <c r="B194" t="str">
        <v>Ensuite</v>
      </c>
      <c r="C194" t="str">
        <v>Loc1</v>
      </c>
      <c r="D194" t="str">
        <v>ModernxK1x600x600</v>
      </c>
      <c r="E194" t="str">
        <v>ModernxK3x1000x500</v>
      </c>
      <c r="F194">
        <v>203</v>
      </c>
      <c r="G194">
        <v>95</v>
      </c>
      <c r="H194" t="str">
        <v>Replaced</v>
      </c>
      <c r="I194">
        <v>374.79691174763849</v>
      </c>
    </row>
    <row r="195" spans="1:9" x14ac:dyDescent="0.45">
      <c r="B195" t="str">
        <v>Bath</v>
      </c>
      <c r="C195" t="str">
        <v>Loc1</v>
      </c>
      <c r="D195" t="str">
        <v>ModernxK1x900x700</v>
      </c>
      <c r="E195" t="str">
        <v>ModernxK3x1000x600</v>
      </c>
      <c r="F195">
        <v>236</v>
      </c>
      <c r="G195">
        <v>95</v>
      </c>
      <c r="H195" t="str">
        <v>Replaced</v>
      </c>
      <c r="I195">
        <v>435.50088626707605</v>
      </c>
    </row>
    <row r="207" spans="1:9" x14ac:dyDescent="0.45">
      <c r="A207">
        <f>Scenarios!A11</f>
        <v>36</v>
      </c>
      <c r="B207" t="str" cm="1">
        <f t="array" ref="B207:I220">_xlfn._xlws.PY(5,0,A207)</f>
        <v>Room Name</v>
      </c>
      <c r="C207" t="str">
        <v>Location name</v>
      </c>
      <c r="D207" t="str">
        <v>Originally</v>
      </c>
      <c r="E207" t="str">
        <v>Proposed Radiator</v>
      </c>
      <c r="F207" t="str">
        <v>£</v>
      </c>
      <c r="G207" t="str">
        <v>Labour Cost</v>
      </c>
      <c r="H207" t="str">
        <v>Status</v>
      </c>
      <c r="I207" t="str">
        <v>Watts</v>
      </c>
    </row>
    <row r="208" spans="1:9" x14ac:dyDescent="0.45">
      <c r="B208" t="str">
        <v>Lounge</v>
      </c>
      <c r="C208" t="str">
        <v>Loc1</v>
      </c>
      <c r="D208" t="str">
        <v>ModernxK2x900x600</v>
      </c>
      <c r="E208" t="str">
        <v>ModernxK3x1800x600</v>
      </c>
      <c r="F208">
        <v>469</v>
      </c>
      <c r="G208">
        <v>95</v>
      </c>
      <c r="H208" t="str">
        <v>Replaced</v>
      </c>
      <c r="I208">
        <v>783.8651364371816</v>
      </c>
    </row>
    <row r="209" spans="2:9" x14ac:dyDescent="0.45">
      <c r="B209" t="str">
        <v>Lounge</v>
      </c>
      <c r="C209" t="str">
        <v>Loc2</v>
      </c>
      <c r="D209" t="str">
        <v>ModernxK2x900x600</v>
      </c>
      <c r="E209" t="str">
        <v>ModernxK3x2000x700</v>
      </c>
      <c r="F209">
        <v>743</v>
      </c>
      <c r="G209">
        <v>95</v>
      </c>
      <c r="H209" t="str">
        <v>Replaced</v>
      </c>
      <c r="I209">
        <v>988.7638372175054</v>
      </c>
    </row>
    <row r="210" spans="2:9" x14ac:dyDescent="0.45">
      <c r="B210" t="str">
        <v>Dining</v>
      </c>
      <c r="C210" t="str">
        <v>Loc1</v>
      </c>
      <c r="D210" t="str">
        <v>ModernxK2x1200x600</v>
      </c>
      <c r="E210" t="str">
        <v>ModernxK3x1600x700</v>
      </c>
      <c r="F210">
        <v>571</v>
      </c>
      <c r="G210">
        <v>95</v>
      </c>
      <c r="H210" t="str">
        <v>Replaced</v>
      </c>
      <c r="I210">
        <v>715.66810310544849</v>
      </c>
    </row>
    <row r="211" spans="2:9" x14ac:dyDescent="0.45">
      <c r="B211" t="str">
        <v>Kitchen</v>
      </c>
      <c r="C211" t="str">
        <v>Loc1</v>
      </c>
      <c r="D211" t="str">
        <v>ModernxK2x1200x600</v>
      </c>
      <c r="E211" t="str">
        <v>ModernxK3x1600x700</v>
      </c>
      <c r="F211">
        <v>571</v>
      </c>
      <c r="G211">
        <v>95</v>
      </c>
      <c r="H211" t="str">
        <v>Replaced</v>
      </c>
      <c r="I211">
        <v>946.58550991059428</v>
      </c>
    </row>
    <row r="212" spans="2:9" x14ac:dyDescent="0.45">
      <c r="B212" t="str">
        <v>Hall</v>
      </c>
      <c r="C212" t="str">
        <v>Loc1</v>
      </c>
      <c r="D212" t="str">
        <v>ModernxK2x1000x600</v>
      </c>
      <c r="E212" t="str">
        <v>ModernxK2x1000x600</v>
      </c>
      <c r="F212">
        <v>0</v>
      </c>
      <c r="G212">
        <v>0</v>
      </c>
      <c r="H212" t="str">
        <v>Original</v>
      </c>
      <c r="I212">
        <v>377.848836866824</v>
      </c>
    </row>
    <row r="213" spans="2:9" x14ac:dyDescent="0.45">
      <c r="B213" t="str">
        <v>Hall</v>
      </c>
      <c r="C213" t="str">
        <v>Loc2</v>
      </c>
      <c r="D213" t="str">
        <v>ModernxK1x600x700</v>
      </c>
      <c r="E213" t="str">
        <v>ModernxK2x900x600</v>
      </c>
      <c r="F213">
        <v>0</v>
      </c>
      <c r="G213">
        <v>95</v>
      </c>
      <c r="H213" t="str">
        <v>Moved:Lounge:Loc1</v>
      </c>
      <c r="I213">
        <v>230.72375012672455</v>
      </c>
    </row>
    <row r="214" spans="2:9" x14ac:dyDescent="0.45">
      <c r="B214" t="str">
        <v>Utility</v>
      </c>
      <c r="C214" t="str">
        <v>Loc1</v>
      </c>
      <c r="D214" t="str">
        <v>ModernxK1x600x700</v>
      </c>
      <c r="E214" t="str">
        <v>ModernxK1x600x700</v>
      </c>
      <c r="F214">
        <v>0</v>
      </c>
      <c r="G214">
        <v>0</v>
      </c>
      <c r="H214" t="str">
        <v>Original</v>
      </c>
      <c r="I214">
        <v>146.16554312977601</v>
      </c>
    </row>
    <row r="215" spans="2:9" x14ac:dyDescent="0.45">
      <c r="B215" t="str">
        <v>Main bed</v>
      </c>
      <c r="C215" t="str">
        <v>Loc1</v>
      </c>
      <c r="D215" t="str">
        <v>ModernxK1x900x600</v>
      </c>
      <c r="E215" t="str">
        <v>ModernxK3x1000x600</v>
      </c>
      <c r="F215">
        <v>236</v>
      </c>
      <c r="G215">
        <v>95</v>
      </c>
      <c r="H215" t="str">
        <v>Replaced</v>
      </c>
      <c r="I215">
        <v>521.17833214482823</v>
      </c>
    </row>
    <row r="216" spans="2:9" x14ac:dyDescent="0.45">
      <c r="B216" t="str">
        <v>Bed N</v>
      </c>
      <c r="C216" t="str">
        <v>Loc1</v>
      </c>
      <c r="D216" t="str">
        <v>ModernxK1x800x600</v>
      </c>
      <c r="E216" t="str">
        <v>ModernxK2x1200x600</v>
      </c>
      <c r="F216">
        <v>0</v>
      </c>
      <c r="G216">
        <v>95</v>
      </c>
      <c r="H216" t="str">
        <v>Moved:Dining:Loc1</v>
      </c>
      <c r="I216">
        <v>307.53300369681438</v>
      </c>
    </row>
    <row r="217" spans="2:9" x14ac:dyDescent="0.45">
      <c r="B217" t="str">
        <v>Bed NW</v>
      </c>
      <c r="C217" t="str">
        <v>Loc1</v>
      </c>
      <c r="D217" t="str">
        <v>ModernxK2x700x600</v>
      </c>
      <c r="E217" t="str">
        <v>ModernxK2x1800x700</v>
      </c>
      <c r="F217">
        <v>328.68</v>
      </c>
      <c r="G217">
        <v>95</v>
      </c>
      <c r="H217" t="str">
        <v>Replaced</v>
      </c>
      <c r="I217">
        <v>770.09607051956618</v>
      </c>
    </row>
    <row r="218" spans="2:9" x14ac:dyDescent="0.45">
      <c r="B218" t="str">
        <v>Bed SW</v>
      </c>
      <c r="C218" t="str">
        <v>Loc1</v>
      </c>
      <c r="D218" t="str">
        <v>ModernxK2x1000x600</v>
      </c>
      <c r="E218" t="str">
        <v>ModernxK2x1800x700</v>
      </c>
      <c r="F218">
        <v>328.68</v>
      </c>
      <c r="G218">
        <v>95</v>
      </c>
      <c r="H218" t="str">
        <v>Replaced</v>
      </c>
      <c r="I218">
        <v>770.09607051956618</v>
      </c>
    </row>
    <row r="219" spans="2:9" x14ac:dyDescent="0.45">
      <c r="B219" t="str">
        <v>Ensuite</v>
      </c>
      <c r="C219" t="str">
        <v>Loc1</v>
      </c>
      <c r="D219" t="str">
        <v>ModernxK1x600x600</v>
      </c>
      <c r="E219" t="str">
        <v>ModernxK3x1000x600</v>
      </c>
      <c r="F219">
        <v>236</v>
      </c>
      <c r="G219">
        <v>95</v>
      </c>
      <c r="H219" t="str">
        <v>Replaced</v>
      </c>
      <c r="I219">
        <v>353.55935795557724</v>
      </c>
    </row>
    <row r="220" spans="2:9" x14ac:dyDescent="0.45">
      <c r="B220" t="str">
        <v>Bath</v>
      </c>
      <c r="C220" t="str">
        <v>Loc1</v>
      </c>
      <c r="D220" t="str">
        <v>ModernxK1x900x700</v>
      </c>
      <c r="E220" t="str">
        <v>ModernxK3x1000x600</v>
      </c>
      <c r="F220">
        <v>236</v>
      </c>
      <c r="G220">
        <v>95</v>
      </c>
      <c r="H220" t="str">
        <v>Replaced</v>
      </c>
      <c r="I220">
        <v>353.55935795557724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AJ28"/>
  <sheetViews>
    <sheetView tabSelected="1" workbookViewId="0">
      <selection activeCell="Y3" sqref="Y3:Y4"/>
    </sheetView>
  </sheetViews>
  <sheetFormatPr defaultRowHeight="14.25" x14ac:dyDescent="0.45"/>
  <cols>
    <col min="1" max="1" width="14.9296875" customWidth="1"/>
    <col min="3" max="3" width="10.53125" customWidth="1"/>
    <col min="4" max="4" width="22.265625" customWidth="1"/>
    <col min="5" max="5" width="14.796875" customWidth="1"/>
    <col min="6" max="6" width="8.86328125" customWidth="1"/>
    <col min="7" max="7" width="6.86328125" customWidth="1"/>
    <col min="8" max="8" width="5.73046875" customWidth="1"/>
    <col min="9" max="9" width="5.796875" customWidth="1"/>
    <col min="10" max="10" width="6.1328125" customWidth="1"/>
    <col min="11" max="11" width="7" customWidth="1"/>
    <col min="12" max="13" width="6.796875" customWidth="1"/>
  </cols>
  <sheetData>
    <row r="1" spans="1:36" x14ac:dyDescent="0.45">
      <c r="A1" t="s">
        <v>70</v>
      </c>
      <c r="B1" t="s">
        <v>13</v>
      </c>
      <c r="C1" t="s">
        <v>87</v>
      </c>
      <c r="E1" t="s">
        <v>11</v>
      </c>
      <c r="F1" cm="1">
        <f t="array" ref="F1:N1">TRANSPOSE(Scenarios!A3:A11)</f>
        <v>65</v>
      </c>
      <c r="G1">
        <v>50</v>
      </c>
      <c r="H1">
        <v>48</v>
      </c>
      <c r="I1">
        <v>46</v>
      </c>
      <c r="J1">
        <v>44</v>
      </c>
      <c r="K1">
        <v>42</v>
      </c>
      <c r="L1">
        <v>40</v>
      </c>
      <c r="M1">
        <v>38</v>
      </c>
      <c r="N1">
        <v>36</v>
      </c>
      <c r="P1" t="str">
        <f>E1</f>
        <v>Room</v>
      </c>
      <c r="Q1">
        <f t="shared" ref="Q1:X1" si="0">F1</f>
        <v>65</v>
      </c>
      <c r="R1">
        <f t="shared" si="0"/>
        <v>50</v>
      </c>
      <c r="S1">
        <f t="shared" si="0"/>
        <v>48</v>
      </c>
      <c r="T1">
        <f t="shared" si="0"/>
        <v>46</v>
      </c>
      <c r="U1">
        <f t="shared" si="0"/>
        <v>44</v>
      </c>
      <c r="V1">
        <f t="shared" si="0"/>
        <v>42</v>
      </c>
      <c r="W1">
        <f t="shared" si="0"/>
        <v>40</v>
      </c>
      <c r="X1">
        <f t="shared" si="0"/>
        <v>38</v>
      </c>
      <c r="Y1">
        <f>N1</f>
        <v>36</v>
      </c>
      <c r="AA1" t="s">
        <v>11</v>
      </c>
      <c r="AB1">
        <f>Q1</f>
        <v>65</v>
      </c>
      <c r="AC1">
        <f t="shared" ref="AC1:AJ1" si="1">R1</f>
        <v>50</v>
      </c>
      <c r="AD1">
        <f t="shared" si="1"/>
        <v>48</v>
      </c>
      <c r="AE1">
        <f t="shared" si="1"/>
        <v>46</v>
      </c>
      <c r="AF1">
        <f t="shared" si="1"/>
        <v>44</v>
      </c>
      <c r="AG1">
        <f t="shared" si="1"/>
        <v>42</v>
      </c>
      <c r="AH1">
        <f t="shared" si="1"/>
        <v>40</v>
      </c>
      <c r="AI1">
        <f t="shared" si="1"/>
        <v>38</v>
      </c>
      <c r="AJ1">
        <f t="shared" si="1"/>
        <v>36</v>
      </c>
    </row>
    <row r="2" spans="1:36" x14ac:dyDescent="0.45">
      <c r="A2" t="s">
        <v>12</v>
      </c>
      <c r="B2">
        <v>2151</v>
      </c>
      <c r="C2">
        <v>20</v>
      </c>
      <c r="E2" t="str">
        <f>Rooms[[#This Row],[Room Name]]</f>
        <v>Lounge</v>
      </c>
      <c r="F2" s="27">
        <f ca="1">SUMIF(OFFSET(CalcResults!$A$1,F$28,1,23,1),"="&amp;$E2,OFFSET(CalcResults!$A$1,F$28,8,23,1))</f>
        <v>2524.1822838283765</v>
      </c>
      <c r="G2" s="27">
        <f ca="1">SUMIF(OFFSET(CalcResults!$A$1,G$28,1,23,1),"="&amp;$E2,OFFSET(CalcResults!$A$1,G$28,8,23,1))</f>
        <v>2159.1959479214597</v>
      </c>
      <c r="H2" s="27">
        <f ca="1">SUMIF(OFFSET(CalcResults!$A$1,H$28,1,23,1),"="&amp;$E2,OFFSET(CalcResults!$A$1,H$28,8,23,1))</f>
        <v>2284.0259350296456</v>
      </c>
      <c r="I2" s="27">
        <f ca="1">SUMIF(OFFSET(CalcResults!$A$1,I$28,1,23,1),"="&amp;$E2,OFFSET(CalcResults!$A$1,I$28,8,23,1))</f>
        <v>2195.5873167308259</v>
      </c>
      <c r="J2" s="27">
        <f ca="1">SUMIF(OFFSET(CalcResults!$A$1,J$28,1,23,1),"="&amp;$E2,OFFSET(CalcResults!$A$1,J$28,8,23,1))</f>
        <v>2197.1862382147228</v>
      </c>
      <c r="K2" s="27">
        <f ca="1">SUMIF(OFFSET(CalcResults!$A$1,K$28,1,23,1),"="&amp;$E2,OFFSET(CalcResults!$A$1,K$28,8,23,1))</f>
        <v>2181.0760964871333</v>
      </c>
      <c r="L2" s="27">
        <f ca="1">SUMIF(OFFSET(CalcResults!$A$1,L$28,1,23,1),"="&amp;$E2,OFFSET(CalcResults!$A$1,L$28,8,23,1))</f>
        <v>2196.7817345178655</v>
      </c>
      <c r="M2" s="27">
        <f ca="1">SUMIF(OFFSET(CalcResults!$A$1,M$28,1,23,1),"="&amp;$E2,OFFSET(CalcResults!$A$1,M$28,8,23,1))</f>
        <v>2121.3637931252865</v>
      </c>
      <c r="N2" s="27">
        <f ca="1">SUMIF(OFFSET(CalcResults!$A$1,N$28,1,23,1),"="&amp;$E2,OFFSET(CalcResults!$A$1,N$28,8,23,1))</f>
        <v>1772.6289736546869</v>
      </c>
      <c r="P2" t="str">
        <f>E2</f>
        <v>Lounge</v>
      </c>
      <c r="Q2" s="28">
        <f ca="1">F2/$B2</f>
        <v>1.1734924611010584</v>
      </c>
      <c r="R2" s="28">
        <f t="shared" ref="R2:Y2" ca="1" si="2">G2/$B2</f>
        <v>1.0038102965697162</v>
      </c>
      <c r="S2" s="28">
        <f t="shared" ca="1" si="2"/>
        <v>1.0618437633796585</v>
      </c>
      <c r="T2" s="28">
        <f t="shared" ca="1" si="2"/>
        <v>1.0207286456210256</v>
      </c>
      <c r="U2" s="28">
        <f t="shared" ca="1" si="2"/>
        <v>1.0214719842932232</v>
      </c>
      <c r="V2" s="28">
        <f t="shared" ca="1" si="2"/>
        <v>1.0139823786551061</v>
      </c>
      <c r="W2" s="28">
        <f t="shared" ca="1" si="2"/>
        <v>1.0212839305057488</v>
      </c>
      <c r="X2" s="28">
        <f t="shared" ca="1" si="2"/>
        <v>0.98622212604615833</v>
      </c>
      <c r="Y2" s="28">
        <f t="shared" ca="1" si="2"/>
        <v>0.82409529226159317</v>
      </c>
      <c r="AA2" t="str">
        <f>Rooms[[#This Row],[Room Name]]</f>
        <v>Lounge</v>
      </c>
      <c r="AB2" s="1">
        <f ca="1">SUMIF(OFFSET(CalcResults!$A$1,F$28,1,23,1),"="&amp;$E2,OFFSET(CalcResults!$A$1,F$28,5,23,1))+SUMIF(OFFSET(CalcResults!$A$1,F$28,1,23,1),"="&amp;$E2,OFFSET(CalcResults!$A$1,F$28,6,23,1))</f>
        <v>0</v>
      </c>
      <c r="AC2" s="1">
        <f ca="1">SUMIF(OFFSET(CalcResults!$A$1,G$28,1,23,1),"="&amp;$E2,OFFSET(CalcResults!$A$1,G$28,5,23,1))+SUMIF(OFFSET(CalcResults!$A$1,G$28,1,23,1),"="&amp;$E2,OFFSET(CalcResults!$A$1,G$28,6,23,1))</f>
        <v>387.18</v>
      </c>
      <c r="AD2" s="1">
        <f ca="1">SUMIF(OFFSET(CalcResults!$A$1,H$28,1,23,1),"="&amp;$E2,OFFSET(CalcResults!$A$1,H$28,5,23,1))+SUMIF(OFFSET(CalcResults!$A$1,H$28,1,23,1),"="&amp;$E2,OFFSET(CalcResults!$A$1,H$28,6,23,1))</f>
        <v>474.84</v>
      </c>
      <c r="AE2" s="1">
        <f ca="1">SUMIF(OFFSET(CalcResults!$A$1,I$28,1,23,1),"="&amp;$E2,OFFSET(CalcResults!$A$1,I$28,5,23,1))+SUMIF(OFFSET(CalcResults!$A$1,I$28,1,23,1),"="&amp;$E2,OFFSET(CalcResults!$A$1,I$28,6,23,1))</f>
        <v>564</v>
      </c>
      <c r="AF2" s="1">
        <f ca="1">SUMIF(OFFSET(CalcResults!$A$1,J$28,1,23,1),"="&amp;$E2,OFFSET(CalcResults!$A$1,J$28,5,23,1))+SUMIF(OFFSET(CalcResults!$A$1,J$28,1,23,1),"="&amp;$E2,OFFSET(CalcResults!$A$1,J$28,6,23,1))</f>
        <v>691.16</v>
      </c>
      <c r="AG2" s="1">
        <f ca="1">SUMIF(OFFSET(CalcResults!$A$1,K$28,1,23,1),"="&amp;$E2,OFFSET(CalcResults!$A$1,K$28,5,23,1))+SUMIF(OFFSET(CalcResults!$A$1,K$28,1,23,1),"="&amp;$E2,OFFSET(CalcResults!$A$1,K$28,6,23,1))</f>
        <v>857.04</v>
      </c>
      <c r="AH2" s="1">
        <f ca="1">SUMIF(OFFSET(CalcResults!$A$1,L$28,1,23,1),"="&amp;$E2,OFFSET(CalcResults!$A$1,L$28,5,23,1))+SUMIF(OFFSET(CalcResults!$A$1,L$28,1,23,1),"="&amp;$E2,OFFSET(CalcResults!$A$1,L$28,6,23,1))</f>
        <v>1128</v>
      </c>
      <c r="AI2" s="1">
        <f ca="1">SUMIF(OFFSET(CalcResults!$A$1,M$28,1,23,1),"="&amp;$E2,OFFSET(CalcResults!$A$1,M$28,5,23,1))+SUMIF(OFFSET(CalcResults!$A$1,M$28,1,23,1),"="&amp;$E2,OFFSET(CalcResults!$A$1,M$28,6,23,1))</f>
        <v>1402</v>
      </c>
      <c r="AJ2" s="1">
        <f ca="1">SUMIF(OFFSET(CalcResults!$A$1,N$28,1,23,1),"="&amp;$E2,OFFSET(CalcResults!$A$1,N$28,5,23,1))+SUMIF(OFFSET(CalcResults!$A$1,N$28,1,23,1),"="&amp;$E2,OFFSET(CalcResults!$A$1,N$28,6,23,1))</f>
        <v>1402</v>
      </c>
    </row>
    <row r="3" spans="1:36" x14ac:dyDescent="0.45">
      <c r="A3" t="s">
        <v>18</v>
      </c>
      <c r="B3">
        <v>1014</v>
      </c>
      <c r="C3">
        <v>21</v>
      </c>
      <c r="E3" t="str">
        <f>Rooms[[#This Row],[Room Name]]</f>
        <v>Dining</v>
      </c>
      <c r="F3" s="27">
        <f ca="1">SUMIF(OFFSET(CalcResults!$A$1,F$28,1,23,1),"="&amp;$E3,OFFSET(CalcResults!$A$1,F$28,8,23,1))</f>
        <v>1630.974095667528</v>
      </c>
      <c r="G3" s="27">
        <f ca="1">SUMIF(OFFSET(CalcResults!$A$1,G$28,1,23,1),"="&amp;$E3,OFFSET(CalcResults!$A$1,G$28,8,23,1))</f>
        <v>1062.3567298419637</v>
      </c>
      <c r="H3" s="27">
        <f ca="1">SUMIF(OFFSET(CalcResults!$A$1,H$28,1,23,1),"="&amp;$E3,OFFSET(CalcResults!$A$1,H$28,8,23,1))</f>
        <v>1096.2041195385857</v>
      </c>
      <c r="I3" s="27">
        <f ca="1">SUMIF(OFFSET(CalcResults!$A$1,I$28,1,23,1),"="&amp;$E3,OFFSET(CalcResults!$A$1,I$28,8,23,1))</f>
        <v>1015.322384051178</v>
      </c>
      <c r="J3" s="27">
        <f ca="1">SUMIF(OFFSET(CalcResults!$A$1,J$28,1,23,1),"="&amp;$E3,OFFSET(CalcResults!$A$1,J$28,8,23,1))</f>
        <v>1032.3213556370204</v>
      </c>
      <c r="K3" s="27">
        <f ca="1">SUMIF(OFFSET(CalcResults!$A$1,K$28,1,23,1),"="&amp;$E3,OFFSET(CalcResults!$A$1,K$28,8,23,1))</f>
        <v>1049.4286681112674</v>
      </c>
      <c r="L3" s="27">
        <f ca="1">SUMIF(OFFSET(CalcResults!$A$1,L$28,1,23,1),"="&amp;$E3,OFFSET(CalcResults!$A$1,L$28,8,23,1))</f>
        <v>1026.7335937786515</v>
      </c>
      <c r="M3" s="27">
        <f ca="1">SUMIF(OFFSET(CalcResults!$A$1,M$28,1,23,1),"="&amp;$E3,OFFSET(CalcResults!$A$1,M$28,8,23,1))</f>
        <v>867.9746620053902</v>
      </c>
      <c r="N3" s="27">
        <f ca="1">SUMIF(OFFSET(CalcResults!$A$1,N$28,1,23,1),"="&amp;$E3,OFFSET(CalcResults!$A$1,N$28,8,23,1))</f>
        <v>715.66810310544849</v>
      </c>
      <c r="P3" t="str">
        <f t="shared" ref="P3:P12" si="3">E3</f>
        <v>Dining</v>
      </c>
      <c r="Q3" s="28">
        <f t="shared" ref="Q3:Q12" ca="1" si="4">F3/$B3</f>
        <v>1.6084557156484498</v>
      </c>
      <c r="R3" s="28">
        <f t="shared" ref="R3:R12" ca="1" si="5">G3/$B3</f>
        <v>1.0476890826843823</v>
      </c>
      <c r="S3" s="28">
        <f t="shared" ref="S3:S12" ca="1" si="6">H3/$B3</f>
        <v>1.0810691514187236</v>
      </c>
      <c r="T3" s="28">
        <f t="shared" ref="T3:T12" ca="1" si="7">I3/$B3</f>
        <v>1.001304126283213</v>
      </c>
      <c r="U3" s="28">
        <f t="shared" ref="U3:U12" ca="1" si="8">J3/$B3</f>
        <v>1.0180683980641227</v>
      </c>
      <c r="V3" s="28">
        <f t="shared" ref="V3:V12" ca="1" si="9">K3/$B3</f>
        <v>1.0349395149026306</v>
      </c>
      <c r="W3" s="28">
        <f t="shared" ref="W3:W12" ca="1" si="10">L3/$B3</f>
        <v>1.0125577847915697</v>
      </c>
      <c r="X3" s="28">
        <f t="shared" ref="X3:X12" ca="1" si="11">M3/$B3</f>
        <v>0.85599079093233743</v>
      </c>
      <c r="Y3" s="28">
        <f t="shared" ref="Y3:Y12" ca="1" si="12">N3/$B3</f>
        <v>0.70578708393042255</v>
      </c>
      <c r="AA3" t="str">
        <f>Rooms[[#This Row],[Room Name]]</f>
        <v>Dining</v>
      </c>
      <c r="AB3" s="1">
        <f ca="1">SUMIF(OFFSET(CalcResults!$A$1,F$28,1,23,1),"="&amp;$E3,OFFSET(CalcResults!$A$1,F$28,5,23,1))+SUMIF(OFFSET(CalcResults!$A$1,F$28,1,23,1),"="&amp;$E3,OFFSET(CalcResults!$A$1,F$28,6,23,1))</f>
        <v>0</v>
      </c>
      <c r="AC3" s="1">
        <f ca="1">SUMIF(OFFSET(CalcResults!$A$1,G$28,1,23,1),"="&amp;$E3,OFFSET(CalcResults!$A$1,G$28,5,23,1))+SUMIF(OFFSET(CalcResults!$A$1,G$28,1,23,1),"="&amp;$E3,OFFSET(CalcResults!$A$1,G$28,6,23,1))</f>
        <v>249.06</v>
      </c>
      <c r="AD3" s="1">
        <f ca="1">SUMIF(OFFSET(CalcResults!$A$1,H$28,1,23,1),"="&amp;$E3,OFFSET(CalcResults!$A$1,H$28,5,23,1))+SUMIF(OFFSET(CalcResults!$A$1,H$28,1,23,1),"="&amp;$E3,OFFSET(CalcResults!$A$1,H$28,6,23,1))</f>
        <v>271.02</v>
      </c>
      <c r="AE3" s="1">
        <f ca="1">SUMIF(OFFSET(CalcResults!$A$1,I$28,1,23,1),"="&amp;$E3,OFFSET(CalcResults!$A$1,I$28,5,23,1))+SUMIF(OFFSET(CalcResults!$A$1,I$28,1,23,1),"="&amp;$E3,OFFSET(CalcResults!$A$1,I$28,6,23,1))</f>
        <v>378</v>
      </c>
      <c r="AF3" s="1">
        <f ca="1">SUMIF(OFFSET(CalcResults!$A$1,J$28,1,23,1),"="&amp;$E3,OFFSET(CalcResults!$A$1,J$28,5,23,1))+SUMIF(OFFSET(CalcResults!$A$1,J$28,1,23,1),"="&amp;$E3,OFFSET(CalcResults!$A$1,J$28,6,23,1))</f>
        <v>454</v>
      </c>
      <c r="AG3" s="1">
        <f ca="1">SUMIF(OFFSET(CalcResults!$A$1,K$28,1,23,1),"="&amp;$E3,OFFSET(CalcResults!$A$1,K$28,5,23,1))+SUMIF(OFFSET(CalcResults!$A$1,K$28,1,23,1),"="&amp;$E3,OFFSET(CalcResults!$A$1,K$28,6,23,1))</f>
        <v>512</v>
      </c>
      <c r="AH3" s="1">
        <f ca="1">SUMIF(OFFSET(CalcResults!$A$1,L$28,1,23,1),"="&amp;$E3,OFFSET(CalcResults!$A$1,L$28,5,23,1))+SUMIF(OFFSET(CalcResults!$A$1,L$28,1,23,1),"="&amp;$E3,OFFSET(CalcResults!$A$1,L$28,6,23,1))</f>
        <v>666</v>
      </c>
      <c r="AI3" s="1">
        <f ca="1">SUMIF(OFFSET(CalcResults!$A$1,M$28,1,23,1),"="&amp;$E3,OFFSET(CalcResults!$A$1,M$28,5,23,1))+SUMIF(OFFSET(CalcResults!$A$1,M$28,1,23,1),"="&amp;$E3,OFFSET(CalcResults!$A$1,M$28,6,23,1))</f>
        <v>666</v>
      </c>
      <c r="AJ3" s="1">
        <f ca="1">SUMIF(OFFSET(CalcResults!$A$1,N$28,1,23,1),"="&amp;$E3,OFFSET(CalcResults!$A$1,N$28,5,23,1))+SUMIF(OFFSET(CalcResults!$A$1,N$28,1,23,1),"="&amp;$E3,OFFSET(CalcResults!$A$1,N$28,6,23,1))</f>
        <v>666</v>
      </c>
    </row>
    <row r="4" spans="1:36" x14ac:dyDescent="0.45">
      <c r="A4" t="s">
        <v>14</v>
      </c>
      <c r="B4">
        <v>886</v>
      </c>
      <c r="C4">
        <v>18</v>
      </c>
      <c r="E4" t="str">
        <f>Rooms[[#This Row],[Room Name]]</f>
        <v>Kitchen</v>
      </c>
      <c r="F4" s="27">
        <f ca="1">SUMIF(OFFSET(CalcResults!$A$1,F$28,1,23,1),"="&amp;$E4,OFFSET(CalcResults!$A$1,F$28,8,23,1))</f>
        <v>1785.881144029755</v>
      </c>
      <c r="G4" s="27">
        <f ca="1">SUMIF(OFFSET(CalcResults!$A$1,G$28,1,23,1),"="&amp;$E4,OFFSET(CalcResults!$A$1,G$28,8,23,1))</f>
        <v>1046.5335566296003</v>
      </c>
      <c r="H4" s="27">
        <f ca="1">SUMIF(OFFSET(CalcResults!$A$1,H$28,1,23,1),"="&amp;$E4,OFFSET(CalcResults!$A$1,H$28,8,23,1))</f>
        <v>955.24998505020085</v>
      </c>
      <c r="I4" s="27">
        <f ca="1">SUMIF(OFFSET(CalcResults!$A$1,I$28,1,23,1),"="&amp;$E4,OFFSET(CalcResults!$A$1,I$28,8,23,1))</f>
        <v>1010.538750674492</v>
      </c>
      <c r="J4" s="27">
        <f ca="1">SUMIF(OFFSET(CalcResults!$A$1,J$28,1,23,1),"="&amp;$E4,OFFSET(CalcResults!$A$1,J$28,8,23,1))</f>
        <v>908.73856341905673</v>
      </c>
      <c r="K4" s="27">
        <f ca="1">SUMIF(OFFSET(CalcResults!$A$1,K$28,1,23,1),"="&amp;$E4,OFFSET(CalcResults!$A$1,K$28,8,23,1))</f>
        <v>925.00806230522608</v>
      </c>
      <c r="L4" s="27">
        <f ca="1">SUMIF(OFFSET(CalcResults!$A$1,L$28,1,23,1),"="&amp;$E4,OFFSET(CalcResults!$A$1,L$28,8,23,1))</f>
        <v>922.6498774301192</v>
      </c>
      <c r="M4" s="27">
        <f ca="1">SUMIF(OFFSET(CalcResults!$A$1,M$28,1,23,1),"="&amp;$E4,OFFSET(CalcResults!$A$1,M$28,8,23,1))</f>
        <v>976.29067317759086</v>
      </c>
      <c r="N4" s="27">
        <f ca="1">SUMIF(OFFSET(CalcResults!$A$1,N$28,1,23,1),"="&amp;$E4,OFFSET(CalcResults!$A$1,N$28,8,23,1))</f>
        <v>946.58550991059428</v>
      </c>
      <c r="P4" t="str">
        <f t="shared" si="3"/>
        <v>Kitchen</v>
      </c>
      <c r="Q4" s="28">
        <f t="shared" ca="1" si="4"/>
        <v>2.0156672054511908</v>
      </c>
      <c r="R4" s="28">
        <f t="shared" ca="1" si="5"/>
        <v>1.1811891158347634</v>
      </c>
      <c r="S4" s="28">
        <f t="shared" ca="1" si="6"/>
        <v>1.0781602540069988</v>
      </c>
      <c r="T4" s="28">
        <f t="shared" ca="1" si="7"/>
        <v>1.140562924011842</v>
      </c>
      <c r="U4" s="28">
        <f t="shared" ca="1" si="8"/>
        <v>1.0256642927980324</v>
      </c>
      <c r="V4" s="28">
        <f t="shared" ca="1" si="9"/>
        <v>1.0440271583580429</v>
      </c>
      <c r="W4" s="28">
        <f t="shared" ca="1" si="10"/>
        <v>1.0413655501468615</v>
      </c>
      <c r="X4" s="28">
        <f t="shared" ca="1" si="11"/>
        <v>1.1019082090040528</v>
      </c>
      <c r="Y4" s="28">
        <f t="shared" ca="1" si="12"/>
        <v>1.068380936693673</v>
      </c>
      <c r="AA4" t="str">
        <f>Rooms[[#This Row],[Room Name]]</f>
        <v>Kitchen</v>
      </c>
      <c r="AB4" s="1">
        <f ca="1">SUMIF(OFFSET(CalcResults!$A$1,F$28,1,23,1),"="&amp;$E4,OFFSET(CalcResults!$A$1,F$28,5,23,1))+SUMIF(OFFSET(CalcResults!$A$1,F$28,1,23,1),"="&amp;$E4,OFFSET(CalcResults!$A$1,F$28,6,23,1))</f>
        <v>0</v>
      </c>
      <c r="AC4" s="1">
        <f ca="1">SUMIF(OFFSET(CalcResults!$A$1,G$28,1,23,1),"="&amp;$E4,OFFSET(CalcResults!$A$1,G$28,5,23,1))+SUMIF(OFFSET(CalcResults!$A$1,G$28,1,23,1),"="&amp;$E4,OFFSET(CalcResults!$A$1,G$28,6,23,1))</f>
        <v>0</v>
      </c>
      <c r="AD4" s="1">
        <f ca="1">SUMIF(OFFSET(CalcResults!$A$1,H$28,1,23,1),"="&amp;$E4,OFFSET(CalcResults!$A$1,H$28,5,23,1))+SUMIF(OFFSET(CalcResults!$A$1,H$28,1,23,1),"="&amp;$E4,OFFSET(CalcResults!$A$1,H$28,6,23,1))</f>
        <v>0</v>
      </c>
      <c r="AE4" s="1">
        <f ca="1">SUMIF(OFFSET(CalcResults!$A$1,I$28,1,23,1),"="&amp;$E4,OFFSET(CalcResults!$A$1,I$28,5,23,1))+SUMIF(OFFSET(CalcResults!$A$1,I$28,1,23,1),"="&amp;$E4,OFFSET(CalcResults!$A$1,I$28,6,23,1))</f>
        <v>249.06</v>
      </c>
      <c r="AF4" s="1">
        <f ca="1">SUMIF(OFFSET(CalcResults!$A$1,J$28,1,23,1),"="&amp;$E4,OFFSET(CalcResults!$A$1,J$28,5,23,1))+SUMIF(OFFSET(CalcResults!$A$1,J$28,1,23,1),"="&amp;$E4,OFFSET(CalcResults!$A$1,J$28,6,23,1))</f>
        <v>249.06</v>
      </c>
      <c r="AG4" s="1">
        <f ca="1">SUMIF(OFFSET(CalcResults!$A$1,K$28,1,23,1),"="&amp;$E4,OFFSET(CalcResults!$A$1,K$28,5,23,1))+SUMIF(OFFSET(CalcResults!$A$1,K$28,1,23,1),"="&amp;$E4,OFFSET(CalcResults!$A$1,K$28,6,23,1))</f>
        <v>271.02</v>
      </c>
      <c r="AH4" s="1">
        <f ca="1">SUMIF(OFFSET(CalcResults!$A$1,L$28,1,23,1),"="&amp;$E4,OFFSET(CalcResults!$A$1,L$28,5,23,1))+SUMIF(OFFSET(CalcResults!$A$1,L$28,1,23,1),"="&amp;$E4,OFFSET(CalcResults!$A$1,L$28,6,23,1))</f>
        <v>387.18</v>
      </c>
      <c r="AI4" s="1">
        <f ca="1">SUMIF(OFFSET(CalcResults!$A$1,M$28,1,23,1),"="&amp;$E4,OFFSET(CalcResults!$A$1,M$28,5,23,1))+SUMIF(OFFSET(CalcResults!$A$1,M$28,1,23,1),"="&amp;$E4,OFFSET(CalcResults!$A$1,M$28,6,23,1))</f>
        <v>512</v>
      </c>
      <c r="AJ4" s="1">
        <f ca="1">SUMIF(OFFSET(CalcResults!$A$1,N$28,1,23,1),"="&amp;$E4,OFFSET(CalcResults!$A$1,N$28,5,23,1))+SUMIF(OFFSET(CalcResults!$A$1,N$28,1,23,1),"="&amp;$E4,OFFSET(CalcResults!$A$1,N$28,6,23,1))</f>
        <v>666</v>
      </c>
    </row>
    <row r="5" spans="1:36" x14ac:dyDescent="0.45">
      <c r="A5" t="s">
        <v>17</v>
      </c>
      <c r="B5">
        <v>564</v>
      </c>
      <c r="C5">
        <v>18</v>
      </c>
      <c r="E5" t="str">
        <f>Rooms[[#This Row],[Room Name]]</f>
        <v>Hall</v>
      </c>
      <c r="F5" s="27">
        <f ca="1">SUMIF(OFFSET(CalcResults!$A$1,F$28,1,23,1),"="&amp;$E5,OFFSET(CalcResults!$A$1,F$28,8,23,1))</f>
        <v>575.81345837340507</v>
      </c>
      <c r="G5" s="27">
        <f ca="1">SUMIF(OFFSET(CalcResults!$A$1,G$28,1,23,1),"="&amp;$E5,OFFSET(CalcResults!$A$1,G$28,8,23,1))</f>
        <v>872.27917232072548</v>
      </c>
      <c r="H5" s="27">
        <f ca="1">SUMIF(OFFSET(CalcResults!$A$1,H$28,1,23,1),"="&amp;$E5,OFFSET(CalcResults!$A$1,H$28,8,23,1))</f>
        <v>796.19488648072559</v>
      </c>
      <c r="I5" s="27">
        <f ca="1">SUMIF(OFFSET(CalcResults!$A$1,I$28,1,23,1),"="&amp;$E5,OFFSET(CalcResults!$A$1,I$28,8,23,1))</f>
        <v>721.7538623374104</v>
      </c>
      <c r="J5" s="27">
        <f ca="1">SUMIF(OFFSET(CalcResults!$A$1,J$28,1,23,1),"="&amp;$E5,OFFSET(CalcResults!$A$1,J$28,8,23,1))</f>
        <v>649.04543993476545</v>
      </c>
      <c r="K5" s="27">
        <f ca="1">SUMIF(OFFSET(CalcResults!$A$1,K$28,1,23,1),"="&amp;$E5,OFFSET(CalcResults!$A$1,K$28,8,23,1))</f>
        <v>578.17176611788216</v>
      </c>
      <c r="L5" s="27">
        <f ca="1">SUMIF(OFFSET(CalcResults!$A$1,L$28,1,23,1),"="&amp;$E5,OFFSET(CalcResults!$A$1,L$28,8,23,1))</f>
        <v>706.24761172311867</v>
      </c>
      <c r="M5" s="27">
        <f ca="1">SUMIF(OFFSET(CalcResults!$A$1,M$28,1,23,1),"="&amp;$E5,OFFSET(CalcResults!$A$1,M$28,8,23,1))</f>
        <v>613.56624724557128</v>
      </c>
      <c r="N5" s="27">
        <f ca="1">SUMIF(OFFSET(CalcResults!$A$1,N$28,1,23,1),"="&amp;$E5,OFFSET(CalcResults!$A$1,N$28,8,23,1))</f>
        <v>608.57258699354861</v>
      </c>
      <c r="P5" t="str">
        <f t="shared" si="3"/>
        <v>Hall</v>
      </c>
      <c r="Q5" s="28">
        <f t="shared" ca="1" si="4"/>
        <v>1.0209458481797962</v>
      </c>
      <c r="R5" s="28">
        <f t="shared" ca="1" si="5"/>
        <v>1.5465942771644068</v>
      </c>
      <c r="S5" s="28">
        <f t="shared" ca="1" si="6"/>
        <v>1.4116930611360383</v>
      </c>
      <c r="T5" s="28">
        <f t="shared" ca="1" si="7"/>
        <v>1.2797054296762596</v>
      </c>
      <c r="U5" s="28">
        <f t="shared" ca="1" si="8"/>
        <v>1.1507897871183785</v>
      </c>
      <c r="V5" s="28">
        <f t="shared" ca="1" si="9"/>
        <v>1.0251272448898621</v>
      </c>
      <c r="W5" s="28">
        <f t="shared" ca="1" si="10"/>
        <v>1.2522120775232601</v>
      </c>
      <c r="X5" s="28">
        <f t="shared" ca="1" si="11"/>
        <v>1.0878834171020768</v>
      </c>
      <c r="Y5" s="28">
        <f t="shared" ca="1" si="12"/>
        <v>1.0790294095630295</v>
      </c>
      <c r="AA5" t="str">
        <f>Rooms[[#This Row],[Room Name]]</f>
        <v>Hall</v>
      </c>
      <c r="AB5" s="1">
        <f ca="1">SUMIF(OFFSET(CalcResults!$A$1,F$28,1,23,1),"="&amp;$E5,OFFSET(CalcResults!$A$1,F$28,5,23,1))+SUMIF(OFFSET(CalcResults!$A$1,F$28,1,23,1),"="&amp;$E5,OFFSET(CalcResults!$A$1,F$28,6,23,1))</f>
        <v>0</v>
      </c>
      <c r="AC5" s="1">
        <f ca="1">SUMIF(OFFSET(CalcResults!$A$1,G$28,1,23,1),"="&amp;$E5,OFFSET(CalcResults!$A$1,G$28,5,23,1))+SUMIF(OFFSET(CalcResults!$A$1,G$28,1,23,1),"="&amp;$E5,OFFSET(CalcResults!$A$1,G$28,6,23,1))</f>
        <v>0</v>
      </c>
      <c r="AD5" s="1">
        <f ca="1">SUMIF(OFFSET(CalcResults!$A$1,H$28,1,23,1),"="&amp;$E5,OFFSET(CalcResults!$A$1,H$28,5,23,1))+SUMIF(OFFSET(CalcResults!$A$1,H$28,1,23,1),"="&amp;$E5,OFFSET(CalcResults!$A$1,H$28,6,23,1))</f>
        <v>0</v>
      </c>
      <c r="AE5" s="1">
        <f ca="1">SUMIF(OFFSET(CalcResults!$A$1,I$28,1,23,1),"="&amp;$E5,OFFSET(CalcResults!$A$1,I$28,5,23,1))+SUMIF(OFFSET(CalcResults!$A$1,I$28,1,23,1),"="&amp;$E5,OFFSET(CalcResults!$A$1,I$28,6,23,1))</f>
        <v>0</v>
      </c>
      <c r="AF5" s="1">
        <f ca="1">SUMIF(OFFSET(CalcResults!$A$1,J$28,1,23,1),"="&amp;$E5,OFFSET(CalcResults!$A$1,J$28,5,23,1))+SUMIF(OFFSET(CalcResults!$A$1,J$28,1,23,1),"="&amp;$E5,OFFSET(CalcResults!$A$1,J$28,6,23,1))</f>
        <v>0</v>
      </c>
      <c r="AG5" s="1">
        <f ca="1">SUMIF(OFFSET(CalcResults!$A$1,K$28,1,23,1),"="&amp;$E5,OFFSET(CalcResults!$A$1,K$28,5,23,1))+SUMIF(OFFSET(CalcResults!$A$1,K$28,1,23,1),"="&amp;$E5,OFFSET(CalcResults!$A$1,K$28,6,23,1))</f>
        <v>0</v>
      </c>
      <c r="AH5" s="1">
        <f ca="1">SUMIF(OFFSET(CalcResults!$A$1,L$28,1,23,1),"="&amp;$E5,OFFSET(CalcResults!$A$1,L$28,5,23,1))+SUMIF(OFFSET(CalcResults!$A$1,L$28,1,23,1),"="&amp;$E5,OFFSET(CalcResults!$A$1,L$28,6,23,1))</f>
        <v>0</v>
      </c>
      <c r="AI5" s="1">
        <f ca="1">SUMIF(OFFSET(CalcResults!$A$1,M$28,1,23,1),"="&amp;$E5,OFFSET(CalcResults!$A$1,M$28,5,23,1))+SUMIF(OFFSET(CalcResults!$A$1,M$28,1,23,1),"="&amp;$E5,OFFSET(CalcResults!$A$1,M$28,6,23,1))</f>
        <v>0</v>
      </c>
      <c r="AJ5" s="1">
        <f ca="1">SUMIF(OFFSET(CalcResults!$A$1,N$28,1,23,1),"="&amp;$E5,OFFSET(CalcResults!$A$1,N$28,5,23,1))+SUMIF(OFFSET(CalcResults!$A$1,N$28,1,23,1),"="&amp;$E5,OFFSET(CalcResults!$A$1,N$28,6,23,1))</f>
        <v>95</v>
      </c>
    </row>
    <row r="6" spans="1:36" x14ac:dyDescent="0.45">
      <c r="A6" t="s">
        <v>19</v>
      </c>
      <c r="B6">
        <v>115</v>
      </c>
      <c r="C6">
        <v>18</v>
      </c>
      <c r="E6" t="str">
        <f>Rooms[[#This Row],[Room Name]]</f>
        <v>Utility</v>
      </c>
      <c r="F6" s="27">
        <f ca="1">SUMIF(OFFSET(CalcResults!$A$1,F$28,1,23,1),"="&amp;$E6,OFFSET(CalcResults!$A$1,F$28,8,23,1))</f>
        <v>575.81345837340507</v>
      </c>
      <c r="G6" s="27">
        <f ca="1">SUMIF(OFFSET(CalcResults!$A$1,G$28,1,23,1),"="&amp;$E6,OFFSET(CalcResults!$A$1,G$28,8,23,1))</f>
        <v>337.42901007787879</v>
      </c>
      <c r="H6" s="27">
        <f ca="1">SUMIF(OFFSET(CalcResults!$A$1,H$28,1,23,1),"="&amp;$E6,OFFSET(CalcResults!$A$1,H$28,8,23,1))</f>
        <v>307.99686717210517</v>
      </c>
      <c r="I6" s="27">
        <f ca="1">SUMIF(OFFSET(CalcResults!$A$1,I$28,1,23,1),"="&amp;$E6,OFFSET(CalcResults!$A$1,I$28,8,23,1))</f>
        <v>279.20039709357098</v>
      </c>
      <c r="J6" s="27">
        <f ca="1">SUMIF(OFFSET(CalcResults!$A$1,J$28,1,23,1),"="&amp;$E6,OFFSET(CalcResults!$A$1,J$28,8,23,1))</f>
        <v>251.07415979000743</v>
      </c>
      <c r="K6" s="27">
        <f ca="1">SUMIF(OFFSET(CalcResults!$A$1,K$28,1,23,1),"="&amp;$E6,OFFSET(CalcResults!$A$1,K$28,8,23,1))</f>
        <v>223.65766934121308</v>
      </c>
      <c r="L6" s="27">
        <f ca="1">SUMIF(OFFSET(CalcResults!$A$1,L$28,1,23,1),"="&amp;$E6,OFFSET(CalcResults!$A$1,L$28,8,23,1))</f>
        <v>196.99662774957929</v>
      </c>
      <c r="M6" s="27">
        <f ca="1">SUMIF(OFFSET(CalcResults!$A$1,M$28,1,23,1),"="&amp;$E6,OFFSET(CalcResults!$A$1,M$28,8,23,1))</f>
        <v>171.14462350313602</v>
      </c>
      <c r="N6" s="27">
        <f ca="1">SUMIF(OFFSET(CalcResults!$A$1,N$28,1,23,1),"="&amp;$E6,OFFSET(CalcResults!$A$1,N$28,8,23,1))</f>
        <v>146.16554312977601</v>
      </c>
      <c r="P6" t="str">
        <f t="shared" si="3"/>
        <v>Utility</v>
      </c>
      <c r="Q6" s="28">
        <f t="shared" ca="1" si="4"/>
        <v>5.0070735510730877</v>
      </c>
      <c r="R6" s="28">
        <f t="shared" ca="1" si="5"/>
        <v>2.9341653050250329</v>
      </c>
      <c r="S6" s="28">
        <f t="shared" ca="1" si="6"/>
        <v>2.678233627583523</v>
      </c>
      <c r="T6" s="28">
        <f t="shared" ca="1" si="7"/>
        <v>2.4278295399440957</v>
      </c>
      <c r="U6" s="28">
        <f t="shared" ca="1" si="8"/>
        <v>2.1832535633913688</v>
      </c>
      <c r="V6" s="28">
        <f t="shared" ca="1" si="9"/>
        <v>1.9448492986192443</v>
      </c>
      <c r="W6" s="28">
        <f t="shared" ca="1" si="10"/>
        <v>1.7130141543441677</v>
      </c>
      <c r="X6" s="28">
        <f t="shared" ca="1" si="11"/>
        <v>1.4882141174185741</v>
      </c>
      <c r="Y6" s="28">
        <f t="shared" ca="1" si="12"/>
        <v>1.2710047228676176</v>
      </c>
      <c r="AA6" t="str">
        <f>Rooms[[#This Row],[Room Name]]</f>
        <v>Utility</v>
      </c>
      <c r="AB6" s="1">
        <f ca="1">SUMIF(OFFSET(CalcResults!$A$1,F$28,1,23,1),"="&amp;$E6,OFFSET(CalcResults!$A$1,F$28,5,23,1))+SUMIF(OFFSET(CalcResults!$A$1,F$28,1,23,1),"="&amp;$E6,OFFSET(CalcResults!$A$1,F$28,6,23,1))</f>
        <v>0</v>
      </c>
      <c r="AC6" s="1">
        <f ca="1">SUMIF(OFFSET(CalcResults!$A$1,G$28,1,23,1),"="&amp;$E6,OFFSET(CalcResults!$A$1,G$28,5,23,1))+SUMIF(OFFSET(CalcResults!$A$1,G$28,1,23,1),"="&amp;$E6,OFFSET(CalcResults!$A$1,G$28,6,23,1))</f>
        <v>0</v>
      </c>
      <c r="AD6" s="1">
        <f ca="1">SUMIF(OFFSET(CalcResults!$A$1,H$28,1,23,1),"="&amp;$E6,OFFSET(CalcResults!$A$1,H$28,5,23,1))+SUMIF(OFFSET(CalcResults!$A$1,H$28,1,23,1),"="&amp;$E6,OFFSET(CalcResults!$A$1,H$28,6,23,1))</f>
        <v>0</v>
      </c>
      <c r="AE6" s="1">
        <f ca="1">SUMIF(OFFSET(CalcResults!$A$1,I$28,1,23,1),"="&amp;$E6,OFFSET(CalcResults!$A$1,I$28,5,23,1))+SUMIF(OFFSET(CalcResults!$A$1,I$28,1,23,1),"="&amp;$E6,OFFSET(CalcResults!$A$1,I$28,6,23,1))</f>
        <v>0</v>
      </c>
      <c r="AF6" s="1">
        <f ca="1">SUMIF(OFFSET(CalcResults!$A$1,J$28,1,23,1),"="&amp;$E6,OFFSET(CalcResults!$A$1,J$28,5,23,1))+SUMIF(OFFSET(CalcResults!$A$1,J$28,1,23,1),"="&amp;$E6,OFFSET(CalcResults!$A$1,J$28,6,23,1))</f>
        <v>0</v>
      </c>
      <c r="AG6" s="1">
        <f ca="1">SUMIF(OFFSET(CalcResults!$A$1,K$28,1,23,1),"="&amp;$E6,OFFSET(CalcResults!$A$1,K$28,5,23,1))+SUMIF(OFFSET(CalcResults!$A$1,K$28,1,23,1),"="&amp;$E6,OFFSET(CalcResults!$A$1,K$28,6,23,1))</f>
        <v>0</v>
      </c>
      <c r="AH6" s="1">
        <f ca="1">SUMIF(OFFSET(CalcResults!$A$1,L$28,1,23,1),"="&amp;$E6,OFFSET(CalcResults!$A$1,L$28,5,23,1))+SUMIF(OFFSET(CalcResults!$A$1,L$28,1,23,1),"="&amp;$E6,OFFSET(CalcResults!$A$1,L$28,6,23,1))</f>
        <v>0</v>
      </c>
      <c r="AI6" s="1">
        <f ca="1">SUMIF(OFFSET(CalcResults!$A$1,M$28,1,23,1),"="&amp;$E6,OFFSET(CalcResults!$A$1,M$28,5,23,1))+SUMIF(OFFSET(CalcResults!$A$1,M$28,1,23,1),"="&amp;$E6,OFFSET(CalcResults!$A$1,M$28,6,23,1))</f>
        <v>0</v>
      </c>
      <c r="AJ6" s="1">
        <f ca="1">SUMIF(OFFSET(CalcResults!$A$1,N$28,1,23,1),"="&amp;$E6,OFFSET(CalcResults!$A$1,N$28,5,23,1))+SUMIF(OFFSET(CalcResults!$A$1,N$28,1,23,1),"="&amp;$E6,OFFSET(CalcResults!$A$1,N$28,6,23,1))</f>
        <v>0</v>
      </c>
    </row>
    <row r="7" spans="1:36" x14ac:dyDescent="0.45">
      <c r="A7" t="s">
        <v>20</v>
      </c>
      <c r="B7">
        <v>684</v>
      </c>
      <c r="C7">
        <v>18</v>
      </c>
      <c r="E7" t="str">
        <f>Rooms[[#This Row],[Room Name]]</f>
        <v>Main bed</v>
      </c>
      <c r="F7" s="27">
        <f ca="1">SUMIF(OFFSET(CalcResults!$A$1,F$28,1,23,1),"="&amp;$E7,OFFSET(CalcResults!$A$1,F$28,8,23,1))</f>
        <v>758.01114967961689</v>
      </c>
      <c r="G7" s="27">
        <f ca="1">SUMIF(OFFSET(CalcResults!$A$1,G$28,1,23,1),"="&amp;$E7,OFFSET(CalcResults!$A$1,G$28,8,23,1))</f>
        <v>698.02478801185077</v>
      </c>
      <c r="H7" s="27">
        <f ca="1">SUMIF(OFFSET(CalcResults!$A$1,H$28,1,23,1),"="&amp;$E7,OFFSET(CalcResults!$A$1,H$28,8,23,1))</f>
        <v>716.66733719598801</v>
      </c>
      <c r="I7" s="27">
        <f ca="1">SUMIF(OFFSET(CalcResults!$A$1,I$28,1,23,1),"="&amp;$E7,OFFSET(CalcResults!$A$1,I$28,8,23,1))</f>
        <v>721.7538623374104</v>
      </c>
      <c r="J7" s="27">
        <f ca="1">SUMIF(OFFSET(CalcResults!$A$1,J$28,1,23,1),"="&amp;$E7,OFFSET(CalcResults!$A$1,J$28,8,23,1))</f>
        <v>693.26447106196076</v>
      </c>
      <c r="K7" s="27">
        <f ca="1">SUMIF(OFFSET(CalcResults!$A$1,K$28,1,23,1),"="&amp;$E7,OFFSET(CalcResults!$A$1,K$28,8,23,1))</f>
        <v>686.32860920228973</v>
      </c>
      <c r="L7" s="27">
        <f ca="1">SUMIF(OFFSET(CalcResults!$A$1,L$28,1,23,1),"="&amp;$E7,OFFSET(CalcResults!$A$1,L$28,8,23,1))</f>
        <v>702.42528909514169</v>
      </c>
      <c r="M7" s="27">
        <f ca="1">SUMIF(OFFSET(CalcResults!$A$1,M$28,1,23,1),"="&amp;$E7,OFFSET(CalcResults!$A$1,M$28,8,23,1))</f>
        <v>610.24553067013733</v>
      </c>
      <c r="N7" s="27">
        <f ca="1">SUMIF(OFFSET(CalcResults!$A$1,N$28,1,23,1),"="&amp;$E7,OFFSET(CalcResults!$A$1,N$28,8,23,1))</f>
        <v>521.17833214482823</v>
      </c>
      <c r="P7" t="str">
        <f>E7</f>
        <v>Main bed</v>
      </c>
      <c r="Q7" s="28">
        <f t="shared" ca="1" si="4"/>
        <v>1.1082034352041183</v>
      </c>
      <c r="R7" s="28">
        <f t="shared" ca="1" si="5"/>
        <v>1.0205040760407176</v>
      </c>
      <c r="S7" s="28">
        <f t="shared" ca="1" si="6"/>
        <v>1.0477592649064151</v>
      </c>
      <c r="T7" s="28">
        <f t="shared" ca="1" si="7"/>
        <v>1.0551957051716527</v>
      </c>
      <c r="U7" s="28">
        <f t="shared" ca="1" si="8"/>
        <v>1.0135445483362</v>
      </c>
      <c r="V7" s="28">
        <f t="shared" ca="1" si="9"/>
        <v>1.0034043994185522</v>
      </c>
      <c r="W7" s="28">
        <f t="shared" ca="1" si="10"/>
        <v>1.0269375571566399</v>
      </c>
      <c r="X7" s="28">
        <f t="shared" ca="1" si="11"/>
        <v>0.892171828465113</v>
      </c>
      <c r="Y7" s="28">
        <f t="shared" ca="1" si="12"/>
        <v>0.76195662594273128</v>
      </c>
      <c r="AA7" t="str">
        <f>Rooms[[#This Row],[Room Name]]</f>
        <v>Main bed</v>
      </c>
      <c r="AB7" s="1">
        <f ca="1">SUMIF(OFFSET(CalcResults!$A$1,F$28,1,23,1),"="&amp;$E7,OFFSET(CalcResults!$A$1,F$28,5,23,1))+SUMIF(OFFSET(CalcResults!$A$1,F$28,1,23,1),"="&amp;$E7,OFFSET(CalcResults!$A$1,F$28,6,23,1))</f>
        <v>0</v>
      </c>
      <c r="AC7" s="1">
        <f ca="1">SUMIF(OFFSET(CalcResults!$A$1,G$28,1,23,1),"="&amp;$E7,OFFSET(CalcResults!$A$1,G$28,5,23,1))+SUMIF(OFFSET(CalcResults!$A$1,G$28,1,23,1),"="&amp;$E7,OFFSET(CalcResults!$A$1,G$28,6,23,1))</f>
        <v>181.36</v>
      </c>
      <c r="AD7" s="1">
        <f ca="1">SUMIF(OFFSET(CalcResults!$A$1,H$28,1,23,1),"="&amp;$E7,OFFSET(CalcResults!$A$1,H$28,5,23,1))+SUMIF(OFFSET(CalcResults!$A$1,H$28,1,23,1),"="&amp;$E7,OFFSET(CalcResults!$A$1,H$28,6,23,1))</f>
        <v>188.42000000000002</v>
      </c>
      <c r="AE7" s="1">
        <f ca="1">SUMIF(OFFSET(CalcResults!$A$1,I$28,1,23,1),"="&amp;$E7,OFFSET(CalcResults!$A$1,I$28,5,23,1))+SUMIF(OFFSET(CalcResults!$A$1,I$28,1,23,1),"="&amp;$E7,OFFSET(CalcResults!$A$1,I$28,6,23,1))</f>
        <v>194.65</v>
      </c>
      <c r="AF7" s="1">
        <f ca="1">SUMIF(OFFSET(CalcResults!$A$1,J$28,1,23,1),"="&amp;$E7,OFFSET(CalcResults!$A$1,J$28,5,23,1))+SUMIF(OFFSET(CalcResults!$A$1,J$28,1,23,1),"="&amp;$E7,OFFSET(CalcResults!$A$1,J$28,6,23,1))</f>
        <v>285</v>
      </c>
      <c r="AG7" s="1">
        <f ca="1">SUMIF(OFFSET(CalcResults!$A$1,K$28,1,23,1),"="&amp;$E7,OFFSET(CalcResults!$A$1,K$28,5,23,1))+SUMIF(OFFSET(CalcResults!$A$1,K$28,1,23,1),"="&amp;$E7,OFFSET(CalcResults!$A$1,K$28,6,23,1))</f>
        <v>298</v>
      </c>
      <c r="AH7" s="1">
        <f ca="1">SUMIF(OFFSET(CalcResults!$A$1,L$28,1,23,1),"="&amp;$E7,OFFSET(CalcResults!$A$1,L$28,5,23,1))+SUMIF(OFFSET(CalcResults!$A$1,L$28,1,23,1),"="&amp;$E7,OFFSET(CalcResults!$A$1,L$28,6,23,1))</f>
        <v>331</v>
      </c>
      <c r="AI7" s="1">
        <f ca="1">SUMIF(OFFSET(CalcResults!$A$1,M$28,1,23,1),"="&amp;$E7,OFFSET(CalcResults!$A$1,M$28,5,23,1))+SUMIF(OFFSET(CalcResults!$A$1,M$28,1,23,1),"="&amp;$E7,OFFSET(CalcResults!$A$1,M$28,6,23,1))</f>
        <v>331</v>
      </c>
      <c r="AJ7" s="1">
        <f ca="1">SUMIF(OFFSET(CalcResults!$A$1,N$28,1,23,1),"="&amp;$E7,OFFSET(CalcResults!$A$1,N$28,5,23,1))+SUMIF(OFFSET(CalcResults!$A$1,N$28,1,23,1),"="&amp;$E7,OFFSET(CalcResults!$A$1,N$28,6,23,1))</f>
        <v>331</v>
      </c>
    </row>
    <row r="8" spans="1:36" x14ac:dyDescent="0.45">
      <c r="A8" t="s">
        <v>97</v>
      </c>
      <c r="B8">
        <v>271</v>
      </c>
      <c r="C8">
        <v>18</v>
      </c>
      <c r="E8" t="str">
        <f>Rooms[[#This Row],[Room Name]]</f>
        <v>Bed N</v>
      </c>
      <c r="F8" s="27">
        <f ca="1">SUMIF(OFFSET(CalcResults!$A$1,F$28,1,23,1),"="&amp;$E8,OFFSET(CalcResults!$A$1,F$28,8,23,1))</f>
        <v>673.78768860410389</v>
      </c>
      <c r="G8" s="27">
        <f ca="1">SUMIF(OFFSET(CalcResults!$A$1,G$28,1,23,1),"="&amp;$E8,OFFSET(CalcResults!$A$1,G$28,8,23,1))</f>
        <v>394.84230432993576</v>
      </c>
      <c r="H8" s="27">
        <f ca="1">SUMIF(OFFSET(CalcResults!$A$1,H$28,1,23,1),"="&amp;$E8,OFFSET(CalcResults!$A$1,H$28,8,23,1))</f>
        <v>360.40230427303055</v>
      </c>
      <c r="I8" s="27">
        <f ca="1">SUMIF(OFFSET(CalcResults!$A$1,I$28,1,23,1),"="&amp;$E8,OFFSET(CalcResults!$A$1,I$28,8,23,1))</f>
        <v>326.7061363005368</v>
      </c>
      <c r="J8" s="27">
        <f ca="1">SUMIF(OFFSET(CalcResults!$A$1,J$28,1,23,1),"="&amp;$E8,OFFSET(CalcResults!$A$1,J$28,8,23,1))</f>
        <v>293.79424070950125</v>
      </c>
      <c r="K8" s="27">
        <f ca="1">SUMIF(OFFSET(CalcResults!$A$1,K$28,1,23,1),"="&amp;$E8,OFFSET(CalcResults!$A$1,K$28,8,23,1))</f>
        <v>309.5929607250759</v>
      </c>
      <c r="L8" s="27">
        <f ca="1">SUMIF(OFFSET(CalcResults!$A$1,L$28,1,23,1),"="&amp;$E8,OFFSET(CalcResults!$A$1,L$28,8,23,1))</f>
        <v>340.10758468555343</v>
      </c>
      <c r="M8" s="27">
        <f ca="1">SUMIF(OFFSET(CalcResults!$A$1,M$28,1,23,1),"="&amp;$E8,OFFSET(CalcResults!$A$1,M$28,8,23,1))</f>
        <v>284.19668551292239</v>
      </c>
      <c r="N8" s="27">
        <f ca="1">SUMIF(OFFSET(CalcResults!$A$1,N$28,1,23,1),"="&amp;$E8,OFFSET(CalcResults!$A$1,N$28,8,23,1))</f>
        <v>307.53300369681438</v>
      </c>
      <c r="P8" t="str">
        <f t="shared" si="3"/>
        <v>Bed N</v>
      </c>
      <c r="Q8" s="28">
        <f t="shared" ca="1" si="4"/>
        <v>2.486301433963483</v>
      </c>
      <c r="R8" s="28">
        <f t="shared" ca="1" si="5"/>
        <v>1.456982672804191</v>
      </c>
      <c r="S8" s="28">
        <f t="shared" ca="1" si="6"/>
        <v>1.3298978017455001</v>
      </c>
      <c r="T8" s="28">
        <f t="shared" ca="1" si="7"/>
        <v>1.2055576985259659</v>
      </c>
      <c r="U8" s="28">
        <f t="shared" ca="1" si="8"/>
        <v>1.084111589333953</v>
      </c>
      <c r="V8" s="28">
        <f t="shared" ca="1" si="9"/>
        <v>1.1424094491700219</v>
      </c>
      <c r="W8" s="28">
        <f t="shared" ca="1" si="10"/>
        <v>1.2550095375850681</v>
      </c>
      <c r="X8" s="28">
        <f t="shared" ca="1" si="11"/>
        <v>1.0486962565052487</v>
      </c>
      <c r="Y8" s="28">
        <f t="shared" ca="1" si="12"/>
        <v>1.1348081317225622</v>
      </c>
      <c r="AA8" t="str">
        <f>Rooms[[#This Row],[Room Name]]</f>
        <v>Bed N</v>
      </c>
      <c r="AB8" s="1">
        <f ca="1">SUMIF(OFFSET(CalcResults!$A$1,F$28,1,23,1),"="&amp;$E8,OFFSET(CalcResults!$A$1,F$28,5,23,1))+SUMIF(OFFSET(CalcResults!$A$1,F$28,1,23,1),"="&amp;$E8,OFFSET(CalcResults!$A$1,F$28,6,23,1))</f>
        <v>0</v>
      </c>
      <c r="AC8" s="1">
        <f ca="1">SUMIF(OFFSET(CalcResults!$A$1,G$28,1,23,1),"="&amp;$E8,OFFSET(CalcResults!$A$1,G$28,5,23,1))+SUMIF(OFFSET(CalcResults!$A$1,G$28,1,23,1),"="&amp;$E8,OFFSET(CalcResults!$A$1,G$28,6,23,1))</f>
        <v>0</v>
      </c>
      <c r="AD8" s="1">
        <f ca="1">SUMIF(OFFSET(CalcResults!$A$1,H$28,1,23,1),"="&amp;$E8,OFFSET(CalcResults!$A$1,H$28,5,23,1))+SUMIF(OFFSET(CalcResults!$A$1,H$28,1,23,1),"="&amp;$E8,OFFSET(CalcResults!$A$1,H$28,6,23,1))</f>
        <v>0</v>
      </c>
      <c r="AE8" s="1">
        <f ca="1">SUMIF(OFFSET(CalcResults!$A$1,I$28,1,23,1),"="&amp;$E8,OFFSET(CalcResults!$A$1,I$28,5,23,1))+SUMIF(OFFSET(CalcResults!$A$1,I$28,1,23,1),"="&amp;$E8,OFFSET(CalcResults!$A$1,I$28,6,23,1))</f>
        <v>0</v>
      </c>
      <c r="AF8" s="1">
        <f ca="1">SUMIF(OFFSET(CalcResults!$A$1,J$28,1,23,1),"="&amp;$E8,OFFSET(CalcResults!$A$1,J$28,5,23,1))+SUMIF(OFFSET(CalcResults!$A$1,J$28,1,23,1),"="&amp;$E8,OFFSET(CalcResults!$A$1,J$28,6,23,1))</f>
        <v>0</v>
      </c>
      <c r="AG8" s="1">
        <f ca="1">SUMIF(OFFSET(CalcResults!$A$1,K$28,1,23,1),"="&amp;$E8,OFFSET(CalcResults!$A$1,K$28,5,23,1))+SUMIF(OFFSET(CalcResults!$A$1,K$28,1,23,1),"="&amp;$E8,OFFSET(CalcResults!$A$1,K$28,6,23,1))</f>
        <v>95</v>
      </c>
      <c r="AH8" s="1">
        <f ca="1">SUMIF(OFFSET(CalcResults!$A$1,L$28,1,23,1),"="&amp;$E8,OFFSET(CalcResults!$A$1,L$28,5,23,1))+SUMIF(OFFSET(CalcResults!$A$1,L$28,1,23,1),"="&amp;$E8,OFFSET(CalcResults!$A$1,L$28,6,23,1))</f>
        <v>95</v>
      </c>
      <c r="AI8" s="1">
        <f ca="1">SUMIF(OFFSET(CalcResults!$A$1,M$28,1,23,1),"="&amp;$E8,OFFSET(CalcResults!$A$1,M$28,5,23,1))+SUMIF(OFFSET(CalcResults!$A$1,M$28,1,23,1),"="&amp;$E8,OFFSET(CalcResults!$A$1,M$28,6,23,1))</f>
        <v>95</v>
      </c>
      <c r="AJ8" s="1">
        <f ca="1">SUMIF(OFFSET(CalcResults!$A$1,N$28,1,23,1),"="&amp;$E8,OFFSET(CalcResults!$A$1,N$28,5,23,1))+SUMIF(OFFSET(CalcResults!$A$1,N$28,1,23,1),"="&amp;$E8,OFFSET(CalcResults!$A$1,N$28,6,23,1))</f>
        <v>95</v>
      </c>
    </row>
    <row r="9" spans="1:36" x14ac:dyDescent="0.45">
      <c r="A9" t="s">
        <v>98</v>
      </c>
      <c r="B9">
        <v>695</v>
      </c>
      <c r="C9">
        <v>18</v>
      </c>
      <c r="E9" t="str">
        <f>Rooms[[#This Row],[Room Name]]</f>
        <v>Bed NW</v>
      </c>
      <c r="F9" s="27">
        <f ca="1">SUMIF(OFFSET(CalcResults!$A$1,F$28,1,23,1),"="&amp;$E9,OFFSET(CalcResults!$A$1,F$28,8,23,1))</f>
        <v>1041.6207635053238</v>
      </c>
      <c r="G9" s="27">
        <f ca="1">SUMIF(OFFSET(CalcResults!$A$1,G$28,1,23,1),"="&amp;$E9,OFFSET(CalcResults!$A$1,G$28,8,23,1))</f>
        <v>865.93794800065746</v>
      </c>
      <c r="H9" s="27">
        <f ca="1">SUMIF(OFFSET(CalcResults!$A$1,H$28,1,23,1),"="&amp;$E9,OFFSET(CalcResults!$A$1,H$28,8,23,1))</f>
        <v>778.70463290094835</v>
      </c>
      <c r="I9" s="27">
        <f ca="1">SUMIF(OFFSET(CalcResults!$A$1,I$28,1,23,1),"="&amp;$E9,OFFSET(CalcResults!$A$1,I$28,8,23,1))</f>
        <v>721.7538623374104</v>
      </c>
      <c r="J9" s="27">
        <f ca="1">SUMIF(OFFSET(CalcResults!$A$1,J$28,1,23,1),"="&amp;$E9,OFFSET(CalcResults!$A$1,J$28,8,23,1))</f>
        <v>713.8750364178569</v>
      </c>
      <c r="K9" s="27">
        <f ca="1">SUMIF(OFFSET(CalcResults!$A$1,K$28,1,23,1),"="&amp;$E9,OFFSET(CalcResults!$A$1,K$28,8,23,1))</f>
        <v>809.50723604842051</v>
      </c>
      <c r="L9" s="27">
        <f ca="1">SUMIF(OFFSET(CalcResults!$A$1,L$28,1,23,1),"="&amp;$E9,OFFSET(CalcResults!$A$1,L$28,8,23,1))</f>
        <v>713.01018252646236</v>
      </c>
      <c r="M9" s="27">
        <f ca="1">SUMIF(OFFSET(CalcResults!$A$1,M$28,1,23,1),"="&amp;$E9,OFFSET(CalcResults!$A$1,M$28,8,23,1))</f>
        <v>707.82351004058205</v>
      </c>
      <c r="N9" s="27">
        <f ca="1">SUMIF(OFFSET(CalcResults!$A$1,N$28,1,23,1),"="&amp;$E9,OFFSET(CalcResults!$A$1,N$28,8,23,1))</f>
        <v>770.09607051956618</v>
      </c>
      <c r="P9" t="str">
        <f t="shared" si="3"/>
        <v>Bed NW</v>
      </c>
      <c r="Q9" s="28">
        <f t="shared" ca="1" si="4"/>
        <v>1.4987349115184514</v>
      </c>
      <c r="R9" s="28">
        <f t="shared" ca="1" si="5"/>
        <v>1.2459538820153344</v>
      </c>
      <c r="S9" s="28">
        <f t="shared" ca="1" si="6"/>
        <v>1.1204383207207891</v>
      </c>
      <c r="T9" s="28">
        <f t="shared" ca="1" si="7"/>
        <v>1.0384947659531085</v>
      </c>
      <c r="U9" s="28">
        <f t="shared" ca="1" si="8"/>
        <v>1.027158325781089</v>
      </c>
      <c r="V9" s="28">
        <f t="shared" ca="1" si="9"/>
        <v>1.1647586130193102</v>
      </c>
      <c r="W9" s="28">
        <f t="shared" ca="1" si="10"/>
        <v>1.0259139316927517</v>
      </c>
      <c r="X9" s="28">
        <f t="shared" ca="1" si="11"/>
        <v>1.0184510935835713</v>
      </c>
      <c r="Y9" s="28">
        <f t="shared" ca="1" si="12"/>
        <v>1.1080519000281528</v>
      </c>
      <c r="AA9" t="str">
        <f>Rooms[[#This Row],[Room Name]]</f>
        <v>Bed NW</v>
      </c>
      <c r="AB9" s="1">
        <f ca="1">SUMIF(OFFSET(CalcResults!$A$1,F$28,1,23,1),"="&amp;$E9,OFFSET(CalcResults!$A$1,F$28,5,23,1))+SUMIF(OFFSET(CalcResults!$A$1,F$28,1,23,1),"="&amp;$E9,OFFSET(CalcResults!$A$1,F$28,6,23,1))</f>
        <v>0</v>
      </c>
      <c r="AC9" s="1">
        <f ca="1">SUMIF(OFFSET(CalcResults!$A$1,G$28,1,23,1),"="&amp;$E9,OFFSET(CalcResults!$A$1,G$28,5,23,1))+SUMIF(OFFSET(CalcResults!$A$1,G$28,1,23,1),"="&amp;$E9,OFFSET(CalcResults!$A$1,G$28,6,23,1))</f>
        <v>95</v>
      </c>
      <c r="AD9" s="1">
        <f ca="1">SUMIF(OFFSET(CalcResults!$A$1,H$28,1,23,1),"="&amp;$E9,OFFSET(CalcResults!$A$1,H$28,5,23,1))+SUMIF(OFFSET(CalcResults!$A$1,H$28,1,23,1),"="&amp;$E9,OFFSET(CalcResults!$A$1,H$28,6,23,1))</f>
        <v>95</v>
      </c>
      <c r="AE9" s="1">
        <f ca="1">SUMIF(OFFSET(CalcResults!$A$1,I$28,1,23,1),"="&amp;$E9,OFFSET(CalcResults!$A$1,I$28,5,23,1))+SUMIF(OFFSET(CalcResults!$A$1,I$28,1,23,1),"="&amp;$E9,OFFSET(CalcResults!$A$1,I$28,6,23,1))</f>
        <v>194.65</v>
      </c>
      <c r="AF9" s="1">
        <f ca="1">SUMIF(OFFSET(CalcResults!$A$1,J$28,1,23,1),"="&amp;$E9,OFFSET(CalcResults!$A$1,J$28,5,23,1))+SUMIF(OFFSET(CalcResults!$A$1,J$28,1,23,1),"="&amp;$E9,OFFSET(CalcResults!$A$1,J$28,6,23,1))</f>
        <v>204.61</v>
      </c>
      <c r="AG9" s="1">
        <f ca="1">SUMIF(OFFSET(CalcResults!$A$1,K$28,1,23,1),"="&amp;$E9,OFFSET(CalcResults!$A$1,K$28,5,23,1))+SUMIF(OFFSET(CalcResults!$A$1,K$28,1,23,1),"="&amp;$E9,OFFSET(CalcResults!$A$1,K$28,6,23,1))</f>
        <v>249.06</v>
      </c>
      <c r="AH9" s="1">
        <f ca="1">SUMIF(OFFSET(CalcResults!$A$1,L$28,1,23,1),"="&amp;$E9,OFFSET(CalcResults!$A$1,L$28,5,23,1))+SUMIF(OFFSET(CalcResults!$A$1,L$28,1,23,1),"="&amp;$E9,OFFSET(CalcResults!$A$1,L$28,6,23,1))</f>
        <v>249.06</v>
      </c>
      <c r="AI9" s="1">
        <f ca="1">SUMIF(OFFSET(CalcResults!$A$1,M$28,1,23,1),"="&amp;$E9,OFFSET(CalcResults!$A$1,M$28,5,23,1))+SUMIF(OFFSET(CalcResults!$A$1,M$28,1,23,1),"="&amp;$E9,OFFSET(CalcResults!$A$1,M$28,6,23,1))</f>
        <v>271.02</v>
      </c>
      <c r="AJ9" s="1">
        <f ca="1">SUMIF(OFFSET(CalcResults!$A$1,N$28,1,23,1),"="&amp;$E9,OFFSET(CalcResults!$A$1,N$28,5,23,1))+SUMIF(OFFSET(CalcResults!$A$1,N$28,1,23,1),"="&amp;$E9,OFFSET(CalcResults!$A$1,N$28,6,23,1))</f>
        <v>423.68</v>
      </c>
    </row>
    <row r="10" spans="1:36" x14ac:dyDescent="0.45">
      <c r="A10" t="s">
        <v>99</v>
      </c>
      <c r="B10">
        <v>694</v>
      </c>
      <c r="C10">
        <v>18</v>
      </c>
      <c r="E10" t="str">
        <f>Rooms[[#This Row],[Room Name]]</f>
        <v>Bed SW</v>
      </c>
      <c r="F10" s="27">
        <f ca="1">SUMIF(OFFSET(CalcResults!$A$1,F$28,1,23,1),"="&amp;$E10,OFFSET(CalcResults!$A$1,F$28,8,23,1))</f>
        <v>1488.5207610488621</v>
      </c>
      <c r="G10" s="27">
        <f ca="1">SUMIF(OFFSET(CalcResults!$A$1,G$28,1,23,1),"="&amp;$E10,OFFSET(CalcResults!$A$1,G$28,8,23,1))</f>
        <v>872.27917232072548</v>
      </c>
      <c r="H10" s="27">
        <f ca="1">SUMIF(OFFSET(CalcResults!$A$1,H$28,1,23,1),"="&amp;$E10,OFFSET(CalcResults!$A$1,H$28,8,23,1))</f>
        <v>796.19488648072559</v>
      </c>
      <c r="I10" s="27">
        <f ca="1">SUMIF(OFFSET(CalcResults!$A$1,I$28,1,23,1),"="&amp;$E10,OFFSET(CalcResults!$A$1,I$28,8,23,1))</f>
        <v>721.7538623374104</v>
      </c>
      <c r="J10" s="27">
        <f ca="1">SUMIF(OFFSET(CalcResults!$A$1,J$28,1,23,1),"="&amp;$E10,OFFSET(CalcResults!$A$1,J$28,8,23,1))</f>
        <v>713.8750364178569</v>
      </c>
      <c r="K10" s="27">
        <f ca="1">SUMIF(OFFSET(CalcResults!$A$1,K$28,1,23,1),"="&amp;$E10,OFFSET(CalcResults!$A$1,K$28,8,23,1))</f>
        <v>809.50723604842051</v>
      </c>
      <c r="L10" s="27">
        <f ca="1">SUMIF(OFFSET(CalcResults!$A$1,L$28,1,23,1),"="&amp;$E10,OFFSET(CalcResults!$A$1,L$28,8,23,1))</f>
        <v>713.01018252646236</v>
      </c>
      <c r="M10" s="27">
        <f ca="1">SUMIF(OFFSET(CalcResults!$A$1,M$28,1,23,1),"="&amp;$E10,OFFSET(CalcResults!$A$1,M$28,8,23,1))</f>
        <v>707.82351004058205</v>
      </c>
      <c r="N10" s="27">
        <f ca="1">SUMIF(OFFSET(CalcResults!$A$1,N$28,1,23,1),"="&amp;$E10,OFFSET(CalcResults!$A$1,N$28,8,23,1))</f>
        <v>770.09607051956618</v>
      </c>
      <c r="P10" t="str">
        <f t="shared" si="3"/>
        <v>Bed SW</v>
      </c>
      <c r="Q10" s="28">
        <f t="shared" ca="1" si="4"/>
        <v>2.1448425951712711</v>
      </c>
      <c r="R10" s="28">
        <f t="shared" ca="1" si="5"/>
        <v>1.2568864154477313</v>
      </c>
      <c r="S10" s="28">
        <f t="shared" ca="1" si="6"/>
        <v>1.1472548796552242</v>
      </c>
      <c r="T10" s="28">
        <f t="shared" ca="1" si="7"/>
        <v>1.0399911561057786</v>
      </c>
      <c r="U10" s="28">
        <f t="shared" ca="1" si="8"/>
        <v>1.0286383810055575</v>
      </c>
      <c r="V10" s="28">
        <f t="shared" ca="1" si="9"/>
        <v>1.1664369395510381</v>
      </c>
      <c r="W10" s="28">
        <f t="shared" ca="1" si="10"/>
        <v>1.0273921938421648</v>
      </c>
      <c r="X10" s="28">
        <f t="shared" ca="1" si="11"/>
        <v>1.019918602363951</v>
      </c>
      <c r="Y10" s="28">
        <f t="shared" ca="1" si="12"/>
        <v>1.1096485165987986</v>
      </c>
      <c r="AA10" t="str">
        <f>Rooms[[#This Row],[Room Name]]</f>
        <v>Bed SW</v>
      </c>
      <c r="AB10" s="1">
        <f ca="1">SUMIF(OFFSET(CalcResults!$A$1,F$28,1,23,1),"="&amp;$E10,OFFSET(CalcResults!$A$1,F$28,5,23,1))+SUMIF(OFFSET(CalcResults!$A$1,F$28,1,23,1),"="&amp;$E10,OFFSET(CalcResults!$A$1,F$28,6,23,1))</f>
        <v>0</v>
      </c>
      <c r="AC10" s="1">
        <f ca="1">SUMIF(OFFSET(CalcResults!$A$1,G$28,1,23,1),"="&amp;$E10,OFFSET(CalcResults!$A$1,G$28,5,23,1))+SUMIF(OFFSET(CalcResults!$A$1,G$28,1,23,1),"="&amp;$E10,OFFSET(CalcResults!$A$1,G$28,6,23,1))</f>
        <v>0</v>
      </c>
      <c r="AD10" s="1">
        <f ca="1">SUMIF(OFFSET(CalcResults!$A$1,H$28,1,23,1),"="&amp;$E10,OFFSET(CalcResults!$A$1,H$28,5,23,1))+SUMIF(OFFSET(CalcResults!$A$1,H$28,1,23,1),"="&amp;$E10,OFFSET(CalcResults!$A$1,H$28,6,23,1))</f>
        <v>0</v>
      </c>
      <c r="AE10" s="1">
        <f ca="1">SUMIF(OFFSET(CalcResults!$A$1,I$28,1,23,1),"="&amp;$E10,OFFSET(CalcResults!$A$1,I$28,5,23,1))+SUMIF(OFFSET(CalcResults!$A$1,I$28,1,23,1),"="&amp;$E10,OFFSET(CalcResults!$A$1,I$28,6,23,1))</f>
        <v>0</v>
      </c>
      <c r="AF10" s="1">
        <f ca="1">SUMIF(OFFSET(CalcResults!$A$1,J$28,1,23,1),"="&amp;$E10,OFFSET(CalcResults!$A$1,J$28,5,23,1))+SUMIF(OFFSET(CalcResults!$A$1,J$28,1,23,1),"="&amp;$E10,OFFSET(CalcResults!$A$1,J$28,6,23,1))</f>
        <v>204.61</v>
      </c>
      <c r="AG10" s="1">
        <f ca="1">SUMIF(OFFSET(CalcResults!$A$1,K$28,1,23,1),"="&amp;$E10,OFFSET(CalcResults!$A$1,K$28,5,23,1))+SUMIF(OFFSET(CalcResults!$A$1,K$28,1,23,1),"="&amp;$E10,OFFSET(CalcResults!$A$1,K$28,6,23,1))</f>
        <v>249.06</v>
      </c>
      <c r="AH10" s="1">
        <f ca="1">SUMIF(OFFSET(CalcResults!$A$1,L$28,1,23,1),"="&amp;$E10,OFFSET(CalcResults!$A$1,L$28,5,23,1))+SUMIF(OFFSET(CalcResults!$A$1,L$28,1,23,1),"="&amp;$E10,OFFSET(CalcResults!$A$1,L$28,6,23,1))</f>
        <v>249.06</v>
      </c>
      <c r="AI10" s="1">
        <f ca="1">SUMIF(OFFSET(CalcResults!$A$1,M$28,1,23,1),"="&amp;$E10,OFFSET(CalcResults!$A$1,M$28,5,23,1))+SUMIF(OFFSET(CalcResults!$A$1,M$28,1,23,1),"="&amp;$E10,OFFSET(CalcResults!$A$1,M$28,6,23,1))</f>
        <v>271.02</v>
      </c>
      <c r="AJ10" s="1">
        <f ca="1">SUMIF(OFFSET(CalcResults!$A$1,N$28,1,23,1),"="&amp;$E10,OFFSET(CalcResults!$A$1,N$28,5,23,1))+SUMIF(OFFSET(CalcResults!$A$1,N$28,1,23,1),"="&amp;$E10,OFFSET(CalcResults!$A$1,N$28,6,23,1))</f>
        <v>423.68</v>
      </c>
    </row>
    <row r="11" spans="1:36" x14ac:dyDescent="0.45">
      <c r="A11" t="s">
        <v>25</v>
      </c>
      <c r="B11">
        <v>362</v>
      </c>
      <c r="C11">
        <v>22</v>
      </c>
      <c r="E11" t="str">
        <f>Rooms[[#This Row],[Room Name]]</f>
        <v>Ensuite</v>
      </c>
      <c r="F11" s="27">
        <f ca="1">SUMIF(OFFSET(CalcResults!$A$1,F$28,1,23,1),"="&amp;$E11,OFFSET(CalcResults!$A$1,F$28,8,23,1))</f>
        <v>447.10327454929575</v>
      </c>
      <c r="G11" s="27">
        <f ca="1">SUMIF(OFFSET(CalcResults!$A$1,G$28,1,23,1),"="&amp;$E11,OFFSET(CalcResults!$A$1,G$28,8,23,1))</f>
        <v>367.5444033381039</v>
      </c>
      <c r="H11" s="27">
        <f ca="1">SUMIF(OFFSET(CalcResults!$A$1,H$28,1,23,1),"="&amp;$E11,OFFSET(CalcResults!$A$1,H$28,8,23,1))</f>
        <v>454.18191293356568</v>
      </c>
      <c r="I11" s="27">
        <f ca="1">SUMIF(OFFSET(CalcResults!$A$1,I$28,1,23,1),"="&amp;$E11,OFFSET(CalcResults!$A$1,I$28,8,23,1))</f>
        <v>404.58670931574665</v>
      </c>
      <c r="J11" s="27">
        <f ca="1">SUMIF(OFFSET(CalcResults!$A$1,J$28,1,23,1),"="&amp;$E11,OFFSET(CalcResults!$A$1,J$28,8,23,1))</f>
        <v>458.38469053969271</v>
      </c>
      <c r="K11" s="27">
        <f ca="1">SUMIF(OFFSET(CalcResults!$A$1,K$28,1,23,1),"="&amp;$E11,OFFSET(CalcResults!$A$1,K$28,8,23,1))</f>
        <v>398.2305493155061</v>
      </c>
      <c r="L11" s="27">
        <f ca="1">SUMIF(OFFSET(CalcResults!$A$1,L$28,1,23,1),"="&amp;$E11,OFFSET(CalcResults!$A$1,L$28,8,23,1))</f>
        <v>377.848836866824</v>
      </c>
      <c r="M11" s="27">
        <f ca="1">SUMIF(OFFSET(CalcResults!$A$1,M$28,1,23,1),"="&amp;$E11,OFFSET(CalcResults!$A$1,M$28,8,23,1))</f>
        <v>374.79691174763849</v>
      </c>
      <c r="N11" s="27">
        <f ca="1">SUMIF(OFFSET(CalcResults!$A$1,N$28,1,23,1),"="&amp;$E11,OFFSET(CalcResults!$A$1,N$28,8,23,1))</f>
        <v>353.55935795557724</v>
      </c>
      <c r="P11" t="str">
        <f t="shared" si="3"/>
        <v>Ensuite</v>
      </c>
      <c r="Q11" s="28">
        <f t="shared" ca="1" si="4"/>
        <v>1.2350919186444633</v>
      </c>
      <c r="R11" s="28">
        <f t="shared" ca="1" si="5"/>
        <v>1.015316031320729</v>
      </c>
      <c r="S11" s="28">
        <f t="shared" ca="1" si="6"/>
        <v>1.2546461683247672</v>
      </c>
      <c r="T11" s="28">
        <f t="shared" ca="1" si="7"/>
        <v>1.1176428434136647</v>
      </c>
      <c r="U11" s="28">
        <f t="shared" ca="1" si="8"/>
        <v>1.2662560512146208</v>
      </c>
      <c r="V11" s="28">
        <f t="shared" ca="1" si="9"/>
        <v>1.1000843903743263</v>
      </c>
      <c r="W11" s="28">
        <f t="shared" ca="1" si="10"/>
        <v>1.0437813173116686</v>
      </c>
      <c r="X11" s="28">
        <f t="shared" ca="1" si="11"/>
        <v>1.0353505849382278</v>
      </c>
      <c r="Y11" s="28">
        <f t="shared" ca="1" si="12"/>
        <v>0.97668330926955038</v>
      </c>
      <c r="AA11" t="str">
        <f>Rooms[[#This Row],[Room Name]]</f>
        <v>Ensuite</v>
      </c>
      <c r="AB11" s="1">
        <f ca="1">SUMIF(OFFSET(CalcResults!$A$1,F$28,1,23,1),"="&amp;$E11,OFFSET(CalcResults!$A$1,F$28,5,23,1))+SUMIF(OFFSET(CalcResults!$A$1,F$28,1,23,1),"="&amp;$E11,OFFSET(CalcResults!$A$1,F$28,6,23,1))</f>
        <v>0</v>
      </c>
      <c r="AC11" s="1">
        <f ca="1">SUMIF(OFFSET(CalcResults!$A$1,G$28,1,23,1),"="&amp;$E11,OFFSET(CalcResults!$A$1,G$28,5,23,1))+SUMIF(OFFSET(CalcResults!$A$1,G$28,1,23,1),"="&amp;$E11,OFFSET(CalcResults!$A$1,G$28,6,23,1))</f>
        <v>95</v>
      </c>
      <c r="AD11" s="1">
        <f ca="1">SUMIF(OFFSET(CalcResults!$A$1,H$28,1,23,1),"="&amp;$E11,OFFSET(CalcResults!$A$1,H$28,5,23,1))+SUMIF(OFFSET(CalcResults!$A$1,H$28,1,23,1),"="&amp;$E11,OFFSET(CalcResults!$A$1,H$28,6,23,1))</f>
        <v>95</v>
      </c>
      <c r="AE11" s="1">
        <f ca="1">SUMIF(OFFSET(CalcResults!$A$1,I$28,1,23,1),"="&amp;$E11,OFFSET(CalcResults!$A$1,I$28,5,23,1))+SUMIF(OFFSET(CalcResults!$A$1,I$28,1,23,1),"="&amp;$E11,OFFSET(CalcResults!$A$1,I$28,6,23,1))</f>
        <v>95</v>
      </c>
      <c r="AF11" s="1">
        <f ca="1">SUMIF(OFFSET(CalcResults!$A$1,J$28,1,23,1),"="&amp;$E11,OFFSET(CalcResults!$A$1,J$28,5,23,1))+SUMIF(OFFSET(CalcResults!$A$1,J$28,1,23,1),"="&amp;$E11,OFFSET(CalcResults!$A$1,J$28,6,23,1))</f>
        <v>95</v>
      </c>
      <c r="AG11" s="1">
        <f ca="1">SUMIF(OFFSET(CalcResults!$A$1,K$28,1,23,1),"="&amp;$E11,OFFSET(CalcResults!$A$1,K$28,5,23,1))+SUMIF(OFFSET(CalcResults!$A$1,K$28,1,23,1),"="&amp;$E11,OFFSET(CalcResults!$A$1,K$28,6,23,1))</f>
        <v>95</v>
      </c>
      <c r="AH11" s="1">
        <f ca="1">SUMIF(OFFSET(CalcResults!$A$1,L$28,1,23,1),"="&amp;$E11,OFFSET(CalcResults!$A$1,L$28,5,23,1))+SUMIF(OFFSET(CalcResults!$A$1,L$28,1,23,1),"="&amp;$E11,OFFSET(CalcResults!$A$1,L$28,6,23,1))</f>
        <v>95</v>
      </c>
      <c r="AI11" s="1">
        <f ca="1">SUMIF(OFFSET(CalcResults!$A$1,M$28,1,23,1),"="&amp;$E11,OFFSET(CalcResults!$A$1,M$28,5,23,1))+SUMIF(OFFSET(CalcResults!$A$1,M$28,1,23,1),"="&amp;$E11,OFFSET(CalcResults!$A$1,M$28,6,23,1))</f>
        <v>298</v>
      </c>
      <c r="AJ11" s="1">
        <f ca="1">SUMIF(OFFSET(CalcResults!$A$1,N$28,1,23,1),"="&amp;$E11,OFFSET(CalcResults!$A$1,N$28,5,23,1))+SUMIF(OFFSET(CalcResults!$A$1,N$28,1,23,1),"="&amp;$E11,OFFSET(CalcResults!$A$1,N$28,6,23,1))</f>
        <v>331</v>
      </c>
    </row>
    <row r="12" spans="1:36" x14ac:dyDescent="0.45">
      <c r="A12" t="s">
        <v>24</v>
      </c>
      <c r="B12">
        <v>704</v>
      </c>
      <c r="C12">
        <v>22</v>
      </c>
      <c r="E12" t="str">
        <f>Rooms[[#This Row],[Room Name]]</f>
        <v>Bath</v>
      </c>
      <c r="F12" s="27">
        <f ca="1">SUMIF(OFFSET(CalcResults!$A$1,F$28,1,23,1),"="&amp;$E12,OFFSET(CalcResults!$A$1,F$28,8,23,1))</f>
        <v>764.18161721435752</v>
      </c>
      <c r="G12" s="27">
        <f ca="1">SUMIF(OFFSET(CalcResults!$A$1,G$28,1,23,1),"="&amp;$E12,OFFSET(CalcResults!$A$1,G$28,8,23,1))</f>
        <v>721.7538623374104</v>
      </c>
      <c r="H12" s="27">
        <f ca="1">SUMIF(OFFSET(CalcResults!$A$1,H$28,1,23,1),"="&amp;$E12,OFFSET(CalcResults!$A$1,H$28,8,23,1))</f>
        <v>770.4604067585899</v>
      </c>
      <c r="I12" s="27">
        <f ca="1">SUMIF(OFFSET(CalcResults!$A$1,I$28,1,23,1),"="&amp;$E12,OFFSET(CalcResults!$A$1,I$28,8,23,1))</f>
        <v>717.70744639344491</v>
      </c>
      <c r="J12" s="27">
        <f ca="1">SUMIF(OFFSET(CalcResults!$A$1,J$28,1,23,1),"="&amp;$E12,OFFSET(CalcResults!$A$1,J$28,8,23,1))</f>
        <v>702.42528909514169</v>
      </c>
      <c r="K12" s="27">
        <f ca="1">SUMIF(OFFSET(CalcResults!$A$1,K$28,1,23,1),"="&amp;$E12,OFFSET(CalcResults!$A$1,K$28,8,23,1))</f>
        <v>610.24553067013733</v>
      </c>
      <c r="L12" s="27">
        <f ca="1">SUMIF(OFFSET(CalcResults!$A$1,L$28,1,23,1),"="&amp;$E12,OFFSET(CalcResults!$A$1,L$28,8,23,1))</f>
        <v>521.17833214482823</v>
      </c>
      <c r="M12" s="27">
        <f ca="1">SUMIF(OFFSET(CalcResults!$A$1,M$28,1,23,1),"="&amp;$E12,OFFSET(CalcResults!$A$1,M$28,8,23,1))</f>
        <v>435.50088626707605</v>
      </c>
      <c r="N12" s="27">
        <f ca="1">SUMIF(OFFSET(CalcResults!$A$1,N$28,1,23,1),"="&amp;$E12,OFFSET(CalcResults!$A$1,N$28,8,23,1))</f>
        <v>353.55935795557724</v>
      </c>
      <c r="P12" t="str">
        <f t="shared" si="3"/>
        <v>Bath</v>
      </c>
      <c r="Q12" s="28">
        <f t="shared" ca="1" si="4"/>
        <v>1.0854852517249396</v>
      </c>
      <c r="R12" s="28">
        <f t="shared" ca="1" si="5"/>
        <v>1.0252185544565489</v>
      </c>
      <c r="S12" s="28">
        <f t="shared" ca="1" si="6"/>
        <v>1.0944039868729971</v>
      </c>
      <c r="T12" s="28">
        <f t="shared" ca="1" si="7"/>
        <v>1.0194708045361434</v>
      </c>
      <c r="U12" s="28">
        <f t="shared" ca="1" si="8"/>
        <v>0.99776319473741715</v>
      </c>
      <c r="V12" s="28">
        <f t="shared" ca="1" si="9"/>
        <v>0.86682603788371781</v>
      </c>
      <c r="W12" s="28">
        <f t="shared" ca="1" si="10"/>
        <v>0.74031013088754005</v>
      </c>
      <c r="X12" s="28">
        <f t="shared" ca="1" si="11"/>
        <v>0.61860921344755126</v>
      </c>
      <c r="Y12" s="28">
        <f t="shared" ca="1" si="12"/>
        <v>0.50221499709599038</v>
      </c>
      <c r="AA12" t="str">
        <f>Rooms[[#This Row],[Room Name]]</f>
        <v>Bath</v>
      </c>
      <c r="AB12" s="1">
        <f ca="1">SUMIF(OFFSET(CalcResults!$A$1,F$28,1,23,1),"="&amp;$E12,OFFSET(CalcResults!$A$1,F$28,5,23,1))+SUMIF(OFFSET(CalcResults!$A$1,F$28,1,23,1),"="&amp;$E12,OFFSET(CalcResults!$A$1,F$28,6,23,1))</f>
        <v>0</v>
      </c>
      <c r="AC12" s="1">
        <f ca="1">SUMIF(OFFSET(CalcResults!$A$1,G$28,1,23,1),"="&amp;$E12,OFFSET(CalcResults!$A$1,G$28,5,23,1))+SUMIF(OFFSET(CalcResults!$A$1,G$28,1,23,1),"="&amp;$E12,OFFSET(CalcResults!$A$1,G$28,6,23,1))</f>
        <v>194.65</v>
      </c>
      <c r="AD12" s="1">
        <f ca="1">SUMIF(OFFSET(CalcResults!$A$1,H$28,1,23,1),"="&amp;$E12,OFFSET(CalcResults!$A$1,H$28,5,23,1))+SUMIF(OFFSET(CalcResults!$A$1,H$28,1,23,1),"="&amp;$E12,OFFSET(CalcResults!$A$1,H$28,6,23,1))</f>
        <v>298</v>
      </c>
      <c r="AE12" s="1">
        <f ca="1">SUMIF(OFFSET(CalcResults!$A$1,I$28,1,23,1),"="&amp;$E12,OFFSET(CalcResults!$A$1,I$28,5,23,1))+SUMIF(OFFSET(CalcResults!$A$1,I$28,1,23,1),"="&amp;$E12,OFFSET(CalcResults!$A$1,I$28,6,23,1))</f>
        <v>316</v>
      </c>
      <c r="AF12" s="1">
        <f ca="1">SUMIF(OFFSET(CalcResults!$A$1,J$28,1,23,1),"="&amp;$E12,OFFSET(CalcResults!$A$1,J$28,5,23,1))+SUMIF(OFFSET(CalcResults!$A$1,J$28,1,23,1),"="&amp;$E12,OFFSET(CalcResults!$A$1,J$28,6,23,1))</f>
        <v>331</v>
      </c>
      <c r="AG12" s="1">
        <f ca="1">SUMIF(OFFSET(CalcResults!$A$1,K$28,1,23,1),"="&amp;$E12,OFFSET(CalcResults!$A$1,K$28,5,23,1))+SUMIF(OFFSET(CalcResults!$A$1,K$28,1,23,1),"="&amp;$E12,OFFSET(CalcResults!$A$1,K$28,6,23,1))</f>
        <v>331</v>
      </c>
      <c r="AH12" s="1">
        <f ca="1">SUMIF(OFFSET(CalcResults!$A$1,L$28,1,23,1),"="&amp;$E12,OFFSET(CalcResults!$A$1,L$28,5,23,1))+SUMIF(OFFSET(CalcResults!$A$1,L$28,1,23,1),"="&amp;$E12,OFFSET(CalcResults!$A$1,L$28,6,23,1))</f>
        <v>331</v>
      </c>
      <c r="AI12" s="1">
        <f ca="1">SUMIF(OFFSET(CalcResults!$A$1,M$28,1,23,1),"="&amp;$E12,OFFSET(CalcResults!$A$1,M$28,5,23,1))+SUMIF(OFFSET(CalcResults!$A$1,M$28,1,23,1),"="&amp;$E12,OFFSET(CalcResults!$A$1,M$28,6,23,1))</f>
        <v>331</v>
      </c>
      <c r="AJ12" s="1">
        <f ca="1">SUMIF(OFFSET(CalcResults!$A$1,N$28,1,23,1),"="&amp;$E12,OFFSET(CalcResults!$A$1,N$28,5,23,1))+SUMIF(OFFSET(CalcResults!$A$1,N$28,1,23,1),"="&amp;$E12,OFFSET(CalcResults!$A$1,N$28,6,23,1))</f>
        <v>331</v>
      </c>
    </row>
    <row r="28" spans="5:14" x14ac:dyDescent="0.45">
      <c r="E28" t="s">
        <v>121</v>
      </c>
      <c r="F28">
        <f>VLOOKUP(F1,Scenarios!$A$2:$B$11,2,FALSE)</f>
        <v>6</v>
      </c>
      <c r="G28">
        <f>VLOOKUP(G1,Scenarios!$A$2:$B$11,2,FALSE)</f>
        <v>31</v>
      </c>
      <c r="H28">
        <f>VLOOKUP(H1,Scenarios!$A$2:$B$11,2,FALSE)</f>
        <v>56</v>
      </c>
      <c r="I28">
        <f>VLOOKUP(I1,Scenarios!$A$2:$B$11,2,FALSE)</f>
        <v>81</v>
      </c>
      <c r="J28">
        <f>VLOOKUP(J1,Scenarios!$A$2:$B$11,2,FALSE)</f>
        <v>106</v>
      </c>
      <c r="K28">
        <f>VLOOKUP(K1,Scenarios!$A$2:$B$11,2,FALSE)</f>
        <v>131</v>
      </c>
      <c r="L28">
        <f>VLOOKUP(L1,Scenarios!$A$2:$B$11,2,FALSE)</f>
        <v>156</v>
      </c>
      <c r="M28">
        <f>VLOOKUP(M1,Scenarios!$A$2:$B$11,2,FALSE)</f>
        <v>181</v>
      </c>
      <c r="N28">
        <f>VLOOKUP(N1,Scenarios!$A$2:$B$11,2,FALSE)</f>
        <v>206</v>
      </c>
    </row>
  </sheetData>
  <phoneticPr fontId="1" type="noConversion"/>
  <conditionalFormatting sqref="Q2:Y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835-BFC5-437B-A90C-E3177E59C2CC}">
  <dimension ref="A1:C4"/>
  <sheetViews>
    <sheetView workbookViewId="0">
      <selection activeCell="A6" sqref="A6:B9"/>
    </sheetView>
  </sheetViews>
  <sheetFormatPr defaultRowHeight="14.25" x14ac:dyDescent="0.45"/>
  <sheetData>
    <row r="1" spans="1:3" x14ac:dyDescent="0.45">
      <c r="A1" t="s">
        <v>108</v>
      </c>
      <c r="B1">
        <f>SUM(Rooms[Heat Loss])</f>
        <v>8140</v>
      </c>
      <c r="C1" t="s">
        <v>111</v>
      </c>
    </row>
    <row r="2" spans="1:3" x14ac:dyDescent="0.45">
      <c r="A2" t="s">
        <v>110</v>
      </c>
      <c r="B2" s="26">
        <f>SUMPRODUCT(Rooms[Heat Loss],Rooms[Room Temperature])/B1</f>
        <v>19.426044226044226</v>
      </c>
      <c r="C2" t="s">
        <v>112</v>
      </c>
    </row>
    <row r="3" spans="1:3" x14ac:dyDescent="0.45">
      <c r="A3" t="s">
        <v>109</v>
      </c>
      <c r="B3" s="27">
        <f>(B1/B2)*1800*24/1000</f>
        <v>18101.884043306691</v>
      </c>
      <c r="C3" t="s">
        <v>113</v>
      </c>
    </row>
    <row r="4" spans="1:3" x14ac:dyDescent="0.45">
      <c r="A4" t="s">
        <v>114</v>
      </c>
      <c r="B4">
        <v>0.24</v>
      </c>
      <c r="C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L23" sqref="L23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30" t="s">
        <v>16</v>
      </c>
      <c r="E1" s="30"/>
      <c r="F1" s="30"/>
      <c r="G1" s="30"/>
      <c r="H1" s="30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72</v>
      </c>
      <c r="F1" s="24" t="s">
        <v>73</v>
      </c>
      <c r="G1" s="24" t="s">
        <v>82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71</v>
      </c>
      <c r="E2" s="25" t="s">
        <v>2</v>
      </c>
      <c r="F2" s="25" t="s">
        <v>78</v>
      </c>
      <c r="G2" s="25" t="s">
        <v>83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Summary</vt:lpstr>
      <vt:lpstr>Scenarios</vt:lpstr>
      <vt:lpstr>RadiatorDatabase</vt:lpstr>
      <vt:lpstr>RadiatorLocations</vt:lpstr>
      <vt:lpstr>CalcResults</vt:lpstr>
      <vt:lpstr>Rooms</vt:lpstr>
      <vt:lpstr>Calcs</vt:lpstr>
      <vt:lpstr>Examples</vt:lpstr>
      <vt:lpstr>Design</vt:lpstr>
      <vt:lpstr>Tabular</vt:lpstr>
      <vt:lpstr>Form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2025-02-09T18:07:36Z</dcterms:modified>
</cp:coreProperties>
</file>