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<sst xmlns="http://schemas.openxmlformats.org/spreadsheetml/2006/main" count="1104" uniqueCount="460">
  <si>
    <t>File opened</t>
  </si>
  <si>
    <t>2024-06-06 13:03:32</t>
  </si>
  <si>
    <t>Console s/n</t>
  </si>
  <si>
    <t>68C-703220</t>
  </si>
  <si>
    <t>Console ver</t>
  </si>
  <si>
    <t>Bluestem v.2.1.09</t>
  </si>
  <si>
    <t>Scripts ver</t>
  </si>
  <si>
    <t>2022.06  2.1.09, Dec 2022</t>
  </si>
  <si>
    <t>Head s/n</t>
  </si>
  <si>
    <t>68H-413208</t>
  </si>
  <si>
    <t>Head ver</t>
  </si>
  <si>
    <t>1.4.22</t>
  </si>
  <si>
    <t>Head cal</t>
  </si>
  <si>
    <t>{"oxygen": "21", "co2azero": "0.987614", "co2aspan1": "1.00353", "co2aspan2": "-0.0363577", "co2aspan2a": "0.312026", "co2aspan2b": "0.309588", "co2aspanconc1": "2473", "co2aspanconc2": "301.4", "co2bzero": "0.956222", "co2bspan1": "1.0028", "co2bspan2": "-0.0347347", "co2bspan2a": "0.313647", "co2bspan2b": "0.311109", "co2bspanconc1": "2473", "co2bspanconc2": "301.4", "h2oazero": "1.0877", "h2oaspan1": "1.00633", "h2oaspan2": "0", "h2oaspan2a": "0.0664003", "h2oaspan2b": "0.0668209", "h2oaspanconc1": "11.69", "h2oaspanconc2": "0", "h2obzero": "1.07646", "h2obspan1": "0.999537", "h2obspan2": "0", "h2obspan2a": "0.0672295", "h2obspan2b": "0.0671984", "h2obspanconc1": "11.69", "h2obspanconc2": "0", "tazero": "0.112123", "tbzero": "0.193707", "flowmeterzero": "2.48442", "flowazero": "0.3142", "flowbzero": "0.30723", "chamberpressurezero": "2.65202", "ssa_ref": "32481.8", "ssb_ref": "35461"}</t>
  </si>
  <si>
    <t>CO2 rangematch</t>
  </si>
  <si>
    <t>Tue Mar 12 11:30</t>
  </si>
  <si>
    <t>H2O rangematch</t>
  </si>
  <si>
    <t>Thu Aug  3 09:57</t>
  </si>
  <si>
    <t>Chamber type</t>
  </si>
  <si>
    <t>6800-01A</t>
  </si>
  <si>
    <t>Chamber s/n</t>
  </si>
  <si>
    <t>MPF-742689</t>
  </si>
  <si>
    <t>Chamber rev</t>
  </si>
  <si>
    <t>0</t>
  </si>
  <si>
    <t>Chamber cal</t>
  </si>
  <si>
    <t>Fluorometer</t>
  </si>
  <si>
    <t>Flr. Version</t>
  </si>
  <si>
    <t>13:03:32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</si>
  <si>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</si>
  <si>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</si>
  <si>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</si>
  <si>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</si>
  <si>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</si>
  <si>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</si>
  <si>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</si>
  <si>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</si>
  <si>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</si>
  <si>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</si>
  <si>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</si>
  <si>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</si>
  <si>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</si>
  <si>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</si>
  <si>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</si>
  <si>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</si>
  <si>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</si>
  <si>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</si>
  <si>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</si>
  <si>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</si>
  <si>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</si>
  <si>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</si>
  <si>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</si>
  <si>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</si>
  <si>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</si>
  <si>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</si>
  <si>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</si>
  <si>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</si>
  <si>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</si>
  <si>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</si>
  <si>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</si>
  <si>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</si>
  <si>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</si>
  <si>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</si>
  <si>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</si>
  <si>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</si>
  <si>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</si>
  <si>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</si>
  <si>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</si>
  <si>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</si>
  <si>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</si>
  <si>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</si>
  <si>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</si>
  <si>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</si>
  <si>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</si>
  <si>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</si>
  <si>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</si>
  <si>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</si>
  <si>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</si>
  <si>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</si>
  <si>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</si>
  <si>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</si>
  <si>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</si>
  <si>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2.46575 191.715 363.247 585.574 854.938 1054.73 1226.68 1343.77</t>
  </si>
  <si>
    <t>Fs_true</t>
  </si>
  <si>
    <t>-0.390081 216.548 386.904 589.797 806.713 1001.88 1200.48 1401.02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</si>
  <si>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</si>
  <si>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</si>
  <si>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</si>
  <si>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</si>
  <si>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</si>
  <si>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</si>
  <si>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</si>
  <si>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</si>
  <si>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</si>
  <si>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</si>
  <si>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</si>
  <si>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</si>
  <si>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</si>
  <si>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</si>
  <si>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</si>
  <si>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</si>
  <si>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</si>
  <si>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</si>
  <si>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</si>
  <si>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</si>
  <si>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</si>
  <si>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</si>
  <si>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</si>
  <si>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</si>
  <si>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</si>
  <si>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</si>
  <si>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</si>
  <si>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</si>
  <si>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</si>
  <si>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</si>
  <si>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</si>
  <si>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</si>
  <si>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</si>
  <si>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</si>
  <si>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</si>
  <si>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</si>
  <si>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</si>
  <si>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</si>
  <si>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</si>
  <si>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</si>
  <si>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</si>
  <si>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</si>
  <si>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</si>
  <si>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</si>
  <si>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</si>
  <si>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</si>
  <si>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</si>
  <si>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</si>
  <si>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</si>
  <si>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</si>
  <si>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</si>
  <si>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</si>
  <si>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</si>
  <si>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</si>
  <si>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</si>
  <si>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</si>
  <si>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</si>
  <si>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</si>
  <si>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</si>
  <si>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</si>
  <si>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</si>
  <si>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</si>
  <si>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</si>
  <si>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</si>
  <si>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</si>
  <si>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</si>
  <si>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</si>
  <si>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</si>
  <si>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</si>
  <si>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</si>
  <si>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</si>
  <si>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</si>
  <si>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</si>
  <si>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</si>
  <si>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</si>
  <si>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</si>
  <si>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</si>
  <si>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</si>
  <si>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</si>
  <si>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</si>
  <si>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</si>
  <si>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</si>
  <si>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</si>
  <si>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</si>
  <si>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</si>
  <si>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</si>
  <si>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</si>
  <si>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</si>
  <si>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</si>
  <si>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</si>
  <si>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</si>
  <si>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</si>
  <si>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</si>
  <si>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</si>
  <si>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</si>
  <si>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</si>
  <si>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</si>
  <si>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</si>
  <si>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</si>
  <si>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</si>
  <si>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</si>
  <si>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</si>
  <si>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</si>
  <si>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</si>
  <si>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</si>
  <si>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</si>
  <si>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</si>
  <si>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</si>
  <si>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</si>
  <si>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</si>
  <si>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</si>
  <si>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</si>
  <si>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</si>
  <si>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</si>
  <si>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</si>
  <si>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</si>
  <si>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</si>
  <si>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</si>
  <si>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</si>
  <si>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</si>
  <si>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</si>
  <si>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</si>
  <si>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</si>
  <si>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</si>
  <si>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</si>
  <si>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</si>
  <si>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</si>
  <si>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</si>
  <si>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</si>
  <si>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</si>
  <si>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</si>
  <si>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</si>
  <si>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</si>
  <si>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</si>
  <si>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</si>
  <si>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</si>
  <si>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</si>
  <si>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</si>
  <si>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</si>
  <si>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</si>
  <si>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</si>
  <si>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</si>
  <si>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</si>
  <si>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</si>
  <si>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</si>
  <si>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</si>
  <si>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</si>
  <si>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</si>
  <si>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</si>
  <si>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</si>
  <si>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</si>
  <si>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</si>
  <si>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</si>
  <si>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</si>
  <si>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</si>
  <si>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</si>
  <si>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</si>
  <si>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</si>
  <si>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</si>
  <si>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</si>
  <si>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</si>
  <si>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</si>
  <si>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</si>
  <si>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</si>
  <si>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</si>
  <si>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</si>
  <si>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</si>
  <si>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</si>
  <si>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</si>
  <si>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</si>
  <si>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</si>
  <si>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</si>
  <si>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</si>
  <si>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</si>
  <si>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</si>
  <si>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</si>
  <si>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</si>
  <si>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</si>
  <si>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</si>
  <si>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</si>
  <si>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</si>
  <si>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</si>
  <si>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</si>
  <si>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</si>
  <si>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</si>
  <si>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</si>
  <si>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</si>
  <si>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</si>
  <si>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</si>
  <si>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</si>
  <si>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</si>
  <si>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</si>
  <si>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</si>
  <si>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</si>
  <si>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</si>
  <si>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</si>
  <si>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</si>
  <si>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</si>
  <si>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</si>
  <si>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</si>
  <si>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</si>
  <si>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</si>
  <si>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</si>
  <si>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</si>
  <si>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</si>
  <si>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</si>
  <si>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</si>
  <si>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</si>
  <si>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</si>
  <si>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</si>
  <si>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</si>
  <si>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</si>
  <si>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</si>
  <si>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</si>
  <si>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</si>
  <si>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</si>
  <si>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</si>
  <si>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</si>
  <si>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</si>
  <si>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</si>
  <si>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</si>
  <si>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</si>
  <si>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</si>
  <si>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</si>
  <si>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</si>
  <si>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</si>
  <si>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</si>
  <si>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</si>
  <si>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</si>
  <si>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</si>
  <si>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</si>
  <si>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</si>
  <si>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</si>
  <si>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</si>
  <si>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</si>
  <si>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</si>
  <si>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</si>
  <si>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</si>
  <si>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</si>
  <si>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</si>
  <si>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</si>
  <si>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</si>
  <si>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</si>
  <si>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</si>
  <si>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</si>
  <si>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</si>
  <si>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</si>
  <si>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</si>
  <si>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</si>
  <si>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</si>
  <si>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</si>
  <si>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</si>
  <si>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</si>
  <si>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</si>
  <si>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</si>
  <si>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</si>
  <si>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</si>
  <si>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</si>
  <si>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</si>
  <si>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</si>
  <si>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</si>
  <si>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</si>
  <si>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</si>
  <si>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</si>
  <si>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</si>
  <si>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</si>
  <si>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</si>
  <si>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</si>
  <si>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</si>
  <si>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</si>
  <si>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</si>
  <si>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</si>
  <si>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</si>
  <si>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</si>
  <si>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</si>
  <si>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</si>
  <si>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</si>
  <si>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</si>
  <si>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</si>
  <si>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</si>
  <si>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</si>
  <si>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</si>
  <si>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</si>
  <si>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</si>
  <si>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</si>
  <si>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</si>
  <si>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</si>
  <si>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</si>
  <si>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</si>
  <si>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</si>
  <si>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</si>
  <si>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</si>
  <si>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</si>
  <si>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</si>
  <si>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</si>
  <si>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</si>
  <si>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</si>
  <si>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</si>
  <si>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</si>
  <si>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</si>
  <si>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</si>
  <si>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</si>
  <si>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</si>
  <si>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</si>
  <si>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</si>
  <si>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</si>
  <si>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</si>
  <si>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</si>
  <si>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</si>
  <si>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</si>
  <si>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</si>
  <si>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</si>
  <si>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</si>
  <si>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</si>
  <si>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</si>
  <si>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</si>
  <si>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</si>
  <si>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</si>
  <si>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</si>
  <si>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</si>
  <si>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</si>
  <si>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</si>
  <si>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</si>
  <si>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</si>
  <si>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</si>
  <si>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</si>
  <si>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</si>
  <si>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</si>
  <si>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20240606 13:13:32</t>
  </si>
  <si>
    <t>13:13:32</t>
  </si>
  <si>
    <t>RECT-3293-20240509-17_11_57</t>
  </si>
  <si>
    <t>MPF-3677-20240606-13_13_34</t>
  </si>
  <si>
    <t>-</t>
  </si>
  <si>
    <t>0: Broadleaf</t>
  </si>
  <si>
    <t>13:04:46</t>
  </si>
  <si>
    <t>2/3</t>
  </si>
  <si>
    <t>11111111</t>
  </si>
  <si>
    <t>oooooooo</t>
  </si>
  <si>
    <t>on</t>
  </si>
  <si>
    <t>20240606 13:14:34</t>
  </si>
  <si>
    <t>13:14:34</t>
  </si>
  <si>
    <t>MPF-3678-20240606-13_14_36</t>
  </si>
  <si>
    <t>13:14:52</t>
  </si>
  <si>
    <t>0/3</t>
  </si>
  <si>
    <t>20240606 13:15:53</t>
  </si>
  <si>
    <t>13:15:53</t>
  </si>
  <si>
    <t>MPF-3679-20240606-13_15_55</t>
  </si>
  <si>
    <t>13:16:11</t>
  </si>
  <si>
    <t>1/3</t>
  </si>
  <si>
    <t>20240606 13:17:12</t>
  </si>
  <si>
    <t>13:17:12</t>
  </si>
  <si>
    <t>MPF-3680-20240606-13_17_14</t>
  </si>
  <si>
    <t>20240606 13:18:14</t>
  </si>
  <si>
    <t>13:18:14</t>
  </si>
  <si>
    <t>MPF-3681-20240606-13_18_16</t>
  </si>
  <si>
    <t>13:18:38</t>
  </si>
  <si>
    <t>20240606 13:19:39</t>
  </si>
  <si>
    <t>13:19:39</t>
  </si>
  <si>
    <t>MPF-3682-20240606-13_19_40</t>
  </si>
  <si>
    <t>13:20:02</t>
  </si>
  <si>
    <t>20240606 13:21:03</t>
  </si>
  <si>
    <t>13:21:03</t>
  </si>
  <si>
    <t>MPF-3683-20240606-13_21_04</t>
  </si>
  <si>
    <t>13:21:21</t>
  </si>
  <si>
    <t>20240606 13:22:22</t>
  </si>
  <si>
    <t>13:22:22</t>
  </si>
  <si>
    <t>MPF-3684-20240606-13_22_23</t>
  </si>
  <si>
    <t>13:22:41</t>
  </si>
  <si>
    <t>20240606 13:23:42</t>
  </si>
  <si>
    <t>13:23:42</t>
  </si>
  <si>
    <t>MPF-3685-20240606-13_23_44</t>
  </si>
  <si>
    <t>13:24:06</t>
  </si>
  <si>
    <t>20240606 13:25:07</t>
  </si>
  <si>
    <t>13:25:07</t>
  </si>
  <si>
    <t>MPF-3686-20240606-13_25_08</t>
  </si>
  <si>
    <t>13:25:27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</si>
</sst>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V26"/>
  <sheetViews>
    <sheetView tabSelected="1" workbookViewId="0"/>
  </sheetViews>
  <sheetFormatPr defaultRowHeight="15"/>
  <sheetData>
    <row r="2" spans="1:282">
      <c r="A2" t="s">
        <v>29</v>
      </c>
      <c r="B2" t="s">
        <v>30</v>
      </c>
      <c r="C2" t="s">
        <v>32</v>
      </c>
    </row>
    <row r="3" spans="1:282">
      <c r="B3" t="s">
        <v>31</v>
      </c>
      <c r="C3" t="s">
        <v>23</v>
      </c>
    </row>
    <row r="4" spans="1:28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2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2">
      <c r="B7">
        <v>0</v>
      </c>
      <c r="C7">
        <v>1</v>
      </c>
      <c r="D7">
        <v>0</v>
      </c>
      <c r="E7">
        <v>0</v>
      </c>
    </row>
    <row r="8" spans="1:28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2">
      <c r="B11">
        <v>0</v>
      </c>
      <c r="C11">
        <v>0</v>
      </c>
      <c r="D11">
        <v>0</v>
      </c>
      <c r="E11">
        <v>0</v>
      </c>
      <c r="F11">
        <v>1</v>
      </c>
    </row>
    <row r="12" spans="1:28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2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8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91</v>
      </c>
      <c r="CU14" t="s">
        <v>91</v>
      </c>
      <c r="CV14" t="s">
        <v>91</v>
      </c>
      <c r="CW14" t="s">
        <v>91</v>
      </c>
      <c r="CX14" t="s">
        <v>92</v>
      </c>
      <c r="CY14" t="s">
        <v>92</v>
      </c>
      <c r="CZ14" t="s">
        <v>92</v>
      </c>
      <c r="DA14" t="s">
        <v>92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87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167</v>
      </c>
      <c r="CH15" t="s">
        <v>188</v>
      </c>
      <c r="CI15" t="s">
        <v>189</v>
      </c>
      <c r="CJ15" t="s">
        <v>190</v>
      </c>
      <c r="CK15" t="s">
        <v>141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111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106</v>
      </c>
      <c r="FB15" t="s">
        <v>109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>
      <c r="B16" t="s">
        <v>381</v>
      </c>
      <c r="C16" t="s">
        <v>381</v>
      </c>
      <c r="F16" t="s">
        <v>381</v>
      </c>
      <c r="G16" t="s">
        <v>381</v>
      </c>
      <c r="H16" t="s">
        <v>382</v>
      </c>
      <c r="I16" t="s">
        <v>383</v>
      </c>
      <c r="J16" t="s">
        <v>384</v>
      </c>
      <c r="K16" t="s">
        <v>385</v>
      </c>
      <c r="L16" t="s">
        <v>385</v>
      </c>
      <c r="M16" t="s">
        <v>214</v>
      </c>
      <c r="N16" t="s">
        <v>214</v>
      </c>
      <c r="O16" t="s">
        <v>382</v>
      </c>
      <c r="P16" t="s">
        <v>382</v>
      </c>
      <c r="Q16" t="s">
        <v>382</v>
      </c>
      <c r="R16" t="s">
        <v>382</v>
      </c>
      <c r="S16" t="s">
        <v>386</v>
      </c>
      <c r="T16" t="s">
        <v>387</v>
      </c>
      <c r="U16" t="s">
        <v>387</v>
      </c>
      <c r="V16" t="s">
        <v>388</v>
      </c>
      <c r="W16" t="s">
        <v>389</v>
      </c>
      <c r="X16" t="s">
        <v>388</v>
      </c>
      <c r="Y16" t="s">
        <v>388</v>
      </c>
      <c r="Z16" t="s">
        <v>388</v>
      </c>
      <c r="AA16" t="s">
        <v>386</v>
      </c>
      <c r="AB16" t="s">
        <v>386</v>
      </c>
      <c r="AC16" t="s">
        <v>386</v>
      </c>
      <c r="AD16" t="s">
        <v>386</v>
      </c>
      <c r="AE16" t="s">
        <v>390</v>
      </c>
      <c r="AF16" t="s">
        <v>389</v>
      </c>
      <c r="AH16" t="s">
        <v>389</v>
      </c>
      <c r="AI16" t="s">
        <v>390</v>
      </c>
      <c r="AO16" t="s">
        <v>384</v>
      </c>
      <c r="AV16" t="s">
        <v>384</v>
      </c>
      <c r="AW16" t="s">
        <v>384</v>
      </c>
      <c r="AX16" t="s">
        <v>384</v>
      </c>
      <c r="AY16" t="s">
        <v>391</v>
      </c>
      <c r="BM16" t="s">
        <v>392</v>
      </c>
      <c r="BO16" t="s">
        <v>392</v>
      </c>
      <c r="BP16" t="s">
        <v>384</v>
      </c>
      <c r="BS16" t="s">
        <v>392</v>
      </c>
      <c r="BT16" t="s">
        <v>389</v>
      </c>
      <c r="BW16" t="s">
        <v>393</v>
      </c>
      <c r="BX16" t="s">
        <v>393</v>
      </c>
      <c r="BZ16" t="s">
        <v>394</v>
      </c>
      <c r="CA16" t="s">
        <v>392</v>
      </c>
      <c r="CC16" t="s">
        <v>392</v>
      </c>
      <c r="CD16" t="s">
        <v>384</v>
      </c>
      <c r="CH16" t="s">
        <v>392</v>
      </c>
      <c r="CJ16" t="s">
        <v>395</v>
      </c>
      <c r="CM16" t="s">
        <v>392</v>
      </c>
      <c r="CN16" t="s">
        <v>392</v>
      </c>
      <c r="CP16" t="s">
        <v>392</v>
      </c>
      <c r="CR16" t="s">
        <v>392</v>
      </c>
      <c r="CT16" t="s">
        <v>384</v>
      </c>
      <c r="CU16" t="s">
        <v>384</v>
      </c>
      <c r="CW16" t="s">
        <v>396</v>
      </c>
      <c r="CX16" t="s">
        <v>397</v>
      </c>
      <c r="DA16" t="s">
        <v>382</v>
      </c>
      <c r="DB16" t="s">
        <v>381</v>
      </c>
      <c r="DC16" t="s">
        <v>385</v>
      </c>
      <c r="DD16" t="s">
        <v>385</v>
      </c>
      <c r="DE16" t="s">
        <v>398</v>
      </c>
      <c r="DF16" t="s">
        <v>398</v>
      </c>
      <c r="DG16" t="s">
        <v>385</v>
      </c>
      <c r="DH16" t="s">
        <v>398</v>
      </c>
      <c r="DI16" t="s">
        <v>390</v>
      </c>
      <c r="DJ16" t="s">
        <v>388</v>
      </c>
      <c r="DK16" t="s">
        <v>388</v>
      </c>
      <c r="DL16" t="s">
        <v>387</v>
      </c>
      <c r="DM16" t="s">
        <v>387</v>
      </c>
      <c r="DN16" t="s">
        <v>387</v>
      </c>
      <c r="DO16" t="s">
        <v>387</v>
      </c>
      <c r="DP16" t="s">
        <v>387</v>
      </c>
      <c r="DQ16" t="s">
        <v>399</v>
      </c>
      <c r="DR16" t="s">
        <v>384</v>
      </c>
      <c r="DS16" t="s">
        <v>384</v>
      </c>
      <c r="DT16" t="s">
        <v>385</v>
      </c>
      <c r="DU16" t="s">
        <v>385</v>
      </c>
      <c r="DV16" t="s">
        <v>385</v>
      </c>
      <c r="DW16" t="s">
        <v>398</v>
      </c>
      <c r="DX16" t="s">
        <v>385</v>
      </c>
      <c r="DY16" t="s">
        <v>398</v>
      </c>
      <c r="DZ16" t="s">
        <v>388</v>
      </c>
      <c r="EA16" t="s">
        <v>388</v>
      </c>
      <c r="EB16" t="s">
        <v>387</v>
      </c>
      <c r="EC16" t="s">
        <v>387</v>
      </c>
      <c r="ED16" t="s">
        <v>384</v>
      </c>
      <c r="EI16" t="s">
        <v>384</v>
      </c>
      <c r="EL16" t="s">
        <v>387</v>
      </c>
      <c r="EM16" t="s">
        <v>387</v>
      </c>
      <c r="EN16" t="s">
        <v>387</v>
      </c>
      <c r="EO16" t="s">
        <v>387</v>
      </c>
      <c r="EP16" t="s">
        <v>387</v>
      </c>
      <c r="EQ16" t="s">
        <v>384</v>
      </c>
      <c r="ER16" t="s">
        <v>384</v>
      </c>
      <c r="ES16" t="s">
        <v>384</v>
      </c>
      <c r="ET16" t="s">
        <v>381</v>
      </c>
      <c r="EW16" t="s">
        <v>400</v>
      </c>
      <c r="EX16" t="s">
        <v>400</v>
      </c>
      <c r="EZ16" t="s">
        <v>381</v>
      </c>
      <c r="FA16" t="s">
        <v>401</v>
      </c>
      <c r="FC16" t="s">
        <v>381</v>
      </c>
      <c r="FD16" t="s">
        <v>381</v>
      </c>
      <c r="FF16" t="s">
        <v>402</v>
      </c>
      <c r="FG16" t="s">
        <v>403</v>
      </c>
      <c r="FH16" t="s">
        <v>402</v>
      </c>
      <c r="FI16" t="s">
        <v>403</v>
      </c>
      <c r="FJ16" t="s">
        <v>402</v>
      </c>
      <c r="FK16" t="s">
        <v>403</v>
      </c>
      <c r="FL16" t="s">
        <v>389</v>
      </c>
      <c r="FM16" t="s">
        <v>389</v>
      </c>
      <c r="FN16" t="s">
        <v>385</v>
      </c>
      <c r="FO16" t="s">
        <v>404</v>
      </c>
      <c r="FP16" t="s">
        <v>385</v>
      </c>
      <c r="FS16" t="s">
        <v>405</v>
      </c>
      <c r="FV16" t="s">
        <v>398</v>
      </c>
      <c r="FW16" t="s">
        <v>406</v>
      </c>
      <c r="FX16" t="s">
        <v>398</v>
      </c>
      <c r="GC16" t="s">
        <v>407</v>
      </c>
      <c r="GD16" t="s">
        <v>407</v>
      </c>
      <c r="GQ16" t="s">
        <v>407</v>
      </c>
      <c r="GR16" t="s">
        <v>407</v>
      </c>
      <c r="GS16" t="s">
        <v>408</v>
      </c>
      <c r="GT16" t="s">
        <v>408</v>
      </c>
      <c r="GU16" t="s">
        <v>387</v>
      </c>
      <c r="GV16" t="s">
        <v>387</v>
      </c>
      <c r="GW16" t="s">
        <v>389</v>
      </c>
      <c r="GX16" t="s">
        <v>387</v>
      </c>
      <c r="GY16" t="s">
        <v>398</v>
      </c>
      <c r="GZ16" t="s">
        <v>389</v>
      </c>
      <c r="HA16" t="s">
        <v>389</v>
      </c>
      <c r="HC16" t="s">
        <v>407</v>
      </c>
      <c r="HD16" t="s">
        <v>407</v>
      </c>
      <c r="HE16" t="s">
        <v>407</v>
      </c>
      <c r="HF16" t="s">
        <v>407</v>
      </c>
      <c r="HG16" t="s">
        <v>407</v>
      </c>
      <c r="HH16" t="s">
        <v>407</v>
      </c>
      <c r="HI16" t="s">
        <v>407</v>
      </c>
      <c r="HJ16" t="s">
        <v>409</v>
      </c>
      <c r="HK16" t="s">
        <v>409</v>
      </c>
      <c r="HL16" t="s">
        <v>409</v>
      </c>
      <c r="HM16" t="s">
        <v>410</v>
      </c>
      <c r="HN16" t="s">
        <v>407</v>
      </c>
      <c r="HO16" t="s">
        <v>407</v>
      </c>
      <c r="HP16" t="s">
        <v>407</v>
      </c>
      <c r="HQ16" t="s">
        <v>407</v>
      </c>
      <c r="HR16" t="s">
        <v>407</v>
      </c>
      <c r="HS16" t="s">
        <v>407</v>
      </c>
      <c r="HT16" t="s">
        <v>407</v>
      </c>
      <c r="HU16" t="s">
        <v>407</v>
      </c>
      <c r="HV16" t="s">
        <v>407</v>
      </c>
      <c r="HW16" t="s">
        <v>407</v>
      </c>
      <c r="HX16" t="s">
        <v>407</v>
      </c>
      <c r="HY16" t="s">
        <v>407</v>
      </c>
      <c r="IF16" t="s">
        <v>407</v>
      </c>
      <c r="IG16" t="s">
        <v>389</v>
      </c>
      <c r="IH16" t="s">
        <v>389</v>
      </c>
      <c r="II16" t="s">
        <v>402</v>
      </c>
      <c r="IJ16" t="s">
        <v>403</v>
      </c>
      <c r="IK16" t="s">
        <v>403</v>
      </c>
      <c r="IO16" t="s">
        <v>403</v>
      </c>
      <c r="IS16" t="s">
        <v>385</v>
      </c>
      <c r="IT16" t="s">
        <v>385</v>
      </c>
      <c r="IU16" t="s">
        <v>398</v>
      </c>
      <c r="IV16" t="s">
        <v>398</v>
      </c>
      <c r="IW16" t="s">
        <v>411</v>
      </c>
      <c r="IX16" t="s">
        <v>411</v>
      </c>
      <c r="IY16" t="s">
        <v>407</v>
      </c>
      <c r="IZ16" t="s">
        <v>407</v>
      </c>
      <c r="JA16" t="s">
        <v>407</v>
      </c>
      <c r="JB16" t="s">
        <v>407</v>
      </c>
      <c r="JC16" t="s">
        <v>407</v>
      </c>
      <c r="JD16" t="s">
        <v>407</v>
      </c>
      <c r="JE16" t="s">
        <v>387</v>
      </c>
      <c r="JF16" t="s">
        <v>407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398</v>
      </c>
      <c r="JU16" t="s">
        <v>389</v>
      </c>
      <c r="JV16" t="s">
        <v>389</v>
      </c>
    </row>
    <row r="17" spans="1:282">
      <c r="A17">
        <v>1</v>
      </c>
      <c r="B17">
        <v>1717672412.5</v>
      </c>
      <c r="C17">
        <v>0</v>
      </c>
      <c r="D17" t="s">
        <v>412</v>
      </c>
      <c r="E17" t="s">
        <v>413</v>
      </c>
      <c r="F17">
        <v>15</v>
      </c>
      <c r="G17">
        <v>1717672404.5</v>
      </c>
      <c r="H17">
        <f>(I17)/1000</f>
        <v>0</v>
      </c>
      <c r="I17">
        <f>1000*DI17*AG17*(DE17-DF17)/(100*CX17*(1000-AG17*DE17))</f>
        <v>0</v>
      </c>
      <c r="J17">
        <f>DI17*AG17*(DD17-DC17*(1000-AG17*DF17)/(1000-AG17*DE17))/(100*CX17)</f>
        <v>0</v>
      </c>
      <c r="K17">
        <f>DC17 - IF(AG17&gt;1, J17*CX17*100.0/(AI17*DQ17), 0)</f>
        <v>0</v>
      </c>
      <c r="L17">
        <f>((R17-H17/2)*K17-J17)/(R17+H17/2)</f>
        <v>0</v>
      </c>
      <c r="M17">
        <f>L17*(DJ17+DK17)/1000.0</f>
        <v>0</v>
      </c>
      <c r="N17">
        <f>(DC17 - IF(AG17&gt;1, J17*CX17*100.0/(AI17*DQ17), 0))*(DJ17+DK17)/1000.0</f>
        <v>0</v>
      </c>
      <c r="O17">
        <f>2.0/((1/Q17-1/P17)+SIGN(Q17)*SQRT((1/Q17-1/P17)*(1/Q17-1/P17) + 4*CY17/((CY17+1)*(CY17+1))*(2*1/Q17*1/P17-1/P17*1/P17)))</f>
        <v>0</v>
      </c>
      <c r="P17">
        <f>IF(LEFT(CZ17,1)&lt;&gt;"0",IF(LEFT(CZ17,1)="1",3.0,DA17),$D$5+$E$5*(DQ17*DJ17/($K$5*1000))+$F$5*(DQ17*DJ17/($K$5*1000))*MAX(MIN(CX17,$J$5),$I$5)*MAX(MIN(CX17,$J$5),$I$5)+$G$5*MAX(MIN(CX17,$J$5),$I$5)*(DQ17*DJ17/($K$5*1000))+$H$5*(DQ17*DJ17/($K$5*1000))*(DQ17*DJ17/($K$5*1000)))</f>
        <v>0</v>
      </c>
      <c r="Q17">
        <f>H17*(1000-(1000*0.61365*exp(17.502*U17/(240.97+U17))/(DJ17+DK17)+DE17)/2)/(1000*0.61365*exp(17.502*U17/(240.97+U17))/(DJ17+DK17)-DE17)</f>
        <v>0</v>
      </c>
      <c r="R17">
        <f>1/((CY17+1)/(O17/1.6)+1/(P17/1.37)) + CY17/((CY17+1)/(O17/1.6) + CY17/(P17/1.37))</f>
        <v>0</v>
      </c>
      <c r="S17">
        <f>(CT17*CW17)</f>
        <v>0</v>
      </c>
      <c r="T17">
        <f>(DL17+(S17+2*0.95*5.67E-8*(((DL17+$B$7)+273)^4-(DL17+273)^4)-44100*H17)/(1.84*29.3*P17+8*0.95*5.67E-8*(DL17+273)^3))</f>
        <v>0</v>
      </c>
      <c r="U17">
        <f>($C$7*DM17+$D$7*DN17+$E$7*T17)</f>
        <v>0</v>
      </c>
      <c r="V17">
        <f>0.61365*exp(17.502*U17/(240.97+U17))</f>
        <v>0</v>
      </c>
      <c r="W17">
        <f>(X17/Y17*100)</f>
        <v>0</v>
      </c>
      <c r="X17">
        <f>DE17*(DJ17+DK17)/1000</f>
        <v>0</v>
      </c>
      <c r="Y17">
        <f>0.61365*exp(17.502*DL17/(240.97+DL17))</f>
        <v>0</v>
      </c>
      <c r="Z17">
        <f>(V17-DE17*(DJ17+DK17)/1000)</f>
        <v>0</v>
      </c>
      <c r="AA17">
        <f>(-H17*44100)</f>
        <v>0</v>
      </c>
      <c r="AB17">
        <f>2*29.3*P17*0.92*(DL17-U17)</f>
        <v>0</v>
      </c>
      <c r="AC17">
        <f>2*0.95*5.67E-8*(((DL17+$B$7)+273)^4-(U17+273)^4)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MAX(0,($B$13+$C$13*DQ17)/(1+$D$13*DQ17)*DJ17/(DL17+273)*$E$13)</f>
        <v>0</v>
      </c>
      <c r="AJ17" t="s">
        <v>414</v>
      </c>
      <c r="AK17">
        <v>10056.7</v>
      </c>
      <c r="AL17">
        <v>239.316</v>
      </c>
      <c r="AM17">
        <v>912.8</v>
      </c>
      <c r="AN17">
        <f>1-AL17/AM17</f>
        <v>0</v>
      </c>
      <c r="AO17">
        <v>-1</v>
      </c>
      <c r="AP17" t="s">
        <v>415</v>
      </c>
      <c r="AQ17">
        <v>10209.3</v>
      </c>
      <c r="AR17">
        <v>873.7569199999999</v>
      </c>
      <c r="AS17">
        <v>1181.121583879771</v>
      </c>
      <c r="AT17">
        <f>1-AR17/AS17</f>
        <v>0</v>
      </c>
      <c r="AU17">
        <v>0.5</v>
      </c>
      <c r="AV17">
        <f>CU17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416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v>3677</v>
      </c>
      <c r="BM17">
        <v>290.0000000000001</v>
      </c>
      <c r="BN17">
        <v>1167.06</v>
      </c>
      <c r="BO17">
        <v>115</v>
      </c>
      <c r="BP17">
        <v>10209.3</v>
      </c>
      <c r="BQ17">
        <v>1166.11</v>
      </c>
      <c r="BR17">
        <v>0.95</v>
      </c>
      <c r="BS17">
        <v>300.0000000000001</v>
      </c>
      <c r="BT17">
        <v>23.9</v>
      </c>
      <c r="BU17">
        <v>1181.121583879771</v>
      </c>
      <c r="BV17">
        <v>1.501626957875176</v>
      </c>
      <c r="BW17">
        <v>-15.32661431843322</v>
      </c>
      <c r="BX17">
        <v>1.341912235285472</v>
      </c>
      <c r="BY17">
        <v>0.8232881533813695</v>
      </c>
      <c r="BZ17">
        <v>-0.007864240266963295</v>
      </c>
      <c r="CA17">
        <v>289.9999999999999</v>
      </c>
      <c r="CB17">
        <v>1169.38</v>
      </c>
      <c r="CC17">
        <v>815</v>
      </c>
      <c r="CD17">
        <v>10192.3</v>
      </c>
      <c r="CE17">
        <v>1166.08</v>
      </c>
      <c r="CF17">
        <v>3.3</v>
      </c>
      <c r="CT17">
        <f>$B$11*DR17+$C$11*DS17+$F$11*ED17*(1-EG17)</f>
        <v>0</v>
      </c>
      <c r="CU17">
        <f>CT17*CV17</f>
        <v>0</v>
      </c>
      <c r="CV17">
        <f>($B$11*$D$9+$C$11*$D$9+$F$11*((EQ17+EI17)/MAX(EQ17+EI17+ER17, 0.1)*$I$9+ER17/MAX(EQ17+EI17+ER17, 0.1)*$J$9))/($B$11+$C$11+$F$11)</f>
        <v>0</v>
      </c>
      <c r="CW17">
        <f>($B$11*$K$9+$C$11*$K$9+$F$11*((EQ17+EI17)/MAX(EQ17+EI17+ER17, 0.1)*$P$9+ER17/MAX(EQ17+EI17+ER17, 0.1)*$Q$9))/($B$11+$C$11+$F$11)</f>
        <v>0</v>
      </c>
      <c r="CX17">
        <v>6</v>
      </c>
      <c r="CY17">
        <v>0.5</v>
      </c>
      <c r="CZ17" t="s">
        <v>417</v>
      </c>
      <c r="DA17">
        <v>2</v>
      </c>
      <c r="DB17">
        <v>1717672404.5</v>
      </c>
      <c r="DC17">
        <v>779.6162903225807</v>
      </c>
      <c r="DD17">
        <v>799.9669677419355</v>
      </c>
      <c r="DE17">
        <v>19.29760967741936</v>
      </c>
      <c r="DF17">
        <v>16.24115806451613</v>
      </c>
      <c r="DG17">
        <v>778.2455161290322</v>
      </c>
      <c r="DH17">
        <v>19.24866129032258</v>
      </c>
      <c r="DI17">
        <v>599.9895161290323</v>
      </c>
      <c r="DJ17">
        <v>100.8837096774194</v>
      </c>
      <c r="DK17">
        <v>0.0999839193548387</v>
      </c>
      <c r="DL17">
        <v>25.32596129032258</v>
      </c>
      <c r="DM17">
        <v>24.98443548387097</v>
      </c>
      <c r="DN17">
        <v>999.9000000000003</v>
      </c>
      <c r="DO17">
        <v>0</v>
      </c>
      <c r="DP17">
        <v>0</v>
      </c>
      <c r="DQ17">
        <v>10000.84451612903</v>
      </c>
      <c r="DR17">
        <v>0</v>
      </c>
      <c r="DS17">
        <v>401.3609677419356</v>
      </c>
      <c r="DT17">
        <v>-20.35072903225807</v>
      </c>
      <c r="DU17">
        <v>794.9569999999999</v>
      </c>
      <c r="DV17">
        <v>813.1740000000001</v>
      </c>
      <c r="DW17">
        <v>3.056452580645161</v>
      </c>
      <c r="DX17">
        <v>799.9669677419355</v>
      </c>
      <c r="DY17">
        <v>16.24115806451613</v>
      </c>
      <c r="DZ17">
        <v>1.946814516129032</v>
      </c>
      <c r="EA17">
        <v>1.638468064516129</v>
      </c>
      <c r="EB17">
        <v>17.01827741935484</v>
      </c>
      <c r="EC17">
        <v>14.32541612903226</v>
      </c>
      <c r="ED17">
        <v>699.9937096774195</v>
      </c>
      <c r="EE17">
        <v>0.9429797096774193</v>
      </c>
      <c r="EF17">
        <v>0.05702040322580644</v>
      </c>
      <c r="EG17">
        <v>0</v>
      </c>
      <c r="EH17">
        <v>873.6695161290324</v>
      </c>
      <c r="EI17">
        <v>5.000040000000003</v>
      </c>
      <c r="EJ17">
        <v>6333.109677419356</v>
      </c>
      <c r="EK17">
        <v>5723.315806451612</v>
      </c>
      <c r="EL17">
        <v>36.59848387096773</v>
      </c>
      <c r="EM17">
        <v>39.6408387096774</v>
      </c>
      <c r="EN17">
        <v>38.05216129032258</v>
      </c>
      <c r="EO17">
        <v>39.09251612903225</v>
      </c>
      <c r="EP17">
        <v>38.47754838709675</v>
      </c>
      <c r="EQ17">
        <v>655.3654838709679</v>
      </c>
      <c r="ER17">
        <v>39.63000000000002</v>
      </c>
      <c r="ES17">
        <v>0</v>
      </c>
      <c r="ET17">
        <v>668.2999999523163</v>
      </c>
      <c r="EU17">
        <v>0</v>
      </c>
      <c r="EV17">
        <v>873.7569199999999</v>
      </c>
      <c r="EW17">
        <v>8.491076963771091</v>
      </c>
      <c r="EX17">
        <v>30.74846154661771</v>
      </c>
      <c r="EY17">
        <v>6333.4936</v>
      </c>
      <c r="EZ17">
        <v>15</v>
      </c>
      <c r="FA17">
        <v>1717671886</v>
      </c>
      <c r="FB17" t="s">
        <v>418</v>
      </c>
      <c r="FC17">
        <v>1717671880</v>
      </c>
      <c r="FD17">
        <v>1717671886</v>
      </c>
      <c r="FE17">
        <v>59</v>
      </c>
      <c r="FF17">
        <v>-0.066</v>
      </c>
      <c r="FG17">
        <v>0.01</v>
      </c>
      <c r="FH17">
        <v>1.39</v>
      </c>
      <c r="FI17">
        <v>-0.105</v>
      </c>
      <c r="FJ17">
        <v>801</v>
      </c>
      <c r="FK17">
        <v>15</v>
      </c>
      <c r="FL17">
        <v>0.15</v>
      </c>
      <c r="FM17">
        <v>0.03</v>
      </c>
      <c r="FN17">
        <v>-20.3447525</v>
      </c>
      <c r="FO17">
        <v>0.10083489681058</v>
      </c>
      <c r="FP17">
        <v>0.05693929656880213</v>
      </c>
      <c r="FQ17">
        <v>1</v>
      </c>
      <c r="FR17">
        <v>873.4227647058824</v>
      </c>
      <c r="FS17">
        <v>8.803850276272637</v>
      </c>
      <c r="FT17">
        <v>1.282061851743324</v>
      </c>
      <c r="FU17">
        <v>0</v>
      </c>
      <c r="FV17">
        <v>3.057286</v>
      </c>
      <c r="FW17">
        <v>-0.05994146341464476</v>
      </c>
      <c r="FX17">
        <v>0.01191743907053858</v>
      </c>
      <c r="FY17">
        <v>1</v>
      </c>
      <c r="FZ17">
        <v>2</v>
      </c>
      <c r="GA17">
        <v>3</v>
      </c>
      <c r="GB17" t="s">
        <v>419</v>
      </c>
      <c r="GC17">
        <v>3.24849</v>
      </c>
      <c r="GD17">
        <v>2.8014</v>
      </c>
      <c r="GE17">
        <v>0.160524</v>
      </c>
      <c r="GF17">
        <v>0.164487</v>
      </c>
      <c r="GG17">
        <v>0.102999</v>
      </c>
      <c r="GH17">
        <v>0.09153699999999999</v>
      </c>
      <c r="GI17">
        <v>22000.9</v>
      </c>
      <c r="GJ17">
        <v>26113</v>
      </c>
      <c r="GK17">
        <v>26026.6</v>
      </c>
      <c r="GL17">
        <v>30056.4</v>
      </c>
      <c r="GM17">
        <v>32866.6</v>
      </c>
      <c r="GN17">
        <v>35248.7</v>
      </c>
      <c r="GO17">
        <v>39925.3</v>
      </c>
      <c r="GP17">
        <v>41821.6</v>
      </c>
      <c r="GQ17">
        <v>2.1778</v>
      </c>
      <c r="GR17">
        <v>1.90275</v>
      </c>
      <c r="GS17">
        <v>0.0129379</v>
      </c>
      <c r="GT17">
        <v>0</v>
      </c>
      <c r="GU17">
        <v>24.7698</v>
      </c>
      <c r="GV17">
        <v>999.9</v>
      </c>
      <c r="GW17">
        <v>40.9</v>
      </c>
      <c r="GX17">
        <v>33.1</v>
      </c>
      <c r="GY17">
        <v>20.5968</v>
      </c>
      <c r="GZ17">
        <v>60.6205</v>
      </c>
      <c r="HA17">
        <v>15.8213</v>
      </c>
      <c r="HB17">
        <v>1</v>
      </c>
      <c r="HC17">
        <v>0.0873577</v>
      </c>
      <c r="HD17">
        <v>1.40564</v>
      </c>
      <c r="HE17">
        <v>20.3072</v>
      </c>
      <c r="HF17">
        <v>5.19932</v>
      </c>
      <c r="HG17">
        <v>11.9021</v>
      </c>
      <c r="HH17">
        <v>4.9712</v>
      </c>
      <c r="HI17">
        <v>3.281</v>
      </c>
      <c r="HJ17">
        <v>9999</v>
      </c>
      <c r="HK17">
        <v>9999</v>
      </c>
      <c r="HL17">
        <v>9999</v>
      </c>
      <c r="HM17">
        <v>999.9</v>
      </c>
      <c r="HN17">
        <v>4.97069</v>
      </c>
      <c r="HO17">
        <v>1.85547</v>
      </c>
      <c r="HP17">
        <v>1.85257</v>
      </c>
      <c r="HQ17">
        <v>1.85685</v>
      </c>
      <c r="HR17">
        <v>1.8576</v>
      </c>
      <c r="HS17">
        <v>1.85654</v>
      </c>
      <c r="HT17">
        <v>1.85013</v>
      </c>
      <c r="HU17">
        <v>1.85517</v>
      </c>
      <c r="HV17" t="s">
        <v>23</v>
      </c>
      <c r="HW17" t="s">
        <v>23</v>
      </c>
      <c r="HX17" t="s">
        <v>23</v>
      </c>
      <c r="HY17" t="s">
        <v>23</v>
      </c>
      <c r="HZ17" t="s">
        <v>420</v>
      </c>
      <c r="IA17" t="s">
        <v>421</v>
      </c>
      <c r="IB17" t="s">
        <v>422</v>
      </c>
      <c r="IC17" t="s">
        <v>422</v>
      </c>
      <c r="ID17" t="s">
        <v>422</v>
      </c>
      <c r="IE17" t="s">
        <v>422</v>
      </c>
      <c r="IF17">
        <v>0</v>
      </c>
      <c r="IG17">
        <v>100</v>
      </c>
      <c r="IH17">
        <v>100</v>
      </c>
      <c r="II17">
        <v>1.371</v>
      </c>
      <c r="IJ17">
        <v>0.0494</v>
      </c>
      <c r="IK17">
        <v>0.4789528680658012</v>
      </c>
      <c r="IL17">
        <v>0.001513919756645767</v>
      </c>
      <c r="IM17">
        <v>-6.355450319681323E-07</v>
      </c>
      <c r="IN17">
        <v>2.090123885286584E-10</v>
      </c>
      <c r="IO17">
        <v>-0.3035674103084335</v>
      </c>
      <c r="IP17">
        <v>-0.006256547656075575</v>
      </c>
      <c r="IQ17">
        <v>0.00124454442421945</v>
      </c>
      <c r="IR17">
        <v>1.659708129871356E-06</v>
      </c>
      <c r="IS17">
        <v>-1</v>
      </c>
      <c r="IT17">
        <v>2069</v>
      </c>
      <c r="IU17">
        <v>3</v>
      </c>
      <c r="IV17">
        <v>25</v>
      </c>
      <c r="IW17">
        <v>8.9</v>
      </c>
      <c r="IX17">
        <v>8.800000000000001</v>
      </c>
      <c r="IY17">
        <v>1.85669</v>
      </c>
      <c r="IZ17">
        <v>2.5647</v>
      </c>
      <c r="JA17">
        <v>1.59912</v>
      </c>
      <c r="JB17">
        <v>2.3877</v>
      </c>
      <c r="JC17">
        <v>1.44897</v>
      </c>
      <c r="JD17">
        <v>2.36816</v>
      </c>
      <c r="JE17">
        <v>37.4819</v>
      </c>
      <c r="JF17">
        <v>14.9376</v>
      </c>
      <c r="JG17">
        <v>18</v>
      </c>
      <c r="JH17">
        <v>612.912</v>
      </c>
      <c r="JI17">
        <v>440.028</v>
      </c>
      <c r="JJ17">
        <v>23.4588</v>
      </c>
      <c r="JK17">
        <v>28.4001</v>
      </c>
      <c r="JL17">
        <v>30.0002</v>
      </c>
      <c r="JM17">
        <v>28.5414</v>
      </c>
      <c r="JN17">
        <v>28.5261</v>
      </c>
      <c r="JO17">
        <v>37.0937</v>
      </c>
      <c r="JP17">
        <v>28.1503</v>
      </c>
      <c r="JQ17">
        <v>34.9795</v>
      </c>
      <c r="JR17">
        <v>23.4543</v>
      </c>
      <c r="JS17">
        <v>800</v>
      </c>
      <c r="JT17">
        <v>16.2895</v>
      </c>
      <c r="JU17">
        <v>101.521</v>
      </c>
      <c r="JV17">
        <v>101.348</v>
      </c>
    </row>
    <row r="18" spans="1:282">
      <c r="A18">
        <v>2</v>
      </c>
      <c r="B18">
        <v>1717672474.6</v>
      </c>
      <c r="C18">
        <v>62.09999990463257</v>
      </c>
      <c r="D18" t="s">
        <v>423</v>
      </c>
      <c r="E18" t="s">
        <v>424</v>
      </c>
      <c r="F18">
        <v>15</v>
      </c>
      <c r="G18">
        <v>1717672466.849999</v>
      </c>
      <c r="H18">
        <f>(I18)/1000</f>
        <v>0</v>
      </c>
      <c r="I18">
        <f>1000*DI18*AG18*(DE18-DF18)/(100*CX18*(1000-AG18*DE18))</f>
        <v>0</v>
      </c>
      <c r="J18">
        <f>DI18*AG18*(DD18-DC18*(1000-AG18*DF18)/(1000-AG18*DE18))/(100*CX18)</f>
        <v>0</v>
      </c>
      <c r="K18">
        <f>DC18 - IF(AG18&gt;1, J18*CX18*100.0/(AI18*DQ18), 0)</f>
        <v>0</v>
      </c>
      <c r="L18">
        <f>((R18-H18/2)*K18-J18)/(R18+H18/2)</f>
        <v>0</v>
      </c>
      <c r="M18">
        <f>L18*(DJ18+DK18)/1000.0</f>
        <v>0</v>
      </c>
      <c r="N18">
        <f>(DC18 - IF(AG18&gt;1, J18*CX18*100.0/(AI18*DQ18), 0))*(DJ18+DK18)/1000.0</f>
        <v>0</v>
      </c>
      <c r="O18">
        <f>2.0/((1/Q18-1/P18)+SIGN(Q18)*SQRT((1/Q18-1/P18)*(1/Q18-1/P18) + 4*CY18/((CY18+1)*(CY18+1))*(2*1/Q18*1/P18-1/P18*1/P18)))</f>
        <v>0</v>
      </c>
      <c r="P18">
        <f>IF(LEFT(CZ18,1)&lt;&gt;"0",IF(LEFT(CZ18,1)="1",3.0,DA18),$D$5+$E$5*(DQ18*DJ18/($K$5*1000))+$F$5*(DQ18*DJ18/($K$5*1000))*MAX(MIN(CX18,$J$5),$I$5)*MAX(MIN(CX18,$J$5),$I$5)+$G$5*MAX(MIN(CX18,$J$5),$I$5)*(DQ18*DJ18/($K$5*1000))+$H$5*(DQ18*DJ18/($K$5*1000))*(DQ18*DJ18/($K$5*1000)))</f>
        <v>0</v>
      </c>
      <c r="Q18">
        <f>H18*(1000-(1000*0.61365*exp(17.502*U18/(240.97+U18))/(DJ18+DK18)+DE18)/2)/(1000*0.61365*exp(17.502*U18/(240.97+U18))/(DJ18+DK18)-DE18)</f>
        <v>0</v>
      </c>
      <c r="R18">
        <f>1/((CY18+1)/(O18/1.6)+1/(P18/1.37)) + CY18/((CY18+1)/(O18/1.6) + CY18/(P18/1.37))</f>
        <v>0</v>
      </c>
      <c r="S18">
        <f>(CT18*CW18)</f>
        <v>0</v>
      </c>
      <c r="T18">
        <f>(DL18+(S18+2*0.95*5.67E-8*(((DL18+$B$7)+273)^4-(DL18+273)^4)-44100*H18)/(1.84*29.3*P18+8*0.95*5.67E-8*(DL18+273)^3))</f>
        <v>0</v>
      </c>
      <c r="U18">
        <f>($C$7*DM18+$D$7*DN18+$E$7*T18)</f>
        <v>0</v>
      </c>
      <c r="V18">
        <f>0.61365*exp(17.502*U18/(240.97+U18))</f>
        <v>0</v>
      </c>
      <c r="W18">
        <f>(X18/Y18*100)</f>
        <v>0</v>
      </c>
      <c r="X18">
        <f>DE18*(DJ18+DK18)/1000</f>
        <v>0</v>
      </c>
      <c r="Y18">
        <f>0.61365*exp(17.502*DL18/(240.97+DL18))</f>
        <v>0</v>
      </c>
      <c r="Z18">
        <f>(V18-DE18*(DJ18+DK18)/1000)</f>
        <v>0</v>
      </c>
      <c r="AA18">
        <f>(-H18*44100)</f>
        <v>0</v>
      </c>
      <c r="AB18">
        <f>2*29.3*P18*0.92*(DL18-U18)</f>
        <v>0</v>
      </c>
      <c r="AC18">
        <f>2*0.95*5.67E-8*(((DL18+$B$7)+273)^4-(U18+273)^4)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MAX(0,($B$13+$C$13*DQ18)/(1+$D$13*DQ18)*DJ18/(DL18+273)*$E$13)</f>
        <v>0</v>
      </c>
      <c r="AJ18" t="s">
        <v>414</v>
      </c>
      <c r="AK18">
        <v>10056.7</v>
      </c>
      <c r="AL18">
        <v>239.316</v>
      </c>
      <c r="AM18">
        <v>912.8</v>
      </c>
      <c r="AN18">
        <f>1-AL18/AM18</f>
        <v>0</v>
      </c>
      <c r="AO18">
        <v>-1</v>
      </c>
      <c r="AP18" t="s">
        <v>425</v>
      </c>
      <c r="AQ18">
        <v>10204</v>
      </c>
      <c r="AR18">
        <v>862.03444</v>
      </c>
      <c r="AS18">
        <v>1145.966452562332</v>
      </c>
      <c r="AT18">
        <f>1-AR18/AS18</f>
        <v>0</v>
      </c>
      <c r="AU18">
        <v>0.5</v>
      </c>
      <c r="AV18">
        <f>CU18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416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v>3678</v>
      </c>
      <c r="BM18">
        <v>290.0000000000001</v>
      </c>
      <c r="BN18">
        <v>1125.99</v>
      </c>
      <c r="BO18">
        <v>215</v>
      </c>
      <c r="BP18">
        <v>10204</v>
      </c>
      <c r="BQ18">
        <v>1126.43</v>
      </c>
      <c r="BR18">
        <v>-0.44</v>
      </c>
      <c r="BS18">
        <v>300.0000000000001</v>
      </c>
      <c r="BT18">
        <v>23.9</v>
      </c>
      <c r="BU18">
        <v>1145.966452562332</v>
      </c>
      <c r="BV18">
        <v>2.026979448167448</v>
      </c>
      <c r="BW18">
        <v>-19.93353203928466</v>
      </c>
      <c r="BX18">
        <v>1.811516095217374</v>
      </c>
      <c r="BY18">
        <v>0.81218549234532</v>
      </c>
      <c r="BZ18">
        <v>-0.007864635817575082</v>
      </c>
      <c r="CA18">
        <v>289.9999999999999</v>
      </c>
      <c r="CB18">
        <v>1128.4</v>
      </c>
      <c r="CC18">
        <v>755</v>
      </c>
      <c r="CD18">
        <v>10194.1</v>
      </c>
      <c r="CE18">
        <v>1126.41</v>
      </c>
      <c r="CF18">
        <v>1.99</v>
      </c>
      <c r="CT18">
        <f>$B$11*DR18+$C$11*DS18+$F$11*ED18*(1-EG18)</f>
        <v>0</v>
      </c>
      <c r="CU18">
        <f>CT18*CV18</f>
        <v>0</v>
      </c>
      <c r="CV18">
        <f>($B$11*$D$9+$C$11*$D$9+$F$11*((EQ18+EI18)/MAX(EQ18+EI18+ER18, 0.1)*$I$9+ER18/MAX(EQ18+EI18+ER18, 0.1)*$J$9))/($B$11+$C$11+$F$11)</f>
        <v>0</v>
      </c>
      <c r="CW18">
        <f>($B$11*$K$9+$C$11*$K$9+$F$11*((EQ18+EI18)/MAX(EQ18+EI18+ER18, 0.1)*$P$9+ER18/MAX(EQ18+EI18+ER18, 0.1)*$Q$9))/($B$11+$C$11+$F$11)</f>
        <v>0</v>
      </c>
      <c r="CX18">
        <v>6</v>
      </c>
      <c r="CY18">
        <v>0.5</v>
      </c>
      <c r="CZ18" t="s">
        <v>417</v>
      </c>
      <c r="DA18">
        <v>2</v>
      </c>
      <c r="DB18">
        <v>1717672466.849999</v>
      </c>
      <c r="DC18">
        <v>581.9962333333333</v>
      </c>
      <c r="DD18">
        <v>599.9397666666666</v>
      </c>
      <c r="DE18">
        <v>19.24496333333333</v>
      </c>
      <c r="DF18">
        <v>16.19263333333333</v>
      </c>
      <c r="DG18">
        <v>580.6262333333333</v>
      </c>
      <c r="DH18">
        <v>19.19819</v>
      </c>
      <c r="DI18">
        <v>600.0077000000001</v>
      </c>
      <c r="DJ18">
        <v>100.8828</v>
      </c>
      <c r="DK18">
        <v>0.09995718333333334</v>
      </c>
      <c r="DL18">
        <v>25.30331</v>
      </c>
      <c r="DM18">
        <v>24.97099</v>
      </c>
      <c r="DN18">
        <v>999.9000000000002</v>
      </c>
      <c r="DO18">
        <v>0</v>
      </c>
      <c r="DP18">
        <v>0</v>
      </c>
      <c r="DQ18">
        <v>10001.08866666667</v>
      </c>
      <c r="DR18">
        <v>0</v>
      </c>
      <c r="DS18">
        <v>402.1165333333334</v>
      </c>
      <c r="DT18">
        <v>-18.12877666666667</v>
      </c>
      <c r="DU18">
        <v>593.2275333333333</v>
      </c>
      <c r="DV18">
        <v>609.8141666666667</v>
      </c>
      <c r="DW18">
        <v>3.052332333333333</v>
      </c>
      <c r="DX18">
        <v>599.9397666666666</v>
      </c>
      <c r="DY18">
        <v>16.19263333333333</v>
      </c>
      <c r="DZ18">
        <v>1.941486</v>
      </c>
      <c r="EA18">
        <v>1.633558666666667</v>
      </c>
      <c r="EB18">
        <v>16.97502666666667</v>
      </c>
      <c r="EC18">
        <v>14.27905</v>
      </c>
      <c r="ED18">
        <v>699.9817999999999</v>
      </c>
      <c r="EE18">
        <v>0.9430191666666665</v>
      </c>
      <c r="EF18">
        <v>0.05698092333333332</v>
      </c>
      <c r="EG18">
        <v>0</v>
      </c>
      <c r="EH18">
        <v>862.3423</v>
      </c>
      <c r="EI18">
        <v>5.000040000000002</v>
      </c>
      <c r="EJ18">
        <v>6246.198000000001</v>
      </c>
      <c r="EK18">
        <v>5723.298000000001</v>
      </c>
      <c r="EL18">
        <v>36.24153333333333</v>
      </c>
      <c r="EM18">
        <v>39.04133333333333</v>
      </c>
      <c r="EN18">
        <v>37.604</v>
      </c>
      <c r="EO18">
        <v>38.36639999999998</v>
      </c>
      <c r="EP18">
        <v>38.08299999999998</v>
      </c>
      <c r="EQ18">
        <v>655.3803333333333</v>
      </c>
      <c r="ER18">
        <v>39.59999999999999</v>
      </c>
      <c r="ES18">
        <v>0</v>
      </c>
      <c r="ET18">
        <v>61.5</v>
      </c>
      <c r="EU18">
        <v>0</v>
      </c>
      <c r="EV18">
        <v>862.03444</v>
      </c>
      <c r="EW18">
        <v>-37.75184607350469</v>
      </c>
      <c r="EX18">
        <v>-272.3699995345997</v>
      </c>
      <c r="EY18">
        <v>6243.5468</v>
      </c>
      <c r="EZ18">
        <v>15</v>
      </c>
      <c r="FA18">
        <v>1717672492.6</v>
      </c>
      <c r="FB18" t="s">
        <v>426</v>
      </c>
      <c r="FC18">
        <v>1717672492.6</v>
      </c>
      <c r="FD18">
        <v>1717671886</v>
      </c>
      <c r="FE18">
        <v>60</v>
      </c>
      <c r="FF18">
        <v>0.168</v>
      </c>
      <c r="FG18">
        <v>0.01</v>
      </c>
      <c r="FH18">
        <v>1.37</v>
      </c>
      <c r="FI18">
        <v>-0.105</v>
      </c>
      <c r="FJ18">
        <v>600</v>
      </c>
      <c r="FK18">
        <v>15</v>
      </c>
      <c r="FL18">
        <v>0.23</v>
      </c>
      <c r="FM18">
        <v>0.03</v>
      </c>
      <c r="FN18">
        <v>-17.94895</v>
      </c>
      <c r="FO18">
        <v>-3.851761350844239</v>
      </c>
      <c r="FP18">
        <v>0.3820966782111564</v>
      </c>
      <c r="FQ18">
        <v>0</v>
      </c>
      <c r="FR18">
        <v>864.5550000000001</v>
      </c>
      <c r="FS18">
        <v>-43.87321615195552</v>
      </c>
      <c r="FT18">
        <v>4.445923751033073</v>
      </c>
      <c r="FU18">
        <v>0</v>
      </c>
      <c r="FV18">
        <v>3.05734425</v>
      </c>
      <c r="FW18">
        <v>-0.1318145966228911</v>
      </c>
      <c r="FX18">
        <v>0.01511071025589134</v>
      </c>
      <c r="FY18">
        <v>0</v>
      </c>
      <c r="FZ18">
        <v>0</v>
      </c>
      <c r="GA18">
        <v>3</v>
      </c>
      <c r="GB18" t="s">
        <v>427</v>
      </c>
      <c r="GC18">
        <v>3.24826</v>
      </c>
      <c r="GD18">
        <v>2.80151</v>
      </c>
      <c r="GE18">
        <v>0.130908</v>
      </c>
      <c r="GF18">
        <v>0.134882</v>
      </c>
      <c r="GG18">
        <v>0.102776</v>
      </c>
      <c r="GH18">
        <v>0.0913558</v>
      </c>
      <c r="GI18">
        <v>22777.4</v>
      </c>
      <c r="GJ18">
        <v>27038.8</v>
      </c>
      <c r="GK18">
        <v>26027.2</v>
      </c>
      <c r="GL18">
        <v>30057.2</v>
      </c>
      <c r="GM18">
        <v>32872.4</v>
      </c>
      <c r="GN18">
        <v>35253.2</v>
      </c>
      <c r="GO18">
        <v>39925.7</v>
      </c>
      <c r="GP18">
        <v>41822.2</v>
      </c>
      <c r="GQ18">
        <v>2.1775</v>
      </c>
      <c r="GR18">
        <v>1.90307</v>
      </c>
      <c r="GS18">
        <v>0.0150874</v>
      </c>
      <c r="GT18">
        <v>0</v>
      </c>
      <c r="GU18">
        <v>24.7243</v>
      </c>
      <c r="GV18">
        <v>999.9</v>
      </c>
      <c r="GW18">
        <v>40.5</v>
      </c>
      <c r="GX18">
        <v>33.1</v>
      </c>
      <c r="GY18">
        <v>20.3968</v>
      </c>
      <c r="GZ18">
        <v>60.9195</v>
      </c>
      <c r="HA18">
        <v>15.8293</v>
      </c>
      <c r="HB18">
        <v>1</v>
      </c>
      <c r="HC18">
        <v>0.08662599999999999</v>
      </c>
      <c r="HD18">
        <v>1.30098</v>
      </c>
      <c r="HE18">
        <v>20.3081</v>
      </c>
      <c r="HF18">
        <v>5.20456</v>
      </c>
      <c r="HG18">
        <v>11.9021</v>
      </c>
      <c r="HH18">
        <v>4.9697</v>
      </c>
      <c r="HI18">
        <v>3.281</v>
      </c>
      <c r="HJ18">
        <v>9999</v>
      </c>
      <c r="HK18">
        <v>9999</v>
      </c>
      <c r="HL18">
        <v>9999</v>
      </c>
      <c r="HM18">
        <v>999.9</v>
      </c>
      <c r="HN18">
        <v>4.97068</v>
      </c>
      <c r="HO18">
        <v>1.85546</v>
      </c>
      <c r="HP18">
        <v>1.85259</v>
      </c>
      <c r="HQ18">
        <v>1.85686</v>
      </c>
      <c r="HR18">
        <v>1.8576</v>
      </c>
      <c r="HS18">
        <v>1.85654</v>
      </c>
      <c r="HT18">
        <v>1.85013</v>
      </c>
      <c r="HU18">
        <v>1.85517</v>
      </c>
      <c r="HV18" t="s">
        <v>23</v>
      </c>
      <c r="HW18" t="s">
        <v>23</v>
      </c>
      <c r="HX18" t="s">
        <v>23</v>
      </c>
      <c r="HY18" t="s">
        <v>23</v>
      </c>
      <c r="HZ18" t="s">
        <v>420</v>
      </c>
      <c r="IA18" t="s">
        <v>421</v>
      </c>
      <c r="IB18" t="s">
        <v>422</v>
      </c>
      <c r="IC18" t="s">
        <v>422</v>
      </c>
      <c r="ID18" t="s">
        <v>422</v>
      </c>
      <c r="IE18" t="s">
        <v>422</v>
      </c>
      <c r="IF18">
        <v>0</v>
      </c>
      <c r="IG18">
        <v>100</v>
      </c>
      <c r="IH18">
        <v>100</v>
      </c>
      <c r="II18">
        <v>1.37</v>
      </c>
      <c r="IJ18">
        <v>0.047</v>
      </c>
      <c r="IK18">
        <v>0.4789528680658012</v>
      </c>
      <c r="IL18">
        <v>0.001513919756645767</v>
      </c>
      <c r="IM18">
        <v>-6.355450319681323E-07</v>
      </c>
      <c r="IN18">
        <v>2.090123885286584E-10</v>
      </c>
      <c r="IO18">
        <v>-0.3035674103084335</v>
      </c>
      <c r="IP18">
        <v>-0.006256547656075575</v>
      </c>
      <c r="IQ18">
        <v>0.00124454442421945</v>
      </c>
      <c r="IR18">
        <v>1.659708129871356E-06</v>
      </c>
      <c r="IS18">
        <v>-1</v>
      </c>
      <c r="IT18">
        <v>2069</v>
      </c>
      <c r="IU18">
        <v>3</v>
      </c>
      <c r="IV18">
        <v>25</v>
      </c>
      <c r="IW18">
        <v>9.9</v>
      </c>
      <c r="IX18">
        <v>9.800000000000001</v>
      </c>
      <c r="IY18">
        <v>1.46729</v>
      </c>
      <c r="IZ18">
        <v>2.53784</v>
      </c>
      <c r="JA18">
        <v>1.5979</v>
      </c>
      <c r="JB18">
        <v>2.38647</v>
      </c>
      <c r="JC18">
        <v>1.44897</v>
      </c>
      <c r="JD18">
        <v>2.45972</v>
      </c>
      <c r="JE18">
        <v>37.4819</v>
      </c>
      <c r="JF18">
        <v>14.9376</v>
      </c>
      <c r="JG18">
        <v>18</v>
      </c>
      <c r="JH18">
        <v>612.694</v>
      </c>
      <c r="JI18">
        <v>440.196</v>
      </c>
      <c r="JJ18">
        <v>23.4819</v>
      </c>
      <c r="JK18">
        <v>28.4001</v>
      </c>
      <c r="JL18">
        <v>30</v>
      </c>
      <c r="JM18">
        <v>28.5414</v>
      </c>
      <c r="JN18">
        <v>28.5237</v>
      </c>
      <c r="JO18">
        <v>29.3276</v>
      </c>
      <c r="JP18">
        <v>27.0188</v>
      </c>
      <c r="JQ18">
        <v>34.6077</v>
      </c>
      <c r="JR18">
        <v>23.4948</v>
      </c>
      <c r="JS18">
        <v>600</v>
      </c>
      <c r="JT18">
        <v>16.3149</v>
      </c>
      <c r="JU18">
        <v>101.523</v>
      </c>
      <c r="JV18">
        <v>101.35</v>
      </c>
    </row>
    <row r="19" spans="1:282">
      <c r="A19">
        <v>3</v>
      </c>
      <c r="B19">
        <v>1717672553.6</v>
      </c>
      <c r="C19">
        <v>141.0999999046326</v>
      </c>
      <c r="D19" t="s">
        <v>428</v>
      </c>
      <c r="E19" t="s">
        <v>429</v>
      </c>
      <c r="F19">
        <v>15</v>
      </c>
      <c r="G19">
        <v>1717672545.599999</v>
      </c>
      <c r="H19">
        <f>(I19)/1000</f>
        <v>0</v>
      </c>
      <c r="I19">
        <f>1000*DI19*AG19*(DE19-DF19)/(100*CX19*(1000-AG19*DE19))</f>
        <v>0</v>
      </c>
      <c r="J19">
        <f>DI19*AG19*(DD19-DC19*(1000-AG19*DF19)/(1000-AG19*DE19))/(100*CX19)</f>
        <v>0</v>
      </c>
      <c r="K19">
        <f>DC19 - IF(AG19&gt;1, J19*CX19*100.0/(AI19*DQ19), 0)</f>
        <v>0</v>
      </c>
      <c r="L19">
        <f>((R19-H19/2)*K19-J19)/(R19+H19/2)</f>
        <v>0</v>
      </c>
      <c r="M19">
        <f>L19*(DJ19+DK19)/1000.0</f>
        <v>0</v>
      </c>
      <c r="N19">
        <f>(DC19 - IF(AG19&gt;1, J19*CX19*100.0/(AI19*DQ19), 0))*(DJ19+DK19)/1000.0</f>
        <v>0</v>
      </c>
      <c r="O19">
        <f>2.0/((1/Q19-1/P19)+SIGN(Q19)*SQRT((1/Q19-1/P19)*(1/Q19-1/P19) + 4*CY19/((CY19+1)*(CY19+1))*(2*1/Q19*1/P19-1/P19*1/P19)))</f>
        <v>0</v>
      </c>
      <c r="P19">
        <f>IF(LEFT(CZ19,1)&lt;&gt;"0",IF(LEFT(CZ19,1)="1",3.0,DA19),$D$5+$E$5*(DQ19*DJ19/($K$5*1000))+$F$5*(DQ19*DJ19/($K$5*1000))*MAX(MIN(CX19,$J$5),$I$5)*MAX(MIN(CX19,$J$5),$I$5)+$G$5*MAX(MIN(CX19,$J$5),$I$5)*(DQ19*DJ19/($K$5*1000))+$H$5*(DQ19*DJ19/($K$5*1000))*(DQ19*DJ19/($K$5*1000)))</f>
        <v>0</v>
      </c>
      <c r="Q19">
        <f>H19*(1000-(1000*0.61365*exp(17.502*U19/(240.97+U19))/(DJ19+DK19)+DE19)/2)/(1000*0.61365*exp(17.502*U19/(240.97+U19))/(DJ19+DK19)-DE19)</f>
        <v>0</v>
      </c>
      <c r="R19">
        <f>1/((CY19+1)/(O19/1.6)+1/(P19/1.37)) + CY19/((CY19+1)/(O19/1.6) + CY19/(P19/1.37))</f>
        <v>0</v>
      </c>
      <c r="S19">
        <f>(CT19*CW19)</f>
        <v>0</v>
      </c>
      <c r="T19">
        <f>(DL19+(S19+2*0.95*5.67E-8*(((DL19+$B$7)+273)^4-(DL19+273)^4)-44100*H19)/(1.84*29.3*P19+8*0.95*5.67E-8*(DL19+273)^3))</f>
        <v>0</v>
      </c>
      <c r="U19">
        <f>($C$7*DM19+$D$7*DN19+$E$7*T19)</f>
        <v>0</v>
      </c>
      <c r="V19">
        <f>0.61365*exp(17.502*U19/(240.97+U19))</f>
        <v>0</v>
      </c>
      <c r="W19">
        <f>(X19/Y19*100)</f>
        <v>0</v>
      </c>
      <c r="X19">
        <f>DE19*(DJ19+DK19)/1000</f>
        <v>0</v>
      </c>
      <c r="Y19">
        <f>0.61365*exp(17.502*DL19/(240.97+DL19))</f>
        <v>0</v>
      </c>
      <c r="Z19">
        <f>(V19-DE19*(DJ19+DK19)/1000)</f>
        <v>0</v>
      </c>
      <c r="AA19">
        <f>(-H19*44100)</f>
        <v>0</v>
      </c>
      <c r="AB19">
        <f>2*29.3*P19*0.92*(DL19-U19)</f>
        <v>0</v>
      </c>
      <c r="AC19">
        <f>2*0.95*5.67E-8*(((DL19+$B$7)+273)^4-(U19+273)^4)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MAX(0,($B$13+$C$13*DQ19)/(1+$D$13*DQ19)*DJ19/(DL19+273)*$E$13)</f>
        <v>0</v>
      </c>
      <c r="AJ19" t="s">
        <v>414</v>
      </c>
      <c r="AK19">
        <v>10056.7</v>
      </c>
      <c r="AL19">
        <v>239.316</v>
      </c>
      <c r="AM19">
        <v>912.8</v>
      </c>
      <c r="AN19">
        <f>1-AL19/AM19</f>
        <v>0</v>
      </c>
      <c r="AO19">
        <v>-1</v>
      </c>
      <c r="AP19" t="s">
        <v>430</v>
      </c>
      <c r="AQ19">
        <v>10200.9</v>
      </c>
      <c r="AR19">
        <v>797.1025199999999</v>
      </c>
      <c r="AS19">
        <v>1019.027504140257</v>
      </c>
      <c r="AT19">
        <f>1-AR19/AS19</f>
        <v>0</v>
      </c>
      <c r="AU19">
        <v>0.5</v>
      </c>
      <c r="AV19">
        <f>CU19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416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v>3679</v>
      </c>
      <c r="BM19">
        <v>290.0000000000001</v>
      </c>
      <c r="BN19">
        <v>1003.69</v>
      </c>
      <c r="BO19">
        <v>285</v>
      </c>
      <c r="BP19">
        <v>10200.9</v>
      </c>
      <c r="BQ19">
        <v>1002.41</v>
      </c>
      <c r="BR19">
        <v>1.28</v>
      </c>
      <c r="BS19">
        <v>300.0000000000001</v>
      </c>
      <c r="BT19">
        <v>23.9</v>
      </c>
      <c r="BU19">
        <v>1019.027504140257</v>
      </c>
      <c r="BV19">
        <v>1.688665574576478</v>
      </c>
      <c r="BW19">
        <v>-16.95420991980939</v>
      </c>
      <c r="BX19">
        <v>1.509137378638664</v>
      </c>
      <c r="BY19">
        <v>0.8184307124468588</v>
      </c>
      <c r="BZ19">
        <v>-0.007864283203559509</v>
      </c>
      <c r="CA19">
        <v>289.9999999999999</v>
      </c>
      <c r="CB19">
        <v>1004.21</v>
      </c>
      <c r="CC19">
        <v>895</v>
      </c>
      <c r="CD19">
        <v>10192</v>
      </c>
      <c r="CE19">
        <v>1002.39</v>
      </c>
      <c r="CF19">
        <v>1.82</v>
      </c>
      <c r="CT19">
        <f>$B$11*DR19+$C$11*DS19+$F$11*ED19*(1-EG19)</f>
        <v>0</v>
      </c>
      <c r="CU19">
        <f>CT19*CV19</f>
        <v>0</v>
      </c>
      <c r="CV19">
        <f>($B$11*$D$9+$C$11*$D$9+$F$11*((EQ19+EI19)/MAX(EQ19+EI19+ER19, 0.1)*$I$9+ER19/MAX(EQ19+EI19+ER19, 0.1)*$J$9))/($B$11+$C$11+$F$11)</f>
        <v>0</v>
      </c>
      <c r="CW19">
        <f>($B$11*$K$9+$C$11*$K$9+$F$11*((EQ19+EI19)/MAX(EQ19+EI19+ER19, 0.1)*$P$9+ER19/MAX(EQ19+EI19+ER19, 0.1)*$Q$9))/($B$11+$C$11+$F$11)</f>
        <v>0</v>
      </c>
      <c r="CX19">
        <v>6</v>
      </c>
      <c r="CY19">
        <v>0.5</v>
      </c>
      <c r="CZ19" t="s">
        <v>417</v>
      </c>
      <c r="DA19">
        <v>2</v>
      </c>
      <c r="DB19">
        <v>1717672545.599999</v>
      </c>
      <c r="DC19">
        <v>384.8853225806452</v>
      </c>
      <c r="DD19">
        <v>399.9756774193548</v>
      </c>
      <c r="DE19">
        <v>19.23679032258064</v>
      </c>
      <c r="DF19">
        <v>16.22249032258065</v>
      </c>
      <c r="DG19">
        <v>383.7373225806452</v>
      </c>
      <c r="DH19">
        <v>19.19036451612903</v>
      </c>
      <c r="DI19">
        <v>600.0113870967742</v>
      </c>
      <c r="DJ19">
        <v>100.8852903225806</v>
      </c>
      <c r="DK19">
        <v>0.1000454870967742</v>
      </c>
      <c r="DL19">
        <v>25.28926774193548</v>
      </c>
      <c r="DM19">
        <v>24.97910967741936</v>
      </c>
      <c r="DN19">
        <v>999.9000000000003</v>
      </c>
      <c r="DO19">
        <v>0</v>
      </c>
      <c r="DP19">
        <v>0</v>
      </c>
      <c r="DQ19">
        <v>10002.90096774193</v>
      </c>
      <c r="DR19">
        <v>0</v>
      </c>
      <c r="DS19">
        <v>401.4977741935484</v>
      </c>
      <c r="DT19">
        <v>-15.09262580645161</v>
      </c>
      <c r="DU19">
        <v>392.4321290322581</v>
      </c>
      <c r="DV19">
        <v>406.5713870967742</v>
      </c>
      <c r="DW19">
        <v>3.014297096774194</v>
      </c>
      <c r="DX19">
        <v>399.9756774193548</v>
      </c>
      <c r="DY19">
        <v>16.22249032258065</v>
      </c>
      <c r="DZ19">
        <v>1.94071</v>
      </c>
      <c r="EA19">
        <v>1.636611290322581</v>
      </c>
      <c r="EB19">
        <v>16.96871612903226</v>
      </c>
      <c r="EC19">
        <v>14.30790967741935</v>
      </c>
      <c r="ED19">
        <v>700.0040322580644</v>
      </c>
      <c r="EE19">
        <v>0.9430158709677419</v>
      </c>
      <c r="EF19">
        <v>0.05698417096774192</v>
      </c>
      <c r="EG19">
        <v>0</v>
      </c>
      <c r="EH19">
        <v>798.6170322580643</v>
      </c>
      <c r="EI19">
        <v>5.000040000000003</v>
      </c>
      <c r="EJ19">
        <v>5787.603225806452</v>
      </c>
      <c r="EK19">
        <v>5723.473225806452</v>
      </c>
      <c r="EL19">
        <v>35.81822580645161</v>
      </c>
      <c r="EM19">
        <v>38.59248387096773</v>
      </c>
      <c r="EN19">
        <v>37.163</v>
      </c>
      <c r="EO19">
        <v>37.86687096774193</v>
      </c>
      <c r="EP19">
        <v>37.66699999999999</v>
      </c>
      <c r="EQ19">
        <v>655.3987096774193</v>
      </c>
      <c r="ER19">
        <v>39.59999999999999</v>
      </c>
      <c r="ES19">
        <v>0</v>
      </c>
      <c r="ET19">
        <v>78.40000009536743</v>
      </c>
      <c r="EU19">
        <v>0</v>
      </c>
      <c r="EV19">
        <v>797.1025199999999</v>
      </c>
      <c r="EW19">
        <v>-103.8143075298447</v>
      </c>
      <c r="EX19">
        <v>-718.6115374258632</v>
      </c>
      <c r="EY19">
        <v>5777.393599999999</v>
      </c>
      <c r="EZ19">
        <v>15</v>
      </c>
      <c r="FA19">
        <v>1717672571.6</v>
      </c>
      <c r="FB19" t="s">
        <v>431</v>
      </c>
      <c r="FC19">
        <v>1717672571.6</v>
      </c>
      <c r="FD19">
        <v>1717671886</v>
      </c>
      <c r="FE19">
        <v>61</v>
      </c>
      <c r="FF19">
        <v>-0.014</v>
      </c>
      <c r="FG19">
        <v>0.01</v>
      </c>
      <c r="FH19">
        <v>1.148</v>
      </c>
      <c r="FI19">
        <v>-0.105</v>
      </c>
      <c r="FJ19">
        <v>400</v>
      </c>
      <c r="FK19">
        <v>15</v>
      </c>
      <c r="FL19">
        <v>0.23</v>
      </c>
      <c r="FM19">
        <v>0.03</v>
      </c>
      <c r="FN19">
        <v>-14.81042195121951</v>
      </c>
      <c r="FO19">
        <v>-4.970086411149795</v>
      </c>
      <c r="FP19">
        <v>0.5096722320789022</v>
      </c>
      <c r="FQ19">
        <v>0</v>
      </c>
      <c r="FR19">
        <v>804.3889117647059</v>
      </c>
      <c r="FS19">
        <v>-111.9912452218026</v>
      </c>
      <c r="FT19">
        <v>11.03543098486082</v>
      </c>
      <c r="FU19">
        <v>0</v>
      </c>
      <c r="FV19">
        <v>3.015877804878049</v>
      </c>
      <c r="FW19">
        <v>-0.02268919860627228</v>
      </c>
      <c r="FX19">
        <v>0.003351967396223004</v>
      </c>
      <c r="FY19">
        <v>1</v>
      </c>
      <c r="FZ19">
        <v>1</v>
      </c>
      <c r="GA19">
        <v>3</v>
      </c>
      <c r="GB19" t="s">
        <v>432</v>
      </c>
      <c r="GC19">
        <v>3.24849</v>
      </c>
      <c r="GD19">
        <v>2.80127</v>
      </c>
      <c r="GE19">
        <v>0.0960549</v>
      </c>
      <c r="GF19">
        <v>0.0999145</v>
      </c>
      <c r="GG19">
        <v>0.102652</v>
      </c>
      <c r="GH19">
        <v>0.0914901</v>
      </c>
      <c r="GI19">
        <v>23691.1</v>
      </c>
      <c r="GJ19">
        <v>28131</v>
      </c>
      <c r="GK19">
        <v>26027.6</v>
      </c>
      <c r="GL19">
        <v>30056.6</v>
      </c>
      <c r="GM19">
        <v>32873.8</v>
      </c>
      <c r="GN19">
        <v>35244</v>
      </c>
      <c r="GO19">
        <v>39925.9</v>
      </c>
      <c r="GP19">
        <v>41821.8</v>
      </c>
      <c r="GQ19">
        <v>2.17738</v>
      </c>
      <c r="GR19">
        <v>1.90303</v>
      </c>
      <c r="GS19">
        <v>0.0185296</v>
      </c>
      <c r="GT19">
        <v>0</v>
      </c>
      <c r="GU19">
        <v>24.6756</v>
      </c>
      <c r="GV19">
        <v>999.9</v>
      </c>
      <c r="GW19">
        <v>40.1</v>
      </c>
      <c r="GX19">
        <v>33.1</v>
      </c>
      <c r="GY19">
        <v>20.1936</v>
      </c>
      <c r="GZ19">
        <v>60.4295</v>
      </c>
      <c r="HA19">
        <v>15.8013</v>
      </c>
      <c r="HB19">
        <v>1</v>
      </c>
      <c r="HC19">
        <v>0.0855945</v>
      </c>
      <c r="HD19">
        <v>1.24538</v>
      </c>
      <c r="HE19">
        <v>20.3083</v>
      </c>
      <c r="HF19">
        <v>5.20441</v>
      </c>
      <c r="HG19">
        <v>11.9021</v>
      </c>
      <c r="HH19">
        <v>4.971</v>
      </c>
      <c r="HI19">
        <v>3.281</v>
      </c>
      <c r="HJ19">
        <v>9999</v>
      </c>
      <c r="HK19">
        <v>9999</v>
      </c>
      <c r="HL19">
        <v>9999</v>
      </c>
      <c r="HM19">
        <v>999.9</v>
      </c>
      <c r="HN19">
        <v>4.97067</v>
      </c>
      <c r="HO19">
        <v>1.85547</v>
      </c>
      <c r="HP19">
        <v>1.85261</v>
      </c>
      <c r="HQ19">
        <v>1.85686</v>
      </c>
      <c r="HR19">
        <v>1.8576</v>
      </c>
      <c r="HS19">
        <v>1.85654</v>
      </c>
      <c r="HT19">
        <v>1.85013</v>
      </c>
      <c r="HU19">
        <v>1.85519</v>
      </c>
      <c r="HV19" t="s">
        <v>23</v>
      </c>
      <c r="HW19" t="s">
        <v>23</v>
      </c>
      <c r="HX19" t="s">
        <v>23</v>
      </c>
      <c r="HY19" t="s">
        <v>23</v>
      </c>
      <c r="HZ19" t="s">
        <v>420</v>
      </c>
      <c r="IA19" t="s">
        <v>421</v>
      </c>
      <c r="IB19" t="s">
        <v>422</v>
      </c>
      <c r="IC19" t="s">
        <v>422</v>
      </c>
      <c r="ID19" t="s">
        <v>422</v>
      </c>
      <c r="IE19" t="s">
        <v>422</v>
      </c>
      <c r="IF19">
        <v>0</v>
      </c>
      <c r="IG19">
        <v>100</v>
      </c>
      <c r="IH19">
        <v>100</v>
      </c>
      <c r="II19">
        <v>1.148</v>
      </c>
      <c r="IJ19">
        <v>0.0456</v>
      </c>
      <c r="IK19">
        <v>0.646630715812235</v>
      </c>
      <c r="IL19">
        <v>0.001513919756645767</v>
      </c>
      <c r="IM19">
        <v>-6.355450319681323E-07</v>
      </c>
      <c r="IN19">
        <v>2.090123885286584E-10</v>
      </c>
      <c r="IO19">
        <v>-0.3035674103084335</v>
      </c>
      <c r="IP19">
        <v>-0.006256547656075575</v>
      </c>
      <c r="IQ19">
        <v>0.00124454442421945</v>
      </c>
      <c r="IR19">
        <v>1.659708129871356E-06</v>
      </c>
      <c r="IS19">
        <v>-1</v>
      </c>
      <c r="IT19">
        <v>2069</v>
      </c>
      <c r="IU19">
        <v>3</v>
      </c>
      <c r="IV19">
        <v>25</v>
      </c>
      <c r="IW19">
        <v>1</v>
      </c>
      <c r="IX19">
        <v>11.1</v>
      </c>
      <c r="IY19">
        <v>1.05835</v>
      </c>
      <c r="IZ19">
        <v>2.54639</v>
      </c>
      <c r="JA19">
        <v>1.5979</v>
      </c>
      <c r="JB19">
        <v>2.38647</v>
      </c>
      <c r="JC19">
        <v>1.44897</v>
      </c>
      <c r="JD19">
        <v>2.43652</v>
      </c>
      <c r="JE19">
        <v>37.5059</v>
      </c>
      <c r="JF19">
        <v>14.9113</v>
      </c>
      <c r="JG19">
        <v>18</v>
      </c>
      <c r="JH19">
        <v>612.527</v>
      </c>
      <c r="JI19">
        <v>440.119</v>
      </c>
      <c r="JJ19">
        <v>23.5767</v>
      </c>
      <c r="JK19">
        <v>28.388</v>
      </c>
      <c r="JL19">
        <v>30.0001</v>
      </c>
      <c r="JM19">
        <v>28.5341</v>
      </c>
      <c r="JN19">
        <v>28.5169</v>
      </c>
      <c r="JO19">
        <v>21.1424</v>
      </c>
      <c r="JP19">
        <v>26.224</v>
      </c>
      <c r="JQ19">
        <v>34.7774</v>
      </c>
      <c r="JR19">
        <v>23.5786</v>
      </c>
      <c r="JS19">
        <v>400</v>
      </c>
      <c r="JT19">
        <v>16.3213</v>
      </c>
      <c r="JU19">
        <v>101.524</v>
      </c>
      <c r="JV19">
        <v>101.348</v>
      </c>
    </row>
    <row r="20" spans="1:282">
      <c r="A20">
        <v>4</v>
      </c>
      <c r="B20">
        <v>1717672632.6</v>
      </c>
      <c r="C20">
        <v>220.0999999046326</v>
      </c>
      <c r="D20" t="s">
        <v>433</v>
      </c>
      <c r="E20" t="s">
        <v>434</v>
      </c>
      <c r="F20">
        <v>15</v>
      </c>
      <c r="G20">
        <v>1717672624.599999</v>
      </c>
      <c r="H20">
        <f>(I20)/1000</f>
        <v>0</v>
      </c>
      <c r="I20">
        <f>1000*DI20*AG20*(DE20-DF20)/(100*CX20*(1000-AG20*DE20))</f>
        <v>0</v>
      </c>
      <c r="J20">
        <f>DI20*AG20*(DD20-DC20*(1000-AG20*DF20)/(1000-AG20*DE20))/(100*CX20)</f>
        <v>0</v>
      </c>
      <c r="K20">
        <f>DC20 - IF(AG20&gt;1, J20*CX20*100.0/(AI20*DQ20), 0)</f>
        <v>0</v>
      </c>
      <c r="L20">
        <f>((R20-H20/2)*K20-J20)/(R20+H20/2)</f>
        <v>0</v>
      </c>
      <c r="M20">
        <f>L20*(DJ20+DK20)/1000.0</f>
        <v>0</v>
      </c>
      <c r="N20">
        <f>(DC20 - IF(AG20&gt;1, J20*CX20*100.0/(AI20*DQ20), 0))*(DJ20+DK20)/1000.0</f>
        <v>0</v>
      </c>
      <c r="O20">
        <f>2.0/((1/Q20-1/P20)+SIGN(Q20)*SQRT((1/Q20-1/P20)*(1/Q20-1/P20) + 4*CY20/((CY20+1)*(CY20+1))*(2*1/Q20*1/P20-1/P20*1/P20)))</f>
        <v>0</v>
      </c>
      <c r="P20">
        <f>IF(LEFT(CZ20,1)&lt;&gt;"0",IF(LEFT(CZ20,1)="1",3.0,DA20),$D$5+$E$5*(DQ20*DJ20/($K$5*1000))+$F$5*(DQ20*DJ20/($K$5*1000))*MAX(MIN(CX20,$J$5),$I$5)*MAX(MIN(CX20,$J$5),$I$5)+$G$5*MAX(MIN(CX20,$J$5),$I$5)*(DQ20*DJ20/($K$5*1000))+$H$5*(DQ20*DJ20/($K$5*1000))*(DQ20*DJ20/($K$5*1000)))</f>
        <v>0</v>
      </c>
      <c r="Q20">
        <f>H20*(1000-(1000*0.61365*exp(17.502*U20/(240.97+U20))/(DJ20+DK20)+DE20)/2)/(1000*0.61365*exp(17.502*U20/(240.97+U20))/(DJ20+DK20)-DE20)</f>
        <v>0</v>
      </c>
      <c r="R20">
        <f>1/((CY20+1)/(O20/1.6)+1/(P20/1.37)) + CY20/((CY20+1)/(O20/1.6) + CY20/(P20/1.37))</f>
        <v>0</v>
      </c>
      <c r="S20">
        <f>(CT20*CW20)</f>
        <v>0</v>
      </c>
      <c r="T20">
        <f>(DL20+(S20+2*0.95*5.67E-8*(((DL20+$B$7)+273)^4-(DL20+273)^4)-44100*H20)/(1.84*29.3*P20+8*0.95*5.67E-8*(DL20+273)^3))</f>
        <v>0</v>
      </c>
      <c r="U20">
        <f>($C$7*DM20+$D$7*DN20+$E$7*T20)</f>
        <v>0</v>
      </c>
      <c r="V20">
        <f>0.61365*exp(17.502*U20/(240.97+U20))</f>
        <v>0</v>
      </c>
      <c r="W20">
        <f>(X20/Y20*100)</f>
        <v>0</v>
      </c>
      <c r="X20">
        <f>DE20*(DJ20+DK20)/1000</f>
        <v>0</v>
      </c>
      <c r="Y20">
        <f>0.61365*exp(17.502*DL20/(240.97+DL20))</f>
        <v>0</v>
      </c>
      <c r="Z20">
        <f>(V20-DE20*(DJ20+DK20)/1000)</f>
        <v>0</v>
      </c>
      <c r="AA20">
        <f>(-H20*44100)</f>
        <v>0</v>
      </c>
      <c r="AB20">
        <f>2*29.3*P20*0.92*(DL20-U20)</f>
        <v>0</v>
      </c>
      <c r="AC20">
        <f>2*0.95*5.67E-8*(((DL20+$B$7)+273)^4-(U20+273)^4)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MAX(0,($B$13+$C$13*DQ20)/(1+$D$13*DQ20)*DJ20/(DL20+273)*$E$13)</f>
        <v>0</v>
      </c>
      <c r="AJ20" t="s">
        <v>414</v>
      </c>
      <c r="AK20">
        <v>10056.7</v>
      </c>
      <c r="AL20">
        <v>239.316</v>
      </c>
      <c r="AM20">
        <v>912.8</v>
      </c>
      <c r="AN20">
        <f>1-AL20/AM20</f>
        <v>0</v>
      </c>
      <c r="AO20">
        <v>-1</v>
      </c>
      <c r="AP20" t="s">
        <v>435</v>
      </c>
      <c r="AQ20">
        <v>10208.4</v>
      </c>
      <c r="AR20">
        <v>719.7935000000002</v>
      </c>
      <c r="AS20">
        <v>897.9102918016014</v>
      </c>
      <c r="AT20">
        <f>1-AR20/AS20</f>
        <v>0</v>
      </c>
      <c r="AU20">
        <v>0.5</v>
      </c>
      <c r="AV20">
        <f>CU20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416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v>3680</v>
      </c>
      <c r="BM20">
        <v>290.0000000000001</v>
      </c>
      <c r="BN20">
        <v>887.7</v>
      </c>
      <c r="BO20">
        <v>125</v>
      </c>
      <c r="BP20">
        <v>10208.4</v>
      </c>
      <c r="BQ20">
        <v>886.45</v>
      </c>
      <c r="BR20">
        <v>1.25</v>
      </c>
      <c r="BS20">
        <v>300.0000000000001</v>
      </c>
      <c r="BT20">
        <v>23.9</v>
      </c>
      <c r="BU20">
        <v>897.9102918016014</v>
      </c>
      <c r="BV20">
        <v>1.916749724936153</v>
      </c>
      <c r="BW20">
        <v>-11.70056520165137</v>
      </c>
      <c r="BX20">
        <v>1.712936932578021</v>
      </c>
      <c r="BY20">
        <v>0.6249590677820899</v>
      </c>
      <c r="BZ20">
        <v>-0.007863776418242497</v>
      </c>
      <c r="CA20">
        <v>289.9999999999999</v>
      </c>
      <c r="CB20">
        <v>887.88</v>
      </c>
      <c r="CC20">
        <v>715</v>
      </c>
      <c r="CD20">
        <v>10194.5</v>
      </c>
      <c r="CE20">
        <v>886.4299999999999</v>
      </c>
      <c r="CF20">
        <v>1.45</v>
      </c>
      <c r="CT20">
        <f>$B$11*DR20+$C$11*DS20+$F$11*ED20*(1-EG20)</f>
        <v>0</v>
      </c>
      <c r="CU20">
        <f>CT20*CV20</f>
        <v>0</v>
      </c>
      <c r="CV20">
        <f>($B$11*$D$9+$C$11*$D$9+$F$11*((EQ20+EI20)/MAX(EQ20+EI20+ER20, 0.1)*$I$9+ER20/MAX(EQ20+EI20+ER20, 0.1)*$J$9))/($B$11+$C$11+$F$11)</f>
        <v>0</v>
      </c>
      <c r="CW20">
        <f>($B$11*$K$9+$C$11*$K$9+$F$11*((EQ20+EI20)/MAX(EQ20+EI20+ER20, 0.1)*$P$9+ER20/MAX(EQ20+EI20+ER20, 0.1)*$Q$9))/($B$11+$C$11+$F$11)</f>
        <v>0</v>
      </c>
      <c r="CX20">
        <v>6</v>
      </c>
      <c r="CY20">
        <v>0.5</v>
      </c>
      <c r="CZ20" t="s">
        <v>417</v>
      </c>
      <c r="DA20">
        <v>2</v>
      </c>
      <c r="DB20">
        <v>1717672624.599999</v>
      </c>
      <c r="DC20">
        <v>286.2461290322581</v>
      </c>
      <c r="DD20">
        <v>299.9683225806452</v>
      </c>
      <c r="DE20">
        <v>19.23626129032258</v>
      </c>
      <c r="DF20">
        <v>16.30882903225806</v>
      </c>
      <c r="DG20">
        <v>285.2285161290323</v>
      </c>
      <c r="DH20">
        <v>19.18987096774193</v>
      </c>
      <c r="DI20">
        <v>600.025935483871</v>
      </c>
      <c r="DJ20">
        <v>100.8791935483871</v>
      </c>
      <c r="DK20">
        <v>0.100017729032258</v>
      </c>
      <c r="DL20">
        <v>25.28123225806452</v>
      </c>
      <c r="DM20">
        <v>24.99180967741936</v>
      </c>
      <c r="DN20">
        <v>999.9000000000003</v>
      </c>
      <c r="DO20">
        <v>0</v>
      </c>
      <c r="DP20">
        <v>0</v>
      </c>
      <c r="DQ20">
        <v>10002.77580645161</v>
      </c>
      <c r="DR20">
        <v>0</v>
      </c>
      <c r="DS20">
        <v>401.2624516129032</v>
      </c>
      <c r="DT20">
        <v>-13.72234516129032</v>
      </c>
      <c r="DU20">
        <v>291.8603548387097</v>
      </c>
      <c r="DV20">
        <v>304.9416129032257</v>
      </c>
      <c r="DW20">
        <v>2.927424193548387</v>
      </c>
      <c r="DX20">
        <v>299.9683225806452</v>
      </c>
      <c r="DY20">
        <v>16.30882903225806</v>
      </c>
      <c r="DZ20">
        <v>1.940538064516129</v>
      </c>
      <c r="EA20">
        <v>1.645221935483871</v>
      </c>
      <c r="EB20">
        <v>16.96733225806452</v>
      </c>
      <c r="EC20">
        <v>14.38901612903226</v>
      </c>
      <c r="ED20">
        <v>699.9947741935486</v>
      </c>
      <c r="EE20">
        <v>0.9430126129032259</v>
      </c>
      <c r="EF20">
        <v>0.05698744838709676</v>
      </c>
      <c r="EG20">
        <v>0</v>
      </c>
      <c r="EH20">
        <v>720.1511935483869</v>
      </c>
      <c r="EI20">
        <v>5.000040000000003</v>
      </c>
      <c r="EJ20">
        <v>5233.962903225806</v>
      </c>
      <c r="EK20">
        <v>5723.391935483872</v>
      </c>
      <c r="EL20">
        <v>35.48983870967741</v>
      </c>
      <c r="EM20">
        <v>38.28400000000001</v>
      </c>
      <c r="EN20">
        <v>36.83232258064515</v>
      </c>
      <c r="EO20">
        <v>37.57419354838709</v>
      </c>
      <c r="EP20">
        <v>37.37087096774192</v>
      </c>
      <c r="EQ20">
        <v>655.3896774193551</v>
      </c>
      <c r="ER20">
        <v>39.60967741935482</v>
      </c>
      <c r="ES20">
        <v>0</v>
      </c>
      <c r="ET20">
        <v>78.5</v>
      </c>
      <c r="EU20">
        <v>0</v>
      </c>
      <c r="EV20">
        <v>719.7935000000002</v>
      </c>
      <c r="EW20">
        <v>-38.51025639259711</v>
      </c>
      <c r="EX20">
        <v>-256.8974358680021</v>
      </c>
      <c r="EY20">
        <v>5231.339615384615</v>
      </c>
      <c r="EZ20">
        <v>15</v>
      </c>
      <c r="FA20">
        <v>1717672571.6</v>
      </c>
      <c r="FB20" t="s">
        <v>431</v>
      </c>
      <c r="FC20">
        <v>1717672571.6</v>
      </c>
      <c r="FD20">
        <v>1717671886</v>
      </c>
      <c r="FE20">
        <v>61</v>
      </c>
      <c r="FF20">
        <v>-0.014</v>
      </c>
      <c r="FG20">
        <v>0.01</v>
      </c>
      <c r="FH20">
        <v>1.148</v>
      </c>
      <c r="FI20">
        <v>-0.105</v>
      </c>
      <c r="FJ20">
        <v>400</v>
      </c>
      <c r="FK20">
        <v>15</v>
      </c>
      <c r="FL20">
        <v>0.23</v>
      </c>
      <c r="FM20">
        <v>0.03</v>
      </c>
      <c r="FN20">
        <v>-13.6200725</v>
      </c>
      <c r="FO20">
        <v>-2.553637148217601</v>
      </c>
      <c r="FP20">
        <v>0.2501568138063603</v>
      </c>
      <c r="FQ20">
        <v>0</v>
      </c>
      <c r="FR20">
        <v>721.8355588235294</v>
      </c>
      <c r="FS20">
        <v>-39.29905270131093</v>
      </c>
      <c r="FT20">
        <v>3.955275711302834</v>
      </c>
      <c r="FU20">
        <v>0</v>
      </c>
      <c r="FV20">
        <v>2.93214725</v>
      </c>
      <c r="FW20">
        <v>-0.0367813508442783</v>
      </c>
      <c r="FX20">
        <v>0.01158261692958462</v>
      </c>
      <c r="FY20">
        <v>1</v>
      </c>
      <c r="FZ20">
        <v>1</v>
      </c>
      <c r="GA20">
        <v>3</v>
      </c>
      <c r="GB20" t="s">
        <v>432</v>
      </c>
      <c r="GC20">
        <v>3.24846</v>
      </c>
      <c r="GD20">
        <v>2.80144</v>
      </c>
      <c r="GE20">
        <v>0.0756276</v>
      </c>
      <c r="GF20">
        <v>0.07944420000000001</v>
      </c>
      <c r="GG20">
        <v>0.102686</v>
      </c>
      <c r="GH20">
        <v>0.0918157</v>
      </c>
      <c r="GI20">
        <v>24226.1</v>
      </c>
      <c r="GJ20">
        <v>28772.2</v>
      </c>
      <c r="GK20">
        <v>26027.1</v>
      </c>
      <c r="GL20">
        <v>30058.1</v>
      </c>
      <c r="GM20">
        <v>32870.7</v>
      </c>
      <c r="GN20">
        <v>35230.7</v>
      </c>
      <c r="GO20">
        <v>39926.1</v>
      </c>
      <c r="GP20">
        <v>41823.5</v>
      </c>
      <c r="GQ20">
        <v>2.17755</v>
      </c>
      <c r="GR20">
        <v>1.90387</v>
      </c>
      <c r="GS20">
        <v>0.020165</v>
      </c>
      <c r="GT20">
        <v>0</v>
      </c>
      <c r="GU20">
        <v>24.6617</v>
      </c>
      <c r="GV20">
        <v>999.9</v>
      </c>
      <c r="GW20">
        <v>39.5</v>
      </c>
      <c r="GX20">
        <v>33.1</v>
      </c>
      <c r="GY20">
        <v>19.8925</v>
      </c>
      <c r="GZ20">
        <v>60.6595</v>
      </c>
      <c r="HA20">
        <v>15.5489</v>
      </c>
      <c r="HB20">
        <v>1</v>
      </c>
      <c r="HC20">
        <v>0.0841794</v>
      </c>
      <c r="HD20">
        <v>1.2874</v>
      </c>
      <c r="HE20">
        <v>20.3078</v>
      </c>
      <c r="HF20">
        <v>5.20321</v>
      </c>
      <c r="HG20">
        <v>11.9021</v>
      </c>
      <c r="HH20">
        <v>4.97085</v>
      </c>
      <c r="HI20">
        <v>3.281</v>
      </c>
      <c r="HJ20">
        <v>9999</v>
      </c>
      <c r="HK20">
        <v>9999</v>
      </c>
      <c r="HL20">
        <v>9999</v>
      </c>
      <c r="HM20">
        <v>999.9</v>
      </c>
      <c r="HN20">
        <v>4.97068</v>
      </c>
      <c r="HO20">
        <v>1.85546</v>
      </c>
      <c r="HP20">
        <v>1.85261</v>
      </c>
      <c r="HQ20">
        <v>1.85685</v>
      </c>
      <c r="HR20">
        <v>1.8576</v>
      </c>
      <c r="HS20">
        <v>1.85654</v>
      </c>
      <c r="HT20">
        <v>1.85013</v>
      </c>
      <c r="HU20">
        <v>1.85518</v>
      </c>
      <c r="HV20" t="s">
        <v>23</v>
      </c>
      <c r="HW20" t="s">
        <v>23</v>
      </c>
      <c r="HX20" t="s">
        <v>23</v>
      </c>
      <c r="HY20" t="s">
        <v>23</v>
      </c>
      <c r="HZ20" t="s">
        <v>420</v>
      </c>
      <c r="IA20" t="s">
        <v>421</v>
      </c>
      <c r="IB20" t="s">
        <v>422</v>
      </c>
      <c r="IC20" t="s">
        <v>422</v>
      </c>
      <c r="ID20" t="s">
        <v>422</v>
      </c>
      <c r="IE20" t="s">
        <v>422</v>
      </c>
      <c r="IF20">
        <v>0</v>
      </c>
      <c r="IG20">
        <v>100</v>
      </c>
      <c r="IH20">
        <v>100</v>
      </c>
      <c r="II20">
        <v>1.017</v>
      </c>
      <c r="IJ20">
        <v>0.0459</v>
      </c>
      <c r="IK20">
        <v>0.6324449682507236</v>
      </c>
      <c r="IL20">
        <v>0.001513919756645767</v>
      </c>
      <c r="IM20">
        <v>-6.355450319681323E-07</v>
      </c>
      <c r="IN20">
        <v>2.090123885286584E-10</v>
      </c>
      <c r="IO20">
        <v>-0.3035674103084335</v>
      </c>
      <c r="IP20">
        <v>-0.006256547656075575</v>
      </c>
      <c r="IQ20">
        <v>0.00124454442421945</v>
      </c>
      <c r="IR20">
        <v>1.659708129871356E-06</v>
      </c>
      <c r="IS20">
        <v>-1</v>
      </c>
      <c r="IT20">
        <v>2069</v>
      </c>
      <c r="IU20">
        <v>3</v>
      </c>
      <c r="IV20">
        <v>25</v>
      </c>
      <c r="IW20">
        <v>1</v>
      </c>
      <c r="IX20">
        <v>12.4</v>
      </c>
      <c r="IY20">
        <v>0.842285</v>
      </c>
      <c r="IZ20">
        <v>2.55249</v>
      </c>
      <c r="JA20">
        <v>1.59912</v>
      </c>
      <c r="JB20">
        <v>2.3877</v>
      </c>
      <c r="JC20">
        <v>1.44897</v>
      </c>
      <c r="JD20">
        <v>2.38281</v>
      </c>
      <c r="JE20">
        <v>37.4819</v>
      </c>
      <c r="JF20">
        <v>14.885</v>
      </c>
      <c r="JG20">
        <v>18</v>
      </c>
      <c r="JH20">
        <v>612.527</v>
      </c>
      <c r="JI20">
        <v>440.531</v>
      </c>
      <c r="JJ20">
        <v>23.5504</v>
      </c>
      <c r="JK20">
        <v>28.3711</v>
      </c>
      <c r="JL20">
        <v>29.9999</v>
      </c>
      <c r="JM20">
        <v>28.5219</v>
      </c>
      <c r="JN20">
        <v>28.5068</v>
      </c>
      <c r="JO20">
        <v>16.8296</v>
      </c>
      <c r="JP20">
        <v>24.4338</v>
      </c>
      <c r="JQ20">
        <v>34.6041</v>
      </c>
      <c r="JR20">
        <v>23.5538</v>
      </c>
      <c r="JS20">
        <v>300</v>
      </c>
      <c r="JT20">
        <v>16.3815</v>
      </c>
      <c r="JU20">
        <v>101.523</v>
      </c>
      <c r="JV20">
        <v>101.353</v>
      </c>
    </row>
    <row r="21" spans="1:282">
      <c r="A21">
        <v>5</v>
      </c>
      <c r="B21">
        <v>1717672694.6</v>
      </c>
      <c r="C21">
        <v>282.0999999046326</v>
      </c>
      <c r="D21" t="s">
        <v>436</v>
      </c>
      <c r="E21" t="s">
        <v>437</v>
      </c>
      <c r="F21">
        <v>15</v>
      </c>
      <c r="G21">
        <v>1717672686.849999</v>
      </c>
      <c r="H21">
        <f>(I21)/1000</f>
        <v>0</v>
      </c>
      <c r="I21">
        <f>1000*DI21*AG21*(DE21-DF21)/(100*CX21*(1000-AG21*DE21))</f>
        <v>0</v>
      </c>
      <c r="J21">
        <f>DI21*AG21*(DD21-DC21*(1000-AG21*DF21)/(1000-AG21*DE21))/(100*CX21)</f>
        <v>0</v>
      </c>
      <c r="K21">
        <f>DC21 - IF(AG21&gt;1, J21*CX21*100.0/(AI21*DQ21), 0)</f>
        <v>0</v>
      </c>
      <c r="L21">
        <f>((R21-H21/2)*K21-J21)/(R21+H21/2)</f>
        <v>0</v>
      </c>
      <c r="M21">
        <f>L21*(DJ21+DK21)/1000.0</f>
        <v>0</v>
      </c>
      <c r="N21">
        <f>(DC21 - IF(AG21&gt;1, J21*CX21*100.0/(AI21*DQ21), 0))*(DJ21+DK21)/1000.0</f>
        <v>0</v>
      </c>
      <c r="O21">
        <f>2.0/((1/Q21-1/P21)+SIGN(Q21)*SQRT((1/Q21-1/P21)*(1/Q21-1/P21) + 4*CY21/((CY21+1)*(CY21+1))*(2*1/Q21*1/P21-1/P21*1/P21)))</f>
        <v>0</v>
      </c>
      <c r="P21">
        <f>IF(LEFT(CZ21,1)&lt;&gt;"0",IF(LEFT(CZ21,1)="1",3.0,DA21),$D$5+$E$5*(DQ21*DJ21/($K$5*1000))+$F$5*(DQ21*DJ21/($K$5*1000))*MAX(MIN(CX21,$J$5),$I$5)*MAX(MIN(CX21,$J$5),$I$5)+$G$5*MAX(MIN(CX21,$J$5),$I$5)*(DQ21*DJ21/($K$5*1000))+$H$5*(DQ21*DJ21/($K$5*1000))*(DQ21*DJ21/($K$5*1000)))</f>
        <v>0</v>
      </c>
      <c r="Q21">
        <f>H21*(1000-(1000*0.61365*exp(17.502*U21/(240.97+U21))/(DJ21+DK21)+DE21)/2)/(1000*0.61365*exp(17.502*U21/(240.97+U21))/(DJ21+DK21)-DE21)</f>
        <v>0</v>
      </c>
      <c r="R21">
        <f>1/((CY21+1)/(O21/1.6)+1/(P21/1.37)) + CY21/((CY21+1)/(O21/1.6) + CY21/(P21/1.37))</f>
        <v>0</v>
      </c>
      <c r="S21">
        <f>(CT21*CW21)</f>
        <v>0</v>
      </c>
      <c r="T21">
        <f>(DL21+(S21+2*0.95*5.67E-8*(((DL21+$B$7)+273)^4-(DL21+273)^4)-44100*H21)/(1.84*29.3*P21+8*0.95*5.67E-8*(DL21+273)^3))</f>
        <v>0</v>
      </c>
      <c r="U21">
        <f>($C$7*DM21+$D$7*DN21+$E$7*T21)</f>
        <v>0</v>
      </c>
      <c r="V21">
        <f>0.61365*exp(17.502*U21/(240.97+U21))</f>
        <v>0</v>
      </c>
      <c r="W21">
        <f>(X21/Y21*100)</f>
        <v>0</v>
      </c>
      <c r="X21">
        <f>DE21*(DJ21+DK21)/1000</f>
        <v>0</v>
      </c>
      <c r="Y21">
        <f>0.61365*exp(17.502*DL21/(240.97+DL21))</f>
        <v>0</v>
      </c>
      <c r="Z21">
        <f>(V21-DE21*(DJ21+DK21)/1000)</f>
        <v>0</v>
      </c>
      <c r="AA21">
        <f>(-H21*44100)</f>
        <v>0</v>
      </c>
      <c r="AB21">
        <f>2*29.3*P21*0.92*(DL21-U21)</f>
        <v>0</v>
      </c>
      <c r="AC21">
        <f>2*0.95*5.67E-8*(((DL21+$B$7)+273)^4-(U21+273)^4)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MAX(0,($B$13+$C$13*DQ21)/(1+$D$13*DQ21)*DJ21/(DL21+273)*$E$13)</f>
        <v>0</v>
      </c>
      <c r="AJ21" t="s">
        <v>414</v>
      </c>
      <c r="AK21">
        <v>10056.7</v>
      </c>
      <c r="AL21">
        <v>239.316</v>
      </c>
      <c r="AM21">
        <v>912.8</v>
      </c>
      <c r="AN21">
        <f>1-AL21/AM21</f>
        <v>0</v>
      </c>
      <c r="AO21">
        <v>-1</v>
      </c>
      <c r="AP21" t="s">
        <v>438</v>
      </c>
      <c r="AQ21">
        <v>10202.7</v>
      </c>
      <c r="AR21">
        <v>729.5556800000002</v>
      </c>
      <c r="AS21">
        <v>857.9256962318933</v>
      </c>
      <c r="AT21">
        <f>1-AR21/AS21</f>
        <v>0</v>
      </c>
      <c r="AU21">
        <v>0.5</v>
      </c>
      <c r="AV21">
        <f>CU21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416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v>3681</v>
      </c>
      <c r="BM21">
        <v>290.0000000000001</v>
      </c>
      <c r="BN21">
        <v>851.27</v>
      </c>
      <c r="BO21">
        <v>235</v>
      </c>
      <c r="BP21">
        <v>10202.7</v>
      </c>
      <c r="BQ21">
        <v>850.5</v>
      </c>
      <c r="BR21">
        <v>0.77</v>
      </c>
      <c r="BS21">
        <v>300.0000000000001</v>
      </c>
      <c r="BT21">
        <v>23.9</v>
      </c>
      <c r="BU21">
        <v>857.9256962318933</v>
      </c>
      <c r="BV21">
        <v>2.250088028599633</v>
      </c>
      <c r="BW21">
        <v>-7.576813580030627</v>
      </c>
      <c r="BX21">
        <v>2.010866756873159</v>
      </c>
      <c r="BY21">
        <v>0.3364508761801824</v>
      </c>
      <c r="BZ21">
        <v>-0.007863894771968864</v>
      </c>
      <c r="CA21">
        <v>289.9999999999999</v>
      </c>
      <c r="CB21">
        <v>851.61</v>
      </c>
      <c r="CC21">
        <v>845</v>
      </c>
      <c r="CD21">
        <v>10192.5</v>
      </c>
      <c r="CE21">
        <v>850.49</v>
      </c>
      <c r="CF21">
        <v>1.12</v>
      </c>
      <c r="CT21">
        <f>$B$11*DR21+$C$11*DS21+$F$11*ED21*(1-EG21)</f>
        <v>0</v>
      </c>
      <c r="CU21">
        <f>CT21*CV21</f>
        <v>0</v>
      </c>
      <c r="CV21">
        <f>($B$11*$D$9+$C$11*$D$9+$F$11*((EQ21+EI21)/MAX(EQ21+EI21+ER21, 0.1)*$I$9+ER21/MAX(EQ21+EI21+ER21, 0.1)*$J$9))/($B$11+$C$11+$F$11)</f>
        <v>0</v>
      </c>
      <c r="CW21">
        <f>($B$11*$K$9+$C$11*$K$9+$F$11*((EQ21+EI21)/MAX(EQ21+EI21+ER21, 0.1)*$P$9+ER21/MAX(EQ21+EI21+ER21, 0.1)*$Q$9))/($B$11+$C$11+$F$11)</f>
        <v>0</v>
      </c>
      <c r="CX21">
        <v>6</v>
      </c>
      <c r="CY21">
        <v>0.5</v>
      </c>
      <c r="CZ21" t="s">
        <v>417</v>
      </c>
      <c r="DA21">
        <v>2</v>
      </c>
      <c r="DB21">
        <v>1717672686.849999</v>
      </c>
      <c r="DC21">
        <v>189.6812</v>
      </c>
      <c r="DD21">
        <v>199.9705333333333</v>
      </c>
      <c r="DE21">
        <v>19.20178</v>
      </c>
      <c r="DF21">
        <v>16.33331666666666</v>
      </c>
      <c r="DG21">
        <v>188.9382</v>
      </c>
      <c r="DH21">
        <v>19.15680333333333</v>
      </c>
      <c r="DI21">
        <v>600.0895666666668</v>
      </c>
      <c r="DJ21">
        <v>100.8823</v>
      </c>
      <c r="DK21">
        <v>0.1001970033333333</v>
      </c>
      <c r="DL21">
        <v>25.25816</v>
      </c>
      <c r="DM21">
        <v>24.98574</v>
      </c>
      <c r="DN21">
        <v>999.9000000000002</v>
      </c>
      <c r="DO21">
        <v>0</v>
      </c>
      <c r="DP21">
        <v>0</v>
      </c>
      <c r="DQ21">
        <v>10009.562</v>
      </c>
      <c r="DR21">
        <v>0</v>
      </c>
      <c r="DS21">
        <v>401.3376333333333</v>
      </c>
      <c r="DT21">
        <v>-10.13509333333333</v>
      </c>
      <c r="DU21">
        <v>193.5518666666666</v>
      </c>
      <c r="DV21">
        <v>203.2909</v>
      </c>
      <c r="DW21">
        <v>2.868463666666667</v>
      </c>
      <c r="DX21">
        <v>199.9705333333333</v>
      </c>
      <c r="DY21">
        <v>16.33331666666666</v>
      </c>
      <c r="DZ21">
        <v>1.937119</v>
      </c>
      <c r="EA21">
        <v>1.647741666666666</v>
      </c>
      <c r="EB21">
        <v>16.93951</v>
      </c>
      <c r="EC21">
        <v>14.41268</v>
      </c>
      <c r="ED21">
        <v>700.0061666666667</v>
      </c>
      <c r="EE21">
        <v>0.9430085666666669</v>
      </c>
      <c r="EF21">
        <v>0.05699142666666666</v>
      </c>
      <c r="EG21">
        <v>0</v>
      </c>
      <c r="EH21">
        <v>729.5726</v>
      </c>
      <c r="EI21">
        <v>5.000040000000002</v>
      </c>
      <c r="EJ21">
        <v>5288.655666666668</v>
      </c>
      <c r="EK21">
        <v>5723.475666666666</v>
      </c>
      <c r="EL21">
        <v>35.29343333333333</v>
      </c>
      <c r="EM21">
        <v>38.07249999999999</v>
      </c>
      <c r="EN21">
        <v>36.62289999999999</v>
      </c>
      <c r="EO21">
        <v>37.38946666666666</v>
      </c>
      <c r="EP21">
        <v>37.17666666666666</v>
      </c>
      <c r="EQ21">
        <v>655.3960000000001</v>
      </c>
      <c r="ER21">
        <v>39.60999999999999</v>
      </c>
      <c r="ES21">
        <v>0</v>
      </c>
      <c r="ET21">
        <v>61.10000014305115</v>
      </c>
      <c r="EU21">
        <v>0</v>
      </c>
      <c r="EV21">
        <v>729.5556800000002</v>
      </c>
      <c r="EW21">
        <v>-5.091538441242361</v>
      </c>
      <c r="EX21">
        <v>-16.45923079403811</v>
      </c>
      <c r="EY21">
        <v>5288.5136</v>
      </c>
      <c r="EZ21">
        <v>15</v>
      </c>
      <c r="FA21">
        <v>1717672718.1</v>
      </c>
      <c r="FB21" t="s">
        <v>439</v>
      </c>
      <c r="FC21">
        <v>1717672718.1</v>
      </c>
      <c r="FD21">
        <v>1717671886</v>
      </c>
      <c r="FE21">
        <v>62</v>
      </c>
      <c r="FF21">
        <v>-0.167</v>
      </c>
      <c r="FG21">
        <v>0.01</v>
      </c>
      <c r="FH21">
        <v>0.743</v>
      </c>
      <c r="FI21">
        <v>-0.105</v>
      </c>
      <c r="FJ21">
        <v>200</v>
      </c>
      <c r="FK21">
        <v>15</v>
      </c>
      <c r="FL21">
        <v>0.22</v>
      </c>
      <c r="FM21">
        <v>0.03</v>
      </c>
      <c r="FN21">
        <v>-10.050316</v>
      </c>
      <c r="FO21">
        <v>-1.662032195121924</v>
      </c>
      <c r="FP21">
        <v>0.1768080276005589</v>
      </c>
      <c r="FQ21">
        <v>0</v>
      </c>
      <c r="FR21">
        <v>729.5065588235293</v>
      </c>
      <c r="FS21">
        <v>-1.266722699471496</v>
      </c>
      <c r="FT21">
        <v>1.195554540079419</v>
      </c>
      <c r="FU21">
        <v>0</v>
      </c>
      <c r="FV21">
        <v>2.865461</v>
      </c>
      <c r="FW21">
        <v>-0.007045778611636458</v>
      </c>
      <c r="FX21">
        <v>0.0116908944910131</v>
      </c>
      <c r="FY21">
        <v>1</v>
      </c>
      <c r="FZ21">
        <v>1</v>
      </c>
      <c r="GA21">
        <v>3</v>
      </c>
      <c r="GB21" t="s">
        <v>432</v>
      </c>
      <c r="GC21">
        <v>3.24845</v>
      </c>
      <c r="GD21">
        <v>2.80127</v>
      </c>
      <c r="GE21">
        <v>0.0529606</v>
      </c>
      <c r="GF21">
        <v>0.0561552</v>
      </c>
      <c r="GG21">
        <v>0.102649</v>
      </c>
      <c r="GH21">
        <v>0.09204660000000001</v>
      </c>
      <c r="GI21">
        <v>24820.6</v>
      </c>
      <c r="GJ21">
        <v>29500.4</v>
      </c>
      <c r="GK21">
        <v>26027.6</v>
      </c>
      <c r="GL21">
        <v>30058.3</v>
      </c>
      <c r="GM21">
        <v>32870.2</v>
      </c>
      <c r="GN21">
        <v>35219.3</v>
      </c>
      <c r="GO21">
        <v>39926.6</v>
      </c>
      <c r="GP21">
        <v>41823.6</v>
      </c>
      <c r="GQ21">
        <v>2.17763</v>
      </c>
      <c r="GR21">
        <v>1.905</v>
      </c>
      <c r="GS21">
        <v>0.0197664</v>
      </c>
      <c r="GT21">
        <v>0</v>
      </c>
      <c r="GU21">
        <v>24.6575</v>
      </c>
      <c r="GV21">
        <v>999.9</v>
      </c>
      <c r="GW21">
        <v>39.1</v>
      </c>
      <c r="GX21">
        <v>33.1</v>
      </c>
      <c r="GY21">
        <v>19.6928</v>
      </c>
      <c r="GZ21">
        <v>60.7295</v>
      </c>
      <c r="HA21">
        <v>15.613</v>
      </c>
      <c r="HB21">
        <v>1</v>
      </c>
      <c r="HC21">
        <v>0.083186</v>
      </c>
      <c r="HD21">
        <v>1.30431</v>
      </c>
      <c r="HE21">
        <v>20.3076</v>
      </c>
      <c r="HF21">
        <v>5.19947</v>
      </c>
      <c r="HG21">
        <v>11.9021</v>
      </c>
      <c r="HH21">
        <v>4.97085</v>
      </c>
      <c r="HI21">
        <v>3.281</v>
      </c>
      <c r="HJ21">
        <v>9999</v>
      </c>
      <c r="HK21">
        <v>9999</v>
      </c>
      <c r="HL21">
        <v>9999</v>
      </c>
      <c r="HM21">
        <v>999.9</v>
      </c>
      <c r="HN21">
        <v>4.97066</v>
      </c>
      <c r="HO21">
        <v>1.85544</v>
      </c>
      <c r="HP21">
        <v>1.8526</v>
      </c>
      <c r="HQ21">
        <v>1.85684</v>
      </c>
      <c r="HR21">
        <v>1.8576</v>
      </c>
      <c r="HS21">
        <v>1.85654</v>
      </c>
      <c r="HT21">
        <v>1.85013</v>
      </c>
      <c r="HU21">
        <v>1.85517</v>
      </c>
      <c r="HV21" t="s">
        <v>23</v>
      </c>
      <c r="HW21" t="s">
        <v>23</v>
      </c>
      <c r="HX21" t="s">
        <v>23</v>
      </c>
      <c r="HY21" t="s">
        <v>23</v>
      </c>
      <c r="HZ21" t="s">
        <v>420</v>
      </c>
      <c r="IA21" t="s">
        <v>421</v>
      </c>
      <c r="IB21" t="s">
        <v>422</v>
      </c>
      <c r="IC21" t="s">
        <v>422</v>
      </c>
      <c r="ID21" t="s">
        <v>422</v>
      </c>
      <c r="IE21" t="s">
        <v>422</v>
      </c>
      <c r="IF21">
        <v>0</v>
      </c>
      <c r="IG21">
        <v>100</v>
      </c>
      <c r="IH21">
        <v>100</v>
      </c>
      <c r="II21">
        <v>0.743</v>
      </c>
      <c r="IJ21">
        <v>0.0455</v>
      </c>
      <c r="IK21">
        <v>0.6324449682507236</v>
      </c>
      <c r="IL21">
        <v>0.001513919756645767</v>
      </c>
      <c r="IM21">
        <v>-6.355450319681323E-07</v>
      </c>
      <c r="IN21">
        <v>2.090123885286584E-10</v>
      </c>
      <c r="IO21">
        <v>-0.3035674103084335</v>
      </c>
      <c r="IP21">
        <v>-0.006256547656075575</v>
      </c>
      <c r="IQ21">
        <v>0.00124454442421945</v>
      </c>
      <c r="IR21">
        <v>1.659708129871356E-06</v>
      </c>
      <c r="IS21">
        <v>-1</v>
      </c>
      <c r="IT21">
        <v>2069</v>
      </c>
      <c r="IU21">
        <v>3</v>
      </c>
      <c r="IV21">
        <v>25</v>
      </c>
      <c r="IW21">
        <v>2</v>
      </c>
      <c r="IX21">
        <v>13.5</v>
      </c>
      <c r="IY21">
        <v>0.617676</v>
      </c>
      <c r="IZ21">
        <v>2.56104</v>
      </c>
      <c r="JA21">
        <v>1.59912</v>
      </c>
      <c r="JB21">
        <v>2.3877</v>
      </c>
      <c r="JC21">
        <v>1.44897</v>
      </c>
      <c r="JD21">
        <v>2.3877</v>
      </c>
      <c r="JE21">
        <v>37.5059</v>
      </c>
      <c r="JF21">
        <v>14.8938</v>
      </c>
      <c r="JG21">
        <v>18</v>
      </c>
      <c r="JH21">
        <v>612.473</v>
      </c>
      <c r="JI21">
        <v>441.104</v>
      </c>
      <c r="JJ21">
        <v>23.5007</v>
      </c>
      <c r="JK21">
        <v>28.3566</v>
      </c>
      <c r="JL21">
        <v>30.0001</v>
      </c>
      <c r="JM21">
        <v>28.5115</v>
      </c>
      <c r="JN21">
        <v>28.4971</v>
      </c>
      <c r="JO21">
        <v>12.3324</v>
      </c>
      <c r="JP21">
        <v>23.0046</v>
      </c>
      <c r="JQ21">
        <v>34.6041</v>
      </c>
      <c r="JR21">
        <v>23.5021</v>
      </c>
      <c r="JS21">
        <v>200</v>
      </c>
      <c r="JT21">
        <v>16.425</v>
      </c>
      <c r="JU21">
        <v>101.525</v>
      </c>
      <c r="JV21">
        <v>101.353</v>
      </c>
    </row>
    <row r="22" spans="1:282">
      <c r="A22">
        <v>6</v>
      </c>
      <c r="B22">
        <v>1717672779.1</v>
      </c>
      <c r="C22">
        <v>366.5999999046326</v>
      </c>
      <c r="D22" t="s">
        <v>440</v>
      </c>
      <c r="E22" t="s">
        <v>441</v>
      </c>
      <c r="F22">
        <v>15</v>
      </c>
      <c r="G22">
        <v>1717672771.099999</v>
      </c>
      <c r="H22">
        <f>(I22)/1000</f>
        <v>0</v>
      </c>
      <c r="I22">
        <f>1000*DI22*AG22*(DE22-DF22)/(100*CX22*(1000-AG22*DE22))</f>
        <v>0</v>
      </c>
      <c r="J22">
        <f>DI22*AG22*(DD22-DC22*(1000-AG22*DF22)/(1000-AG22*DE22))/(100*CX22)</f>
        <v>0</v>
      </c>
      <c r="K22">
        <f>DC22 - IF(AG22&gt;1, J22*CX22*100.0/(AI22*DQ22), 0)</f>
        <v>0</v>
      </c>
      <c r="L22">
        <f>((R22-H22/2)*K22-J22)/(R22+H22/2)</f>
        <v>0</v>
      </c>
      <c r="M22">
        <f>L22*(DJ22+DK22)/1000.0</f>
        <v>0</v>
      </c>
      <c r="N22">
        <f>(DC22 - IF(AG22&gt;1, J22*CX22*100.0/(AI22*DQ22), 0))*(DJ22+DK22)/1000.0</f>
        <v>0</v>
      </c>
      <c r="O22">
        <f>2.0/((1/Q22-1/P22)+SIGN(Q22)*SQRT((1/Q22-1/P22)*(1/Q22-1/P22) + 4*CY22/((CY22+1)*(CY22+1))*(2*1/Q22*1/P22-1/P22*1/P22)))</f>
        <v>0</v>
      </c>
      <c r="P22">
        <f>IF(LEFT(CZ22,1)&lt;&gt;"0",IF(LEFT(CZ22,1)="1",3.0,DA22),$D$5+$E$5*(DQ22*DJ22/($K$5*1000))+$F$5*(DQ22*DJ22/($K$5*1000))*MAX(MIN(CX22,$J$5),$I$5)*MAX(MIN(CX22,$J$5),$I$5)+$G$5*MAX(MIN(CX22,$J$5),$I$5)*(DQ22*DJ22/($K$5*1000))+$H$5*(DQ22*DJ22/($K$5*1000))*(DQ22*DJ22/($K$5*1000)))</f>
        <v>0</v>
      </c>
      <c r="Q22">
        <f>H22*(1000-(1000*0.61365*exp(17.502*U22/(240.97+U22))/(DJ22+DK22)+DE22)/2)/(1000*0.61365*exp(17.502*U22/(240.97+U22))/(DJ22+DK22)-DE22)</f>
        <v>0</v>
      </c>
      <c r="R22">
        <f>1/((CY22+1)/(O22/1.6)+1/(P22/1.37)) + CY22/((CY22+1)/(O22/1.6) + CY22/(P22/1.37))</f>
        <v>0</v>
      </c>
      <c r="S22">
        <f>(CT22*CW22)</f>
        <v>0</v>
      </c>
      <c r="T22">
        <f>(DL22+(S22+2*0.95*5.67E-8*(((DL22+$B$7)+273)^4-(DL22+273)^4)-44100*H22)/(1.84*29.3*P22+8*0.95*5.67E-8*(DL22+273)^3))</f>
        <v>0</v>
      </c>
      <c r="U22">
        <f>($C$7*DM22+$D$7*DN22+$E$7*T22)</f>
        <v>0</v>
      </c>
      <c r="V22">
        <f>0.61365*exp(17.502*U22/(240.97+U22))</f>
        <v>0</v>
      </c>
      <c r="W22">
        <f>(X22/Y22*100)</f>
        <v>0</v>
      </c>
      <c r="X22">
        <f>DE22*(DJ22+DK22)/1000</f>
        <v>0</v>
      </c>
      <c r="Y22">
        <f>0.61365*exp(17.502*DL22/(240.97+DL22))</f>
        <v>0</v>
      </c>
      <c r="Z22">
        <f>(V22-DE22*(DJ22+DK22)/1000)</f>
        <v>0</v>
      </c>
      <c r="AA22">
        <f>(-H22*44100)</f>
        <v>0</v>
      </c>
      <c r="AB22">
        <f>2*29.3*P22*0.92*(DL22-U22)</f>
        <v>0</v>
      </c>
      <c r="AC22">
        <f>2*0.95*5.67E-8*(((DL22+$B$7)+273)^4-(U22+273)^4)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MAX(0,($B$13+$C$13*DQ22)/(1+$D$13*DQ22)*DJ22/(DL22+273)*$E$13)</f>
        <v>0</v>
      </c>
      <c r="AJ22" t="s">
        <v>414</v>
      </c>
      <c r="AK22">
        <v>10056.7</v>
      </c>
      <c r="AL22">
        <v>239.316</v>
      </c>
      <c r="AM22">
        <v>912.8</v>
      </c>
      <c r="AN22">
        <f>1-AL22/AM22</f>
        <v>0</v>
      </c>
      <c r="AO22">
        <v>-1</v>
      </c>
      <c r="AP22" t="s">
        <v>442</v>
      </c>
      <c r="AQ22">
        <v>10199.5</v>
      </c>
      <c r="AR22">
        <v>776.0195199999999</v>
      </c>
      <c r="AS22">
        <v>849.4155621101597</v>
      </c>
      <c r="AT22">
        <f>1-AR22/AS22</f>
        <v>0</v>
      </c>
      <c r="AU22">
        <v>0.5</v>
      </c>
      <c r="AV22">
        <f>CU22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416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v>3682</v>
      </c>
      <c r="BM22">
        <v>290.0000000000001</v>
      </c>
      <c r="BN22">
        <v>845.99</v>
      </c>
      <c r="BO22">
        <v>215</v>
      </c>
      <c r="BP22">
        <v>10199.5</v>
      </c>
      <c r="BQ22">
        <v>844.6900000000001</v>
      </c>
      <c r="BR22">
        <v>1.3</v>
      </c>
      <c r="BS22">
        <v>300.0000000000001</v>
      </c>
      <c r="BT22">
        <v>23.9</v>
      </c>
      <c r="BU22">
        <v>849.4155621101597</v>
      </c>
      <c r="BV22">
        <v>1.9994283258392</v>
      </c>
      <c r="BW22">
        <v>-4.821164344993629</v>
      </c>
      <c r="BX22">
        <v>1.786081658702441</v>
      </c>
      <c r="BY22">
        <v>0.2064887170509363</v>
      </c>
      <c r="BZ22">
        <v>-0.007862078309232485</v>
      </c>
      <c r="CA22">
        <v>289.9999999999999</v>
      </c>
      <c r="CB22">
        <v>845.84</v>
      </c>
      <c r="CC22">
        <v>865</v>
      </c>
      <c r="CD22">
        <v>10188</v>
      </c>
      <c r="CE22">
        <v>844.6799999999999</v>
      </c>
      <c r="CF22">
        <v>1.16</v>
      </c>
      <c r="CT22">
        <f>$B$11*DR22+$C$11*DS22+$F$11*ED22*(1-EG22)</f>
        <v>0</v>
      </c>
      <c r="CU22">
        <f>CT22*CV22</f>
        <v>0</v>
      </c>
      <c r="CV22">
        <f>($B$11*$D$9+$C$11*$D$9+$F$11*((EQ22+EI22)/MAX(EQ22+EI22+ER22, 0.1)*$I$9+ER22/MAX(EQ22+EI22+ER22, 0.1)*$J$9))/($B$11+$C$11+$F$11)</f>
        <v>0</v>
      </c>
      <c r="CW22">
        <f>($B$11*$K$9+$C$11*$K$9+$F$11*((EQ22+EI22)/MAX(EQ22+EI22+ER22, 0.1)*$P$9+ER22/MAX(EQ22+EI22+ER22, 0.1)*$Q$9))/($B$11+$C$11+$F$11)</f>
        <v>0</v>
      </c>
      <c r="CX22">
        <v>6</v>
      </c>
      <c r="CY22">
        <v>0.5</v>
      </c>
      <c r="CZ22" t="s">
        <v>417</v>
      </c>
      <c r="DA22">
        <v>2</v>
      </c>
      <c r="DB22">
        <v>1717672771.099999</v>
      </c>
      <c r="DC22">
        <v>94.69744193548387</v>
      </c>
      <c r="DD22">
        <v>99.97362258064518</v>
      </c>
      <c r="DE22">
        <v>19.2042064516129</v>
      </c>
      <c r="DF22">
        <v>16.30672258064516</v>
      </c>
      <c r="DG22">
        <v>94.07644193548387</v>
      </c>
      <c r="DH22">
        <v>19.15913225806452</v>
      </c>
      <c r="DI22">
        <v>599.9781612903228</v>
      </c>
      <c r="DJ22">
        <v>100.8887419354839</v>
      </c>
      <c r="DK22">
        <v>0.1000014193548387</v>
      </c>
      <c r="DL22">
        <v>25.24008064516129</v>
      </c>
      <c r="DM22">
        <v>24.98004516129033</v>
      </c>
      <c r="DN22">
        <v>999.9000000000003</v>
      </c>
      <c r="DO22">
        <v>0</v>
      </c>
      <c r="DP22">
        <v>0</v>
      </c>
      <c r="DQ22">
        <v>9991.732580645163</v>
      </c>
      <c r="DR22">
        <v>0</v>
      </c>
      <c r="DS22">
        <v>401.1300967741936</v>
      </c>
      <c r="DT22">
        <v>-5.29487322580645</v>
      </c>
      <c r="DU22">
        <v>96.53260645161291</v>
      </c>
      <c r="DV22">
        <v>101.630935483871</v>
      </c>
      <c r="DW22">
        <v>2.897487096774194</v>
      </c>
      <c r="DX22">
        <v>99.97362258064518</v>
      </c>
      <c r="DY22">
        <v>16.30672258064516</v>
      </c>
      <c r="DZ22">
        <v>1.937488387096774</v>
      </c>
      <c r="EA22">
        <v>1.645163870967742</v>
      </c>
      <c r="EB22">
        <v>16.9425</v>
      </c>
      <c r="EC22">
        <v>14.38847096774194</v>
      </c>
      <c r="ED22">
        <v>700.0075161290321</v>
      </c>
      <c r="EE22">
        <v>0.9430130645161289</v>
      </c>
      <c r="EF22">
        <v>0.05698709999999999</v>
      </c>
      <c r="EG22">
        <v>0</v>
      </c>
      <c r="EH22">
        <v>776.03935483871</v>
      </c>
      <c r="EI22">
        <v>5.000040000000003</v>
      </c>
      <c r="EJ22">
        <v>5610.437096774193</v>
      </c>
      <c r="EK22">
        <v>5723.496774193549</v>
      </c>
      <c r="EL22">
        <v>35.72151612903225</v>
      </c>
      <c r="EM22">
        <v>39.26787096774192</v>
      </c>
      <c r="EN22">
        <v>37.24970967741935</v>
      </c>
      <c r="EO22">
        <v>38.84654838709676</v>
      </c>
      <c r="EP22">
        <v>37.90303225806451</v>
      </c>
      <c r="EQ22">
        <v>655.4012903225806</v>
      </c>
      <c r="ER22">
        <v>39.60741935483869</v>
      </c>
      <c r="ES22">
        <v>0</v>
      </c>
      <c r="ET22">
        <v>84.10000014305115</v>
      </c>
      <c r="EU22">
        <v>0</v>
      </c>
      <c r="EV22">
        <v>776.0195199999999</v>
      </c>
      <c r="EW22">
        <v>1.077076891202185</v>
      </c>
      <c r="EX22">
        <v>42.48307686555631</v>
      </c>
      <c r="EY22">
        <v>5611.155599999999</v>
      </c>
      <c r="EZ22">
        <v>15</v>
      </c>
      <c r="FA22">
        <v>1717672802.1</v>
      </c>
      <c r="FB22" t="s">
        <v>443</v>
      </c>
      <c r="FC22">
        <v>1717672802.1</v>
      </c>
      <c r="FD22">
        <v>1717671886</v>
      </c>
      <c r="FE22">
        <v>63</v>
      </c>
      <c r="FF22">
        <v>0.011</v>
      </c>
      <c r="FG22">
        <v>0.01</v>
      </c>
      <c r="FH22">
        <v>0.621</v>
      </c>
      <c r="FI22">
        <v>-0.105</v>
      </c>
      <c r="FJ22">
        <v>100</v>
      </c>
      <c r="FK22">
        <v>15</v>
      </c>
      <c r="FL22">
        <v>0.48</v>
      </c>
      <c r="FM22">
        <v>0.03</v>
      </c>
      <c r="FN22">
        <v>-5.197038048780488</v>
      </c>
      <c r="FO22">
        <v>-1.532485714285715</v>
      </c>
      <c r="FP22">
        <v>0.172952864990401</v>
      </c>
      <c r="FQ22">
        <v>0</v>
      </c>
      <c r="FR22">
        <v>775.8228823529412</v>
      </c>
      <c r="FS22">
        <v>-0.98169595398773</v>
      </c>
      <c r="FT22">
        <v>1.022889757866125</v>
      </c>
      <c r="FU22">
        <v>1</v>
      </c>
      <c r="FV22">
        <v>2.894641707317073</v>
      </c>
      <c r="FW22">
        <v>0.04618787456445684</v>
      </c>
      <c r="FX22">
        <v>0.005060492554084674</v>
      </c>
      <c r="FY22">
        <v>1</v>
      </c>
      <c r="FZ22">
        <v>2</v>
      </c>
      <c r="GA22">
        <v>3</v>
      </c>
      <c r="GB22" t="s">
        <v>419</v>
      </c>
      <c r="GC22">
        <v>3.24853</v>
      </c>
      <c r="GD22">
        <v>2.80163</v>
      </c>
      <c r="GE22">
        <v>0.0275377</v>
      </c>
      <c r="GF22">
        <v>0.0294796</v>
      </c>
      <c r="GG22">
        <v>0.102538</v>
      </c>
      <c r="GH22">
        <v>0.0917347</v>
      </c>
      <c r="GI22">
        <v>25487.4</v>
      </c>
      <c r="GJ22">
        <v>30334</v>
      </c>
      <c r="GK22">
        <v>26028.1</v>
      </c>
      <c r="GL22">
        <v>30058.2</v>
      </c>
      <c r="GM22">
        <v>32872.1</v>
      </c>
      <c r="GN22">
        <v>35228.6</v>
      </c>
      <c r="GO22">
        <v>39926.8</v>
      </c>
      <c r="GP22">
        <v>41823.4</v>
      </c>
      <c r="GQ22">
        <v>2.17792</v>
      </c>
      <c r="GR22">
        <v>1.90575</v>
      </c>
      <c r="GS22">
        <v>0.0201762</v>
      </c>
      <c r="GT22">
        <v>0</v>
      </c>
      <c r="GU22">
        <v>24.6513</v>
      </c>
      <c r="GV22">
        <v>999.9</v>
      </c>
      <c r="GW22">
        <v>38.5</v>
      </c>
      <c r="GX22">
        <v>33.2</v>
      </c>
      <c r="GY22">
        <v>19.4982</v>
      </c>
      <c r="GZ22">
        <v>60.6295</v>
      </c>
      <c r="HA22">
        <v>15.8013</v>
      </c>
      <c r="HB22">
        <v>1</v>
      </c>
      <c r="HC22">
        <v>0.0819284</v>
      </c>
      <c r="HD22">
        <v>1.21886</v>
      </c>
      <c r="HE22">
        <v>20.3106</v>
      </c>
      <c r="HF22">
        <v>5.20426</v>
      </c>
      <c r="HG22">
        <v>11.9021</v>
      </c>
      <c r="HH22">
        <v>4.9698</v>
      </c>
      <c r="HI22">
        <v>3.281</v>
      </c>
      <c r="HJ22">
        <v>9999</v>
      </c>
      <c r="HK22">
        <v>9999</v>
      </c>
      <c r="HL22">
        <v>9999</v>
      </c>
      <c r="HM22">
        <v>999.9</v>
      </c>
      <c r="HN22">
        <v>4.97064</v>
      </c>
      <c r="HO22">
        <v>1.85542</v>
      </c>
      <c r="HP22">
        <v>1.8526</v>
      </c>
      <c r="HQ22">
        <v>1.85686</v>
      </c>
      <c r="HR22">
        <v>1.8576</v>
      </c>
      <c r="HS22">
        <v>1.85654</v>
      </c>
      <c r="HT22">
        <v>1.85013</v>
      </c>
      <c r="HU22">
        <v>1.85518</v>
      </c>
      <c r="HV22" t="s">
        <v>23</v>
      </c>
      <c r="HW22" t="s">
        <v>23</v>
      </c>
      <c r="HX22" t="s">
        <v>23</v>
      </c>
      <c r="HY22" t="s">
        <v>23</v>
      </c>
      <c r="HZ22" t="s">
        <v>420</v>
      </c>
      <c r="IA22" t="s">
        <v>421</v>
      </c>
      <c r="IB22" t="s">
        <v>422</v>
      </c>
      <c r="IC22" t="s">
        <v>422</v>
      </c>
      <c r="ID22" t="s">
        <v>422</v>
      </c>
      <c r="IE22" t="s">
        <v>422</v>
      </c>
      <c r="IF22">
        <v>0</v>
      </c>
      <c r="IG22">
        <v>100</v>
      </c>
      <c r="IH22">
        <v>100</v>
      </c>
      <c r="II22">
        <v>0.621</v>
      </c>
      <c r="IJ22">
        <v>0.0441</v>
      </c>
      <c r="IK22">
        <v>0.4653553276456538</v>
      </c>
      <c r="IL22">
        <v>0.001513919756645767</v>
      </c>
      <c r="IM22">
        <v>-6.355450319681323E-07</v>
      </c>
      <c r="IN22">
        <v>2.090123885286584E-10</v>
      </c>
      <c r="IO22">
        <v>-0.3035674103084335</v>
      </c>
      <c r="IP22">
        <v>-0.006256547656075575</v>
      </c>
      <c r="IQ22">
        <v>0.00124454442421945</v>
      </c>
      <c r="IR22">
        <v>1.659708129871356E-06</v>
      </c>
      <c r="IS22">
        <v>-1</v>
      </c>
      <c r="IT22">
        <v>2069</v>
      </c>
      <c r="IU22">
        <v>3</v>
      </c>
      <c r="IV22">
        <v>25</v>
      </c>
      <c r="IW22">
        <v>1</v>
      </c>
      <c r="IX22">
        <v>14.9</v>
      </c>
      <c r="IY22">
        <v>0.384521</v>
      </c>
      <c r="IZ22">
        <v>2.5647</v>
      </c>
      <c r="JA22">
        <v>1.5979</v>
      </c>
      <c r="JB22">
        <v>2.3877</v>
      </c>
      <c r="JC22">
        <v>1.44897</v>
      </c>
      <c r="JD22">
        <v>2.44629</v>
      </c>
      <c r="JE22">
        <v>37.4819</v>
      </c>
      <c r="JF22">
        <v>14.8938</v>
      </c>
      <c r="JG22">
        <v>18</v>
      </c>
      <c r="JH22">
        <v>612.542</v>
      </c>
      <c r="JI22">
        <v>441.428</v>
      </c>
      <c r="JJ22">
        <v>23.5697</v>
      </c>
      <c r="JK22">
        <v>28.3396</v>
      </c>
      <c r="JL22">
        <v>30.0001</v>
      </c>
      <c r="JM22">
        <v>28.4973</v>
      </c>
      <c r="JN22">
        <v>28.4826</v>
      </c>
      <c r="JO22">
        <v>7.68047</v>
      </c>
      <c r="JP22">
        <v>21.7321</v>
      </c>
      <c r="JQ22">
        <v>35.0182</v>
      </c>
      <c r="JR22">
        <v>23.572</v>
      </c>
      <c r="JS22">
        <v>100</v>
      </c>
      <c r="JT22">
        <v>16.3639</v>
      </c>
      <c r="JU22">
        <v>101.526</v>
      </c>
      <c r="JV22">
        <v>101.353</v>
      </c>
    </row>
    <row r="23" spans="1:282">
      <c r="A23">
        <v>7</v>
      </c>
      <c r="B23">
        <v>1717672863.1</v>
      </c>
      <c r="C23">
        <v>450.5999999046326</v>
      </c>
      <c r="D23" t="s">
        <v>444</v>
      </c>
      <c r="E23" t="s">
        <v>445</v>
      </c>
      <c r="F23">
        <v>15</v>
      </c>
      <c r="G23">
        <v>1717672855.099999</v>
      </c>
      <c r="H23">
        <f>(I23)/1000</f>
        <v>0</v>
      </c>
      <c r="I23">
        <f>1000*DI23*AG23*(DE23-DF23)/(100*CX23*(1000-AG23*DE23))</f>
        <v>0</v>
      </c>
      <c r="J23">
        <f>DI23*AG23*(DD23-DC23*(1000-AG23*DF23)/(1000-AG23*DE23))/(100*CX23)</f>
        <v>0</v>
      </c>
      <c r="K23">
        <f>DC23 - IF(AG23&gt;1, J23*CX23*100.0/(AI23*DQ23), 0)</f>
        <v>0</v>
      </c>
      <c r="L23">
        <f>((R23-H23/2)*K23-J23)/(R23+H23/2)</f>
        <v>0</v>
      </c>
      <c r="M23">
        <f>L23*(DJ23+DK23)/1000.0</f>
        <v>0</v>
      </c>
      <c r="N23">
        <f>(DC23 - IF(AG23&gt;1, J23*CX23*100.0/(AI23*DQ23), 0))*(DJ23+DK23)/1000.0</f>
        <v>0</v>
      </c>
      <c r="O23">
        <f>2.0/((1/Q23-1/P23)+SIGN(Q23)*SQRT((1/Q23-1/P23)*(1/Q23-1/P23) + 4*CY23/((CY23+1)*(CY23+1))*(2*1/Q23*1/P23-1/P23*1/P23)))</f>
        <v>0</v>
      </c>
      <c r="P23">
        <f>IF(LEFT(CZ23,1)&lt;&gt;"0",IF(LEFT(CZ23,1)="1",3.0,DA23),$D$5+$E$5*(DQ23*DJ23/($K$5*1000))+$F$5*(DQ23*DJ23/($K$5*1000))*MAX(MIN(CX23,$J$5),$I$5)*MAX(MIN(CX23,$J$5),$I$5)+$G$5*MAX(MIN(CX23,$J$5),$I$5)*(DQ23*DJ23/($K$5*1000))+$H$5*(DQ23*DJ23/($K$5*1000))*(DQ23*DJ23/($K$5*1000)))</f>
        <v>0</v>
      </c>
      <c r="Q23">
        <f>H23*(1000-(1000*0.61365*exp(17.502*U23/(240.97+U23))/(DJ23+DK23)+DE23)/2)/(1000*0.61365*exp(17.502*U23/(240.97+U23))/(DJ23+DK23)-DE23)</f>
        <v>0</v>
      </c>
      <c r="R23">
        <f>1/((CY23+1)/(O23/1.6)+1/(P23/1.37)) + CY23/((CY23+1)/(O23/1.6) + CY23/(P23/1.37))</f>
        <v>0</v>
      </c>
      <c r="S23">
        <f>(CT23*CW23)</f>
        <v>0</v>
      </c>
      <c r="T23">
        <f>(DL23+(S23+2*0.95*5.67E-8*(((DL23+$B$7)+273)^4-(DL23+273)^4)-44100*H23)/(1.84*29.3*P23+8*0.95*5.67E-8*(DL23+273)^3))</f>
        <v>0</v>
      </c>
      <c r="U23">
        <f>($C$7*DM23+$D$7*DN23+$E$7*T23)</f>
        <v>0</v>
      </c>
      <c r="V23">
        <f>0.61365*exp(17.502*U23/(240.97+U23))</f>
        <v>0</v>
      </c>
      <c r="W23">
        <f>(X23/Y23*100)</f>
        <v>0</v>
      </c>
      <c r="X23">
        <f>DE23*(DJ23+DK23)/1000</f>
        <v>0</v>
      </c>
      <c r="Y23">
        <f>0.61365*exp(17.502*DL23/(240.97+DL23))</f>
        <v>0</v>
      </c>
      <c r="Z23">
        <f>(V23-DE23*(DJ23+DK23)/1000)</f>
        <v>0</v>
      </c>
      <c r="AA23">
        <f>(-H23*44100)</f>
        <v>0</v>
      </c>
      <c r="AB23">
        <f>2*29.3*P23*0.92*(DL23-U23)</f>
        <v>0</v>
      </c>
      <c r="AC23">
        <f>2*0.95*5.67E-8*(((DL23+$B$7)+273)^4-(U23+273)^4)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MAX(0,($B$13+$C$13*DQ23)/(1+$D$13*DQ23)*DJ23/(DL23+273)*$E$13)</f>
        <v>0</v>
      </c>
      <c r="AJ23" t="s">
        <v>414</v>
      </c>
      <c r="AK23">
        <v>10056.7</v>
      </c>
      <c r="AL23">
        <v>239.316</v>
      </c>
      <c r="AM23">
        <v>912.8</v>
      </c>
      <c r="AN23">
        <f>1-AL23/AM23</f>
        <v>0</v>
      </c>
      <c r="AO23">
        <v>-1</v>
      </c>
      <c r="AP23" t="s">
        <v>446</v>
      </c>
      <c r="AQ23">
        <v>10212.3</v>
      </c>
      <c r="AR23">
        <v>844.9693846153847</v>
      </c>
      <c r="AS23">
        <v>890.74</v>
      </c>
      <c r="AT23">
        <f>1-AR23/AS23</f>
        <v>0</v>
      </c>
      <c r="AU23">
        <v>0.5</v>
      </c>
      <c r="AV23">
        <f>CU23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416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v>3683</v>
      </c>
      <c r="BM23">
        <v>290.0000000000001</v>
      </c>
      <c r="BN23">
        <v>890.74</v>
      </c>
      <c r="BO23">
        <v>15</v>
      </c>
      <c r="BP23">
        <v>10212.3</v>
      </c>
      <c r="BQ23">
        <v>883.9400000000001</v>
      </c>
      <c r="BR23">
        <v>6.8</v>
      </c>
      <c r="BS23">
        <v>300.0000000000001</v>
      </c>
      <c r="BT23">
        <v>23.9</v>
      </c>
      <c r="BU23">
        <v>881.6562550009523</v>
      </c>
      <c r="BV23">
        <v>2.036873864041274</v>
      </c>
      <c r="BW23">
        <v>2.336410658586145</v>
      </c>
      <c r="BX23">
        <v>1.8189098954267</v>
      </c>
      <c r="BY23">
        <v>0.0556482782979203</v>
      </c>
      <c r="BZ23">
        <v>-0.007860058954393775</v>
      </c>
      <c r="CA23">
        <v>289.9999999999999</v>
      </c>
      <c r="CB23">
        <v>884.24</v>
      </c>
      <c r="CC23">
        <v>835</v>
      </c>
      <c r="CD23">
        <v>10184.7</v>
      </c>
      <c r="CE23">
        <v>883.95</v>
      </c>
      <c r="CF23">
        <v>0.29</v>
      </c>
      <c r="CT23">
        <f>$B$11*DR23+$C$11*DS23+$F$11*ED23*(1-EG23)</f>
        <v>0</v>
      </c>
      <c r="CU23">
        <f>CT23*CV23</f>
        <v>0</v>
      </c>
      <c r="CV23">
        <f>($B$11*$D$9+$C$11*$D$9+$F$11*((EQ23+EI23)/MAX(EQ23+EI23+ER23, 0.1)*$I$9+ER23/MAX(EQ23+EI23+ER23, 0.1)*$J$9))/($B$11+$C$11+$F$11)</f>
        <v>0</v>
      </c>
      <c r="CW23">
        <f>($B$11*$K$9+$C$11*$K$9+$F$11*((EQ23+EI23)/MAX(EQ23+EI23+ER23, 0.1)*$P$9+ER23/MAX(EQ23+EI23+ER23, 0.1)*$Q$9))/($B$11+$C$11+$F$11)</f>
        <v>0</v>
      </c>
      <c r="CX23">
        <v>6</v>
      </c>
      <c r="CY23">
        <v>0.5</v>
      </c>
      <c r="CZ23" t="s">
        <v>417</v>
      </c>
      <c r="DA23">
        <v>2</v>
      </c>
      <c r="DB23">
        <v>1717672855.099999</v>
      </c>
      <c r="DC23">
        <v>47.32830967741936</v>
      </c>
      <c r="DD23">
        <v>49.97553225806451</v>
      </c>
      <c r="DE23">
        <v>19.2118</v>
      </c>
      <c r="DF23">
        <v>16.28220967741936</v>
      </c>
      <c r="DG23">
        <v>46.79030967741936</v>
      </c>
      <c r="DH23">
        <v>19.1664</v>
      </c>
      <c r="DI23">
        <v>600.0240967741935</v>
      </c>
      <c r="DJ23">
        <v>100.8796451612903</v>
      </c>
      <c r="DK23">
        <v>0.1001265580645161</v>
      </c>
      <c r="DL23">
        <v>25.27715483870968</v>
      </c>
      <c r="DM23">
        <v>24.99514838709678</v>
      </c>
      <c r="DN23">
        <v>999.9000000000003</v>
      </c>
      <c r="DO23">
        <v>0</v>
      </c>
      <c r="DP23">
        <v>0</v>
      </c>
      <c r="DQ23">
        <v>9998.390967741936</v>
      </c>
      <c r="DR23">
        <v>0</v>
      </c>
      <c r="DS23">
        <v>401.0915806451612</v>
      </c>
      <c r="DT23">
        <v>-2.638911935483871</v>
      </c>
      <c r="DU23">
        <v>48.26383870967741</v>
      </c>
      <c r="DV23">
        <v>50.8026935483871</v>
      </c>
      <c r="DW23">
        <v>2.929576451612903</v>
      </c>
      <c r="DX23">
        <v>49.97553225806451</v>
      </c>
      <c r="DY23">
        <v>16.28220967741936</v>
      </c>
      <c r="DZ23">
        <v>1.938079354838709</v>
      </c>
      <c r="EA23">
        <v>1.642543870967742</v>
      </c>
      <c r="EB23">
        <v>16.94732580645162</v>
      </c>
      <c r="EC23">
        <v>14.36383548387097</v>
      </c>
      <c r="ED23">
        <v>700.017064516129</v>
      </c>
      <c r="EE23">
        <v>0.9429944516129032</v>
      </c>
      <c r="EF23">
        <v>0.05700581935483871</v>
      </c>
      <c r="EG23">
        <v>0</v>
      </c>
      <c r="EH23">
        <v>844.1168064516128</v>
      </c>
      <c r="EI23">
        <v>5.000040000000003</v>
      </c>
      <c r="EJ23">
        <v>6092.665483870968</v>
      </c>
      <c r="EK23">
        <v>5723.536451612904</v>
      </c>
      <c r="EL23">
        <v>36.79622580645161</v>
      </c>
      <c r="EM23">
        <v>41.00377419354838</v>
      </c>
      <c r="EN23">
        <v>38.44535483870967</v>
      </c>
      <c r="EO23">
        <v>41.11874193548387</v>
      </c>
      <c r="EP23">
        <v>39.12264516129031</v>
      </c>
      <c r="EQ23">
        <v>655.3964516129032</v>
      </c>
      <c r="ER23">
        <v>39.61999999999998</v>
      </c>
      <c r="ES23">
        <v>0</v>
      </c>
      <c r="ET23">
        <v>83.5</v>
      </c>
      <c r="EU23">
        <v>0</v>
      </c>
      <c r="EV23">
        <v>844.9693846153847</v>
      </c>
      <c r="EW23">
        <v>75.92232481163587</v>
      </c>
      <c r="EX23">
        <v>513.052991499157</v>
      </c>
      <c r="EY23">
        <v>6098.14</v>
      </c>
      <c r="EZ23">
        <v>15</v>
      </c>
      <c r="FA23">
        <v>1717672881.1</v>
      </c>
      <c r="FB23" t="s">
        <v>447</v>
      </c>
      <c r="FC23">
        <v>1717672881.1</v>
      </c>
      <c r="FD23">
        <v>1717671886</v>
      </c>
      <c r="FE23">
        <v>64</v>
      </c>
      <c r="FF23">
        <v>-0.012</v>
      </c>
      <c r="FG23">
        <v>0.01</v>
      </c>
      <c r="FH23">
        <v>0.538</v>
      </c>
      <c r="FI23">
        <v>-0.105</v>
      </c>
      <c r="FJ23">
        <v>50</v>
      </c>
      <c r="FK23">
        <v>15</v>
      </c>
      <c r="FL23">
        <v>0.42</v>
      </c>
      <c r="FM23">
        <v>0.03</v>
      </c>
      <c r="FN23">
        <v>-2.60826075</v>
      </c>
      <c r="FO23">
        <v>-0.5261848030018736</v>
      </c>
      <c r="FP23">
        <v>0.06678485668126793</v>
      </c>
      <c r="FQ23">
        <v>0</v>
      </c>
      <c r="FR23">
        <v>840.3446470588234</v>
      </c>
      <c r="FS23">
        <v>76.49839567372373</v>
      </c>
      <c r="FT23">
        <v>7.561532695093099</v>
      </c>
      <c r="FU23">
        <v>0</v>
      </c>
      <c r="FV23">
        <v>2.930121</v>
      </c>
      <c r="FW23">
        <v>-0.04170484052533068</v>
      </c>
      <c r="FX23">
        <v>0.006458149425338474</v>
      </c>
      <c r="FY23">
        <v>1</v>
      </c>
      <c r="FZ23">
        <v>1</v>
      </c>
      <c r="GA23">
        <v>3</v>
      </c>
      <c r="GB23" t="s">
        <v>432</v>
      </c>
      <c r="GC23">
        <v>3.24831</v>
      </c>
      <c r="GD23">
        <v>2.80158</v>
      </c>
      <c r="GE23">
        <v>0.0138762</v>
      </c>
      <c r="GF23">
        <v>0.0149348</v>
      </c>
      <c r="GG23">
        <v>0.102641</v>
      </c>
      <c r="GH23">
        <v>0.0917487</v>
      </c>
      <c r="GI23">
        <v>25845.8</v>
      </c>
      <c r="GJ23">
        <v>30789.2</v>
      </c>
      <c r="GK23">
        <v>26028.4</v>
      </c>
      <c r="GL23">
        <v>30058.6</v>
      </c>
      <c r="GM23">
        <v>32867.2</v>
      </c>
      <c r="GN23">
        <v>35226.8</v>
      </c>
      <c r="GO23">
        <v>39927.1</v>
      </c>
      <c r="GP23">
        <v>41823.8</v>
      </c>
      <c r="GQ23">
        <v>2.17788</v>
      </c>
      <c r="GR23">
        <v>1.90707</v>
      </c>
      <c r="GS23">
        <v>0.0200495</v>
      </c>
      <c r="GT23">
        <v>0</v>
      </c>
      <c r="GU23">
        <v>24.6555</v>
      </c>
      <c r="GV23">
        <v>999.9</v>
      </c>
      <c r="GW23">
        <v>38</v>
      </c>
      <c r="GX23">
        <v>33.2</v>
      </c>
      <c r="GY23">
        <v>19.2464</v>
      </c>
      <c r="GZ23">
        <v>60.7495</v>
      </c>
      <c r="HA23">
        <v>15.6971</v>
      </c>
      <c r="HB23">
        <v>1</v>
      </c>
      <c r="HC23">
        <v>0.0811611</v>
      </c>
      <c r="HD23">
        <v>1.32389</v>
      </c>
      <c r="HE23">
        <v>20.3095</v>
      </c>
      <c r="HF23">
        <v>5.20441</v>
      </c>
      <c r="HG23">
        <v>11.9021</v>
      </c>
      <c r="HH23">
        <v>4.9706</v>
      </c>
      <c r="HI23">
        <v>3.281</v>
      </c>
      <c r="HJ23">
        <v>9999</v>
      </c>
      <c r="HK23">
        <v>9999</v>
      </c>
      <c r="HL23">
        <v>9999</v>
      </c>
      <c r="HM23">
        <v>999.9</v>
      </c>
      <c r="HN23">
        <v>4.97069</v>
      </c>
      <c r="HO23">
        <v>1.85546</v>
      </c>
      <c r="HP23">
        <v>1.85263</v>
      </c>
      <c r="HQ23">
        <v>1.85686</v>
      </c>
      <c r="HR23">
        <v>1.8576</v>
      </c>
      <c r="HS23">
        <v>1.85655</v>
      </c>
      <c r="HT23">
        <v>1.85013</v>
      </c>
      <c r="HU23">
        <v>1.85521</v>
      </c>
      <c r="HV23" t="s">
        <v>23</v>
      </c>
      <c r="HW23" t="s">
        <v>23</v>
      </c>
      <c r="HX23" t="s">
        <v>23</v>
      </c>
      <c r="HY23" t="s">
        <v>23</v>
      </c>
      <c r="HZ23" t="s">
        <v>420</v>
      </c>
      <c r="IA23" t="s">
        <v>421</v>
      </c>
      <c r="IB23" t="s">
        <v>422</v>
      </c>
      <c r="IC23" t="s">
        <v>422</v>
      </c>
      <c r="ID23" t="s">
        <v>422</v>
      </c>
      <c r="IE23" t="s">
        <v>422</v>
      </c>
      <c r="IF23">
        <v>0</v>
      </c>
      <c r="IG23">
        <v>100</v>
      </c>
      <c r="IH23">
        <v>100</v>
      </c>
      <c r="II23">
        <v>0.538</v>
      </c>
      <c r="IJ23">
        <v>0.0453</v>
      </c>
      <c r="IK23">
        <v>0.4768254403461224</v>
      </c>
      <c r="IL23">
        <v>0.001513919756645767</v>
      </c>
      <c r="IM23">
        <v>-6.355450319681323E-07</v>
      </c>
      <c r="IN23">
        <v>2.090123885286584E-10</v>
      </c>
      <c r="IO23">
        <v>-0.3035674103084335</v>
      </c>
      <c r="IP23">
        <v>-0.006256547656075575</v>
      </c>
      <c r="IQ23">
        <v>0.00124454442421945</v>
      </c>
      <c r="IR23">
        <v>1.659708129871356E-06</v>
      </c>
      <c r="IS23">
        <v>-1</v>
      </c>
      <c r="IT23">
        <v>2069</v>
      </c>
      <c r="IU23">
        <v>3</v>
      </c>
      <c r="IV23">
        <v>25</v>
      </c>
      <c r="IW23">
        <v>1</v>
      </c>
      <c r="IX23">
        <v>16.3</v>
      </c>
      <c r="IY23">
        <v>0.268555</v>
      </c>
      <c r="IZ23">
        <v>2.58057</v>
      </c>
      <c r="JA23">
        <v>1.59912</v>
      </c>
      <c r="JB23">
        <v>2.38647</v>
      </c>
      <c r="JC23">
        <v>1.44897</v>
      </c>
      <c r="JD23">
        <v>2.50488</v>
      </c>
      <c r="JE23">
        <v>37.5059</v>
      </c>
      <c r="JF23">
        <v>14.8763</v>
      </c>
      <c r="JG23">
        <v>18</v>
      </c>
      <c r="JH23">
        <v>612.357</v>
      </c>
      <c r="JI23">
        <v>442.098</v>
      </c>
      <c r="JJ23">
        <v>23.5054</v>
      </c>
      <c r="JK23">
        <v>28.3251</v>
      </c>
      <c r="JL23">
        <v>30</v>
      </c>
      <c r="JM23">
        <v>28.4832</v>
      </c>
      <c r="JN23">
        <v>28.4706</v>
      </c>
      <c r="JO23">
        <v>5.3532</v>
      </c>
      <c r="JP23">
        <v>19.7945</v>
      </c>
      <c r="JQ23">
        <v>35.1375</v>
      </c>
      <c r="JR23">
        <v>23.5075</v>
      </c>
      <c r="JS23">
        <v>50</v>
      </c>
      <c r="JT23">
        <v>16.3589</v>
      </c>
      <c r="JU23">
        <v>101.527</v>
      </c>
      <c r="JV23">
        <v>101.354</v>
      </c>
    </row>
    <row r="24" spans="1:282">
      <c r="A24">
        <v>8</v>
      </c>
      <c r="B24">
        <v>1717672942.1</v>
      </c>
      <c r="C24">
        <v>529.5999999046326</v>
      </c>
      <c r="D24" t="s">
        <v>448</v>
      </c>
      <c r="E24" t="s">
        <v>449</v>
      </c>
      <c r="F24">
        <v>15</v>
      </c>
      <c r="G24">
        <v>1717672934.099999</v>
      </c>
      <c r="H24">
        <f>(I24)/1000</f>
        <v>0</v>
      </c>
      <c r="I24">
        <f>1000*DI24*AG24*(DE24-DF24)/(100*CX24*(1000-AG24*DE24))</f>
        <v>0</v>
      </c>
      <c r="J24">
        <f>DI24*AG24*(DD24-DC24*(1000-AG24*DF24)/(1000-AG24*DE24))/(100*CX24)</f>
        <v>0</v>
      </c>
      <c r="K24">
        <f>DC24 - IF(AG24&gt;1, J24*CX24*100.0/(AI24*DQ24), 0)</f>
        <v>0</v>
      </c>
      <c r="L24">
        <f>((R24-H24/2)*K24-J24)/(R24+H24/2)</f>
        <v>0</v>
      </c>
      <c r="M24">
        <f>L24*(DJ24+DK24)/1000.0</f>
        <v>0</v>
      </c>
      <c r="N24">
        <f>(DC24 - IF(AG24&gt;1, J24*CX24*100.0/(AI24*DQ24), 0))*(DJ24+DK24)/1000.0</f>
        <v>0</v>
      </c>
      <c r="O24">
        <f>2.0/((1/Q24-1/P24)+SIGN(Q24)*SQRT((1/Q24-1/P24)*(1/Q24-1/P24) + 4*CY24/((CY24+1)*(CY24+1))*(2*1/Q24*1/P24-1/P24*1/P24)))</f>
        <v>0</v>
      </c>
      <c r="P24">
        <f>IF(LEFT(CZ24,1)&lt;&gt;"0",IF(LEFT(CZ24,1)="1",3.0,DA24),$D$5+$E$5*(DQ24*DJ24/($K$5*1000))+$F$5*(DQ24*DJ24/($K$5*1000))*MAX(MIN(CX24,$J$5),$I$5)*MAX(MIN(CX24,$J$5),$I$5)+$G$5*MAX(MIN(CX24,$J$5),$I$5)*(DQ24*DJ24/($K$5*1000))+$H$5*(DQ24*DJ24/($K$5*1000))*(DQ24*DJ24/($K$5*1000)))</f>
        <v>0</v>
      </c>
      <c r="Q24">
        <f>H24*(1000-(1000*0.61365*exp(17.502*U24/(240.97+U24))/(DJ24+DK24)+DE24)/2)/(1000*0.61365*exp(17.502*U24/(240.97+U24))/(DJ24+DK24)-DE24)</f>
        <v>0</v>
      </c>
      <c r="R24">
        <f>1/((CY24+1)/(O24/1.6)+1/(P24/1.37)) + CY24/((CY24+1)/(O24/1.6) + CY24/(P24/1.37))</f>
        <v>0</v>
      </c>
      <c r="S24">
        <f>(CT24*CW24)</f>
        <v>0</v>
      </c>
      <c r="T24">
        <f>(DL24+(S24+2*0.95*5.67E-8*(((DL24+$B$7)+273)^4-(DL24+273)^4)-44100*H24)/(1.84*29.3*P24+8*0.95*5.67E-8*(DL24+273)^3))</f>
        <v>0</v>
      </c>
      <c r="U24">
        <f>($C$7*DM24+$D$7*DN24+$E$7*T24)</f>
        <v>0</v>
      </c>
      <c r="V24">
        <f>0.61365*exp(17.502*U24/(240.97+U24))</f>
        <v>0</v>
      </c>
      <c r="W24">
        <f>(X24/Y24*100)</f>
        <v>0</v>
      </c>
      <c r="X24">
        <f>DE24*(DJ24+DK24)/1000</f>
        <v>0</v>
      </c>
      <c r="Y24">
        <f>0.61365*exp(17.502*DL24/(240.97+DL24))</f>
        <v>0</v>
      </c>
      <c r="Z24">
        <f>(V24-DE24*(DJ24+DK24)/1000)</f>
        <v>0</v>
      </c>
      <c r="AA24">
        <f>(-H24*44100)</f>
        <v>0</v>
      </c>
      <c r="AB24">
        <f>2*29.3*P24*0.92*(DL24-U24)</f>
        <v>0</v>
      </c>
      <c r="AC24">
        <f>2*0.95*5.67E-8*(((DL24+$B$7)+273)^4-(U24+273)^4)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MAX(0,($B$13+$C$13*DQ24)/(1+$D$13*DQ24)*DJ24/(DL24+273)*$E$13)</f>
        <v>0</v>
      </c>
      <c r="AJ24" t="s">
        <v>414</v>
      </c>
      <c r="AK24">
        <v>10056.7</v>
      </c>
      <c r="AL24">
        <v>239.316</v>
      </c>
      <c r="AM24">
        <v>912.8</v>
      </c>
      <c r="AN24">
        <f>1-AL24/AM24</f>
        <v>0</v>
      </c>
      <c r="AO24">
        <v>-1</v>
      </c>
      <c r="AP24" t="s">
        <v>450</v>
      </c>
      <c r="AQ24">
        <v>10219.8</v>
      </c>
      <c r="AR24">
        <v>1380.587307692308</v>
      </c>
      <c r="AS24">
        <v>1335.16</v>
      </c>
      <c r="AT24">
        <f>1-AR24/AS24</f>
        <v>0</v>
      </c>
      <c r="AU24">
        <v>0.5</v>
      </c>
      <c r="AV24">
        <f>CU24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416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v>3684</v>
      </c>
      <c r="BM24">
        <v>290.0000000000001</v>
      </c>
      <c r="BN24">
        <v>1335.16</v>
      </c>
      <c r="BO24">
        <v>15</v>
      </c>
      <c r="BP24">
        <v>10219.8</v>
      </c>
      <c r="BQ24">
        <v>1257.55</v>
      </c>
      <c r="BR24">
        <v>77.61</v>
      </c>
      <c r="BS24">
        <v>300.0000000000001</v>
      </c>
      <c r="BT24">
        <v>23.9</v>
      </c>
      <c r="BU24">
        <v>1213.38940766468</v>
      </c>
      <c r="BV24">
        <v>2.562238980318059</v>
      </c>
      <c r="BW24">
        <v>45.12840973082579</v>
      </c>
      <c r="BX24">
        <v>2.289570880478564</v>
      </c>
      <c r="BY24">
        <v>0.9327732320521001</v>
      </c>
      <c r="BZ24">
        <v>-0.007863463403781992</v>
      </c>
      <c r="CA24">
        <v>289.9999999999999</v>
      </c>
      <c r="CB24">
        <v>1257.42</v>
      </c>
      <c r="CC24">
        <v>615</v>
      </c>
      <c r="CD24">
        <v>10196.4</v>
      </c>
      <c r="CE24">
        <v>1257.65</v>
      </c>
      <c r="CF24">
        <v>-0.23</v>
      </c>
      <c r="CT24">
        <f>$B$11*DR24+$C$11*DS24+$F$11*ED24*(1-EG24)</f>
        <v>0</v>
      </c>
      <c r="CU24">
        <f>CT24*CV24</f>
        <v>0</v>
      </c>
      <c r="CV24">
        <f>($B$11*$D$9+$C$11*$D$9+$F$11*((EQ24+EI24)/MAX(EQ24+EI24+ER24, 0.1)*$I$9+ER24/MAX(EQ24+EI24+ER24, 0.1)*$J$9))/($B$11+$C$11+$F$11)</f>
        <v>0</v>
      </c>
      <c r="CW24">
        <f>($B$11*$K$9+$C$11*$K$9+$F$11*((EQ24+EI24)/MAX(EQ24+EI24+ER24, 0.1)*$P$9+ER24/MAX(EQ24+EI24+ER24, 0.1)*$Q$9))/($B$11+$C$11+$F$11)</f>
        <v>0</v>
      </c>
      <c r="CX24">
        <v>6</v>
      </c>
      <c r="CY24">
        <v>0.5</v>
      </c>
      <c r="CZ24" t="s">
        <v>417</v>
      </c>
      <c r="DA24">
        <v>2</v>
      </c>
      <c r="DB24">
        <v>1717672934.099999</v>
      </c>
      <c r="DC24">
        <v>-2.405410967741936</v>
      </c>
      <c r="DD24">
        <v>-2.799231935483871</v>
      </c>
      <c r="DE24">
        <v>19.30254838709677</v>
      </c>
      <c r="DF24">
        <v>16.29579032258065</v>
      </c>
      <c r="DG24">
        <v>-2.988410967741936</v>
      </c>
      <c r="DH24">
        <v>19.25338064516129</v>
      </c>
      <c r="DI24">
        <v>600.0172580645161</v>
      </c>
      <c r="DJ24">
        <v>100.8794838709677</v>
      </c>
      <c r="DK24">
        <v>0.1000753677419355</v>
      </c>
      <c r="DL24">
        <v>25.30987741935484</v>
      </c>
      <c r="DM24">
        <v>24.99115806451613</v>
      </c>
      <c r="DN24">
        <v>999.9000000000003</v>
      </c>
      <c r="DO24">
        <v>0</v>
      </c>
      <c r="DP24">
        <v>0</v>
      </c>
      <c r="DQ24">
        <v>10000.7864516129</v>
      </c>
      <c r="DR24">
        <v>0</v>
      </c>
      <c r="DS24">
        <v>401.7686451612903</v>
      </c>
      <c r="DT24">
        <v>0.2708478709677419</v>
      </c>
      <c r="DU24">
        <v>-2.578150322580644</v>
      </c>
      <c r="DV24">
        <v>-2.845604516129032</v>
      </c>
      <c r="DW24">
        <v>3.00675935483871</v>
      </c>
      <c r="DX24">
        <v>-2.799231935483871</v>
      </c>
      <c r="DY24">
        <v>16.29579032258065</v>
      </c>
      <c r="DZ24">
        <v>1.947231935483871</v>
      </c>
      <c r="EA24">
        <v>1.643910967741935</v>
      </c>
      <c r="EB24">
        <v>17.02166129032258</v>
      </c>
      <c r="EC24">
        <v>14.3766870967742</v>
      </c>
      <c r="ED24">
        <v>700.0309032258067</v>
      </c>
      <c r="EE24">
        <v>0.9430133548387096</v>
      </c>
      <c r="EF24">
        <v>0.05698675161290321</v>
      </c>
      <c r="EG24">
        <v>0</v>
      </c>
      <c r="EH24">
        <v>1376.635161290323</v>
      </c>
      <c r="EI24">
        <v>5.000040000000003</v>
      </c>
      <c r="EJ24">
        <v>9778.277741935481</v>
      </c>
      <c r="EK24">
        <v>5723.689677419353</v>
      </c>
      <c r="EL24">
        <v>37.14287096774192</v>
      </c>
      <c r="EM24">
        <v>40.65699999999999</v>
      </c>
      <c r="EN24">
        <v>38.65303225806451</v>
      </c>
      <c r="EO24">
        <v>40.4634193548387</v>
      </c>
      <c r="EP24">
        <v>39.1408387096774</v>
      </c>
      <c r="EQ24">
        <v>655.4229032258064</v>
      </c>
      <c r="ER24">
        <v>39.60645161290321</v>
      </c>
      <c r="ES24">
        <v>0</v>
      </c>
      <c r="ET24">
        <v>78.5</v>
      </c>
      <c r="EU24">
        <v>0</v>
      </c>
      <c r="EV24">
        <v>1380.587307692308</v>
      </c>
      <c r="EW24">
        <v>360.3723077289514</v>
      </c>
      <c r="EX24">
        <v>2522.40512846127</v>
      </c>
      <c r="EY24">
        <v>9805.46423076923</v>
      </c>
      <c r="EZ24">
        <v>15</v>
      </c>
      <c r="FA24">
        <v>1717672961.6</v>
      </c>
      <c r="FB24" t="s">
        <v>451</v>
      </c>
      <c r="FC24">
        <v>1717672961.6</v>
      </c>
      <c r="FD24">
        <v>1717671886</v>
      </c>
      <c r="FE24">
        <v>65</v>
      </c>
      <c r="FF24">
        <v>0.123</v>
      </c>
      <c r="FG24">
        <v>0.01</v>
      </c>
      <c r="FH24">
        <v>0.583</v>
      </c>
      <c r="FI24">
        <v>-0.105</v>
      </c>
      <c r="FJ24">
        <v>-3</v>
      </c>
      <c r="FK24">
        <v>15</v>
      </c>
      <c r="FL24">
        <v>0.52</v>
      </c>
      <c r="FM24">
        <v>0.03</v>
      </c>
      <c r="FN24">
        <v>0.28105955</v>
      </c>
      <c r="FO24">
        <v>-0.1692735534709197</v>
      </c>
      <c r="FP24">
        <v>0.03018450205564935</v>
      </c>
      <c r="FQ24">
        <v>1</v>
      </c>
      <c r="FR24">
        <v>1356.555882352941</v>
      </c>
      <c r="FS24">
        <v>398.2444610845329</v>
      </c>
      <c r="FT24">
        <v>39.17572170720377</v>
      </c>
      <c r="FU24">
        <v>0</v>
      </c>
      <c r="FV24">
        <v>3.0013855</v>
      </c>
      <c r="FW24">
        <v>0.129327804878052</v>
      </c>
      <c r="FX24">
        <v>0.01269839122684442</v>
      </c>
      <c r="FY24">
        <v>0</v>
      </c>
      <c r="FZ24">
        <v>1</v>
      </c>
      <c r="GA24">
        <v>3</v>
      </c>
      <c r="GB24" t="s">
        <v>432</v>
      </c>
      <c r="GC24">
        <v>3.24846</v>
      </c>
      <c r="GD24">
        <v>2.80134</v>
      </c>
      <c r="GE24">
        <v>-0.00088419</v>
      </c>
      <c r="GF24">
        <v>-0.000848428</v>
      </c>
      <c r="GG24">
        <v>0.102966</v>
      </c>
      <c r="GH24">
        <v>0.0916954</v>
      </c>
      <c r="GI24">
        <v>26232.1</v>
      </c>
      <c r="GJ24">
        <v>31281.5</v>
      </c>
      <c r="GK24">
        <v>26027.9</v>
      </c>
      <c r="GL24">
        <v>30057.7</v>
      </c>
      <c r="GM24">
        <v>32852.9</v>
      </c>
      <c r="GN24">
        <v>35226.2</v>
      </c>
      <c r="GO24">
        <v>39926.1</v>
      </c>
      <c r="GP24">
        <v>41822.5</v>
      </c>
      <c r="GQ24">
        <v>2.1781</v>
      </c>
      <c r="GR24">
        <v>1.90765</v>
      </c>
      <c r="GS24">
        <v>0.0205562</v>
      </c>
      <c r="GT24">
        <v>0</v>
      </c>
      <c r="GU24">
        <v>24.6596</v>
      </c>
      <c r="GV24">
        <v>999.9</v>
      </c>
      <c r="GW24">
        <v>37.7</v>
      </c>
      <c r="GX24">
        <v>33.2</v>
      </c>
      <c r="GY24">
        <v>19.0945</v>
      </c>
      <c r="GZ24">
        <v>60.6495</v>
      </c>
      <c r="HA24">
        <v>15.5489</v>
      </c>
      <c r="HB24">
        <v>1</v>
      </c>
      <c r="HC24">
        <v>0.08076220000000001</v>
      </c>
      <c r="HD24">
        <v>1.36839</v>
      </c>
      <c r="HE24">
        <v>20.3072</v>
      </c>
      <c r="HF24">
        <v>5.20411</v>
      </c>
      <c r="HG24">
        <v>11.9021</v>
      </c>
      <c r="HH24">
        <v>4.9706</v>
      </c>
      <c r="HI24">
        <v>3.281</v>
      </c>
      <c r="HJ24">
        <v>9999</v>
      </c>
      <c r="HK24">
        <v>9999</v>
      </c>
      <c r="HL24">
        <v>9999</v>
      </c>
      <c r="HM24">
        <v>999.9</v>
      </c>
      <c r="HN24">
        <v>4.97075</v>
      </c>
      <c r="HO24">
        <v>1.85546</v>
      </c>
      <c r="HP24">
        <v>1.8526</v>
      </c>
      <c r="HQ24">
        <v>1.85689</v>
      </c>
      <c r="HR24">
        <v>1.85761</v>
      </c>
      <c r="HS24">
        <v>1.85654</v>
      </c>
      <c r="HT24">
        <v>1.85013</v>
      </c>
      <c r="HU24">
        <v>1.8552</v>
      </c>
      <c r="HV24" t="s">
        <v>23</v>
      </c>
      <c r="HW24" t="s">
        <v>23</v>
      </c>
      <c r="HX24" t="s">
        <v>23</v>
      </c>
      <c r="HY24" t="s">
        <v>23</v>
      </c>
      <c r="HZ24" t="s">
        <v>420</v>
      </c>
      <c r="IA24" t="s">
        <v>421</v>
      </c>
      <c r="IB24" t="s">
        <v>422</v>
      </c>
      <c r="IC24" t="s">
        <v>422</v>
      </c>
      <c r="ID24" t="s">
        <v>422</v>
      </c>
      <c r="IE24" t="s">
        <v>422</v>
      </c>
      <c r="IF24">
        <v>0</v>
      </c>
      <c r="IG24">
        <v>100</v>
      </c>
      <c r="IH24">
        <v>100</v>
      </c>
      <c r="II24">
        <v>0.583</v>
      </c>
      <c r="IJ24">
        <v>0.0489</v>
      </c>
      <c r="IK24">
        <v>0.4645559507293467</v>
      </c>
      <c r="IL24">
        <v>0.001513919756645767</v>
      </c>
      <c r="IM24">
        <v>-6.355450319681323E-07</v>
      </c>
      <c r="IN24">
        <v>2.090123885286584E-10</v>
      </c>
      <c r="IO24">
        <v>-0.3035674103084335</v>
      </c>
      <c r="IP24">
        <v>-0.006256547656075575</v>
      </c>
      <c r="IQ24">
        <v>0.00124454442421945</v>
      </c>
      <c r="IR24">
        <v>1.659708129871356E-06</v>
      </c>
      <c r="IS24">
        <v>-1</v>
      </c>
      <c r="IT24">
        <v>2069</v>
      </c>
      <c r="IU24">
        <v>3</v>
      </c>
      <c r="IV24">
        <v>25</v>
      </c>
      <c r="IW24">
        <v>1</v>
      </c>
      <c r="IX24">
        <v>17.6</v>
      </c>
      <c r="IY24">
        <v>0.0305176</v>
      </c>
      <c r="IZ24">
        <v>4.99634</v>
      </c>
      <c r="JA24">
        <v>1.59912</v>
      </c>
      <c r="JB24">
        <v>2.38525</v>
      </c>
      <c r="JC24">
        <v>1.44897</v>
      </c>
      <c r="JD24">
        <v>2.43164</v>
      </c>
      <c r="JE24">
        <v>37.5059</v>
      </c>
      <c r="JF24">
        <v>14.8238</v>
      </c>
      <c r="JG24">
        <v>18</v>
      </c>
      <c r="JH24">
        <v>612.4450000000001</v>
      </c>
      <c r="JI24">
        <v>442.358</v>
      </c>
      <c r="JJ24">
        <v>23.4429</v>
      </c>
      <c r="JK24">
        <v>28.3179</v>
      </c>
      <c r="JL24">
        <v>30.0001</v>
      </c>
      <c r="JM24">
        <v>28.476</v>
      </c>
      <c r="JN24">
        <v>28.4609</v>
      </c>
      <c r="JO24">
        <v>0</v>
      </c>
      <c r="JP24">
        <v>19.3037</v>
      </c>
      <c r="JQ24">
        <v>35.9397</v>
      </c>
      <c r="JR24">
        <v>23.4424</v>
      </c>
      <c r="JS24">
        <v>0</v>
      </c>
      <c r="JT24">
        <v>16.3083</v>
      </c>
      <c r="JU24">
        <v>101.525</v>
      </c>
      <c r="JV24">
        <v>101.351</v>
      </c>
    </row>
    <row r="25" spans="1:282">
      <c r="A25">
        <v>9</v>
      </c>
      <c r="B25">
        <v>1717673022.6</v>
      </c>
      <c r="C25">
        <v>610.0999999046326</v>
      </c>
      <c r="D25" t="s">
        <v>452</v>
      </c>
      <c r="E25" t="s">
        <v>453</v>
      </c>
      <c r="F25">
        <v>15</v>
      </c>
      <c r="G25">
        <v>1717673014.599999</v>
      </c>
      <c r="H25">
        <f>(I25)/1000</f>
        <v>0</v>
      </c>
      <c r="I25">
        <f>1000*DI25*AG25*(DE25-DF25)/(100*CX25*(1000-AG25*DE25))</f>
        <v>0</v>
      </c>
      <c r="J25">
        <f>DI25*AG25*(DD25-DC25*(1000-AG25*DF25)/(1000-AG25*DE25))/(100*CX25)</f>
        <v>0</v>
      </c>
      <c r="K25">
        <f>DC25 - IF(AG25&gt;1, J25*CX25*100.0/(AI25*DQ25), 0)</f>
        <v>0</v>
      </c>
      <c r="L25">
        <f>((R25-H25/2)*K25-J25)/(R25+H25/2)</f>
        <v>0</v>
      </c>
      <c r="M25">
        <f>L25*(DJ25+DK25)/1000.0</f>
        <v>0</v>
      </c>
      <c r="N25">
        <f>(DC25 - IF(AG25&gt;1, J25*CX25*100.0/(AI25*DQ25), 0))*(DJ25+DK25)/1000.0</f>
        <v>0</v>
      </c>
      <c r="O25">
        <f>2.0/((1/Q25-1/P25)+SIGN(Q25)*SQRT((1/Q25-1/P25)*(1/Q25-1/P25) + 4*CY25/((CY25+1)*(CY25+1))*(2*1/Q25*1/P25-1/P25*1/P25)))</f>
        <v>0</v>
      </c>
      <c r="P25">
        <f>IF(LEFT(CZ25,1)&lt;&gt;"0",IF(LEFT(CZ25,1)="1",3.0,DA25),$D$5+$E$5*(DQ25*DJ25/($K$5*1000))+$F$5*(DQ25*DJ25/($K$5*1000))*MAX(MIN(CX25,$J$5),$I$5)*MAX(MIN(CX25,$J$5),$I$5)+$G$5*MAX(MIN(CX25,$J$5),$I$5)*(DQ25*DJ25/($K$5*1000))+$H$5*(DQ25*DJ25/($K$5*1000))*(DQ25*DJ25/($K$5*1000)))</f>
        <v>0</v>
      </c>
      <c r="Q25">
        <f>H25*(1000-(1000*0.61365*exp(17.502*U25/(240.97+U25))/(DJ25+DK25)+DE25)/2)/(1000*0.61365*exp(17.502*U25/(240.97+U25))/(DJ25+DK25)-DE25)</f>
        <v>0</v>
      </c>
      <c r="R25">
        <f>1/((CY25+1)/(O25/1.6)+1/(P25/1.37)) + CY25/((CY25+1)/(O25/1.6) + CY25/(P25/1.37))</f>
        <v>0</v>
      </c>
      <c r="S25">
        <f>(CT25*CW25)</f>
        <v>0</v>
      </c>
      <c r="T25">
        <f>(DL25+(S25+2*0.95*5.67E-8*(((DL25+$B$7)+273)^4-(DL25+273)^4)-44100*H25)/(1.84*29.3*P25+8*0.95*5.67E-8*(DL25+273)^3))</f>
        <v>0</v>
      </c>
      <c r="U25">
        <f>($C$7*DM25+$D$7*DN25+$E$7*T25)</f>
        <v>0</v>
      </c>
      <c r="V25">
        <f>0.61365*exp(17.502*U25/(240.97+U25))</f>
        <v>0</v>
      </c>
      <c r="W25">
        <f>(X25/Y25*100)</f>
        <v>0</v>
      </c>
      <c r="X25">
        <f>DE25*(DJ25+DK25)/1000</f>
        <v>0</v>
      </c>
      <c r="Y25">
        <f>0.61365*exp(17.502*DL25/(240.97+DL25))</f>
        <v>0</v>
      </c>
      <c r="Z25">
        <f>(V25-DE25*(DJ25+DK25)/1000)</f>
        <v>0</v>
      </c>
      <c r="AA25">
        <f>(-H25*44100)</f>
        <v>0</v>
      </c>
      <c r="AB25">
        <f>2*29.3*P25*0.92*(DL25-U25)</f>
        <v>0</v>
      </c>
      <c r="AC25">
        <f>2*0.95*5.67E-8*(((DL25+$B$7)+273)^4-(U25+273)^4)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MAX(0,($B$13+$C$13*DQ25)/(1+$D$13*DQ25)*DJ25/(DL25+273)*$E$13)</f>
        <v>0</v>
      </c>
      <c r="AJ25" t="s">
        <v>414</v>
      </c>
      <c r="AK25">
        <v>10056.7</v>
      </c>
      <c r="AL25">
        <v>239.316</v>
      </c>
      <c r="AM25">
        <v>912.8</v>
      </c>
      <c r="AN25">
        <f>1-AL25/AM25</f>
        <v>0</v>
      </c>
      <c r="AO25">
        <v>-1</v>
      </c>
      <c r="AP25" t="s">
        <v>454</v>
      </c>
      <c r="AQ25">
        <v>10209.1</v>
      </c>
      <c r="AR25">
        <v>1348.977692307692</v>
      </c>
      <c r="AS25">
        <v>1549.692768210199</v>
      </c>
      <c r="AT25">
        <f>1-AR25/AS25</f>
        <v>0</v>
      </c>
      <c r="AU25">
        <v>0.5</v>
      </c>
      <c r="AV25">
        <f>CU25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416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v>3685</v>
      </c>
      <c r="BM25">
        <v>290.0000000000001</v>
      </c>
      <c r="BN25">
        <v>1531.3</v>
      </c>
      <c r="BO25">
        <v>195</v>
      </c>
      <c r="BP25">
        <v>10209.1</v>
      </c>
      <c r="BQ25">
        <v>1527.96</v>
      </c>
      <c r="BR25">
        <v>3.34</v>
      </c>
      <c r="BS25">
        <v>300.0000000000001</v>
      </c>
      <c r="BT25">
        <v>23.9</v>
      </c>
      <c r="BU25">
        <v>1549.692768210199</v>
      </c>
      <c r="BV25">
        <v>2.25935037897636</v>
      </c>
      <c r="BW25">
        <v>-22.18316457258639</v>
      </c>
      <c r="BX25">
        <v>2.019975250820422</v>
      </c>
      <c r="BY25">
        <v>0.8115773723636315</v>
      </c>
      <c r="BZ25">
        <v>-0.007867941490545049</v>
      </c>
      <c r="CA25">
        <v>289.9999999999999</v>
      </c>
      <c r="CB25">
        <v>1522.08</v>
      </c>
      <c r="CC25">
        <v>635</v>
      </c>
      <c r="CD25">
        <v>10200.9</v>
      </c>
      <c r="CE25">
        <v>1527.95</v>
      </c>
      <c r="CF25">
        <v>-5.87</v>
      </c>
      <c r="CT25">
        <f>$B$11*DR25+$C$11*DS25+$F$11*ED25*(1-EG25)</f>
        <v>0</v>
      </c>
      <c r="CU25">
        <f>CT25*CV25</f>
        <v>0</v>
      </c>
      <c r="CV25">
        <f>($B$11*$D$9+$C$11*$D$9+$F$11*((EQ25+EI25)/MAX(EQ25+EI25+ER25, 0.1)*$I$9+ER25/MAX(EQ25+EI25+ER25, 0.1)*$J$9))/($B$11+$C$11+$F$11)</f>
        <v>0</v>
      </c>
      <c r="CW25">
        <f>($B$11*$K$9+$C$11*$K$9+$F$11*((EQ25+EI25)/MAX(EQ25+EI25+ER25, 0.1)*$P$9+ER25/MAX(EQ25+EI25+ER25, 0.1)*$Q$9))/($B$11+$C$11+$F$11)</f>
        <v>0</v>
      </c>
      <c r="CX25">
        <v>6</v>
      </c>
      <c r="CY25">
        <v>0.5</v>
      </c>
      <c r="CZ25" t="s">
        <v>417</v>
      </c>
      <c r="DA25">
        <v>2</v>
      </c>
      <c r="DB25">
        <v>1717673014.599999</v>
      </c>
      <c r="DC25">
        <v>393.3712258064517</v>
      </c>
      <c r="DD25">
        <v>400.5605161290324</v>
      </c>
      <c r="DE25">
        <v>19.3396</v>
      </c>
      <c r="DF25">
        <v>16.07798064516129</v>
      </c>
      <c r="DG25">
        <v>392.1292258064517</v>
      </c>
      <c r="DH25">
        <v>19.28889354838709</v>
      </c>
      <c r="DI25">
        <v>599.9952903225807</v>
      </c>
      <c r="DJ25">
        <v>100.8784838709677</v>
      </c>
      <c r="DK25">
        <v>0.0999902870967742</v>
      </c>
      <c r="DL25">
        <v>25.3019935483871</v>
      </c>
      <c r="DM25">
        <v>24.94648064516129</v>
      </c>
      <c r="DN25">
        <v>999.9000000000003</v>
      </c>
      <c r="DO25">
        <v>0</v>
      </c>
      <c r="DP25">
        <v>0</v>
      </c>
      <c r="DQ25">
        <v>9997.603225806448</v>
      </c>
      <c r="DR25">
        <v>0</v>
      </c>
      <c r="DS25">
        <v>402.7925483870967</v>
      </c>
      <c r="DT25">
        <v>-7.334774516129032</v>
      </c>
      <c r="DU25">
        <v>400.9805483870969</v>
      </c>
      <c r="DV25">
        <v>407.1059032258065</v>
      </c>
      <c r="DW25">
        <v>3.261605483870968</v>
      </c>
      <c r="DX25">
        <v>400.5605161290324</v>
      </c>
      <c r="DY25">
        <v>16.07798064516129</v>
      </c>
      <c r="DZ25">
        <v>1.950948064516129</v>
      </c>
      <c r="EA25">
        <v>1.621922258064517</v>
      </c>
      <c r="EB25">
        <v>17.05176129032258</v>
      </c>
      <c r="EC25">
        <v>14.16866451612903</v>
      </c>
      <c r="ED25">
        <v>700.0089032258066</v>
      </c>
      <c r="EE25">
        <v>0.9429965806451616</v>
      </c>
      <c r="EF25">
        <v>0.05700339354838709</v>
      </c>
      <c r="EG25">
        <v>0</v>
      </c>
      <c r="EH25">
        <v>1351.991935483871</v>
      </c>
      <c r="EI25">
        <v>5.000040000000003</v>
      </c>
      <c r="EJ25">
        <v>9629.412258064514</v>
      </c>
      <c r="EK25">
        <v>5723.473548387095</v>
      </c>
      <c r="EL25">
        <v>36.59248387096773</v>
      </c>
      <c r="EM25">
        <v>39.43929032258065</v>
      </c>
      <c r="EN25">
        <v>37.98167741935482</v>
      </c>
      <c r="EO25">
        <v>38.8022258064516</v>
      </c>
      <c r="EP25">
        <v>38.41509677419354</v>
      </c>
      <c r="EQ25">
        <v>655.3903225806451</v>
      </c>
      <c r="ER25">
        <v>39.61999999999998</v>
      </c>
      <c r="ES25">
        <v>0</v>
      </c>
      <c r="ET25">
        <v>79.70000004768372</v>
      </c>
      <c r="EU25">
        <v>0</v>
      </c>
      <c r="EV25">
        <v>1348.977692307692</v>
      </c>
      <c r="EW25">
        <v>-509.6451286576954</v>
      </c>
      <c r="EX25">
        <v>-3500.326840160983</v>
      </c>
      <c r="EY25">
        <v>9608.636153846153</v>
      </c>
      <c r="EZ25">
        <v>15</v>
      </c>
      <c r="FA25">
        <v>1717673046.1</v>
      </c>
      <c r="FB25" t="s">
        <v>455</v>
      </c>
      <c r="FC25">
        <v>1717673046.1</v>
      </c>
      <c r="FD25">
        <v>1717671886</v>
      </c>
      <c r="FE25">
        <v>66</v>
      </c>
      <c r="FF25">
        <v>0.137</v>
      </c>
      <c r="FG25">
        <v>0.01</v>
      </c>
      <c r="FH25">
        <v>1.242</v>
      </c>
      <c r="FI25">
        <v>-0.105</v>
      </c>
      <c r="FJ25">
        <v>401</v>
      </c>
      <c r="FK25">
        <v>15</v>
      </c>
      <c r="FL25">
        <v>0.53</v>
      </c>
      <c r="FM25">
        <v>0.03</v>
      </c>
      <c r="FN25">
        <v>-5.489498804878049</v>
      </c>
      <c r="FO25">
        <v>-33.82638901045296</v>
      </c>
      <c r="FP25">
        <v>3.419231298822183</v>
      </c>
      <c r="FQ25">
        <v>0</v>
      </c>
      <c r="FR25">
        <v>1376.652058823529</v>
      </c>
      <c r="FS25">
        <v>-544.7876243813483</v>
      </c>
      <c r="FT25">
        <v>53.54122588520603</v>
      </c>
      <c r="FU25">
        <v>0</v>
      </c>
      <c r="FV25">
        <v>3.254238292682927</v>
      </c>
      <c r="FW25">
        <v>0.156868641114991</v>
      </c>
      <c r="FX25">
        <v>0.01587657530535258</v>
      </c>
      <c r="FY25">
        <v>0</v>
      </c>
      <c r="FZ25">
        <v>0</v>
      </c>
      <c r="GA25">
        <v>3</v>
      </c>
      <c r="GB25" t="s">
        <v>427</v>
      </c>
      <c r="GC25">
        <v>3.24834</v>
      </c>
      <c r="GD25">
        <v>2.80144</v>
      </c>
      <c r="GE25">
        <v>0.0971959</v>
      </c>
      <c r="GF25">
        <v>0.0999852</v>
      </c>
      <c r="GG25">
        <v>0.103087</v>
      </c>
      <c r="GH25">
        <v>0.0907998</v>
      </c>
      <c r="GI25">
        <v>23661.6</v>
      </c>
      <c r="GJ25">
        <v>28130.7</v>
      </c>
      <c r="GK25">
        <v>26027.6</v>
      </c>
      <c r="GL25">
        <v>30058.2</v>
      </c>
      <c r="GM25">
        <v>32857.5</v>
      </c>
      <c r="GN25">
        <v>35271.7</v>
      </c>
      <c r="GO25">
        <v>39925.8</v>
      </c>
      <c r="GP25">
        <v>41822.8</v>
      </c>
      <c r="GQ25">
        <v>2.17875</v>
      </c>
      <c r="GR25">
        <v>1.90933</v>
      </c>
      <c r="GS25">
        <v>0.0173822</v>
      </c>
      <c r="GT25">
        <v>0</v>
      </c>
      <c r="GU25">
        <v>24.6638</v>
      </c>
      <c r="GV25">
        <v>999.9</v>
      </c>
      <c r="GW25">
        <v>37.4</v>
      </c>
      <c r="GX25">
        <v>33.2</v>
      </c>
      <c r="GY25">
        <v>18.9411</v>
      </c>
      <c r="GZ25">
        <v>60.5396</v>
      </c>
      <c r="HA25">
        <v>15.6771</v>
      </c>
      <c r="HB25">
        <v>1</v>
      </c>
      <c r="HC25">
        <v>0.0805107</v>
      </c>
      <c r="HD25">
        <v>1.16266</v>
      </c>
      <c r="HE25">
        <v>20.309</v>
      </c>
      <c r="HF25">
        <v>5.19977</v>
      </c>
      <c r="HG25">
        <v>11.9021</v>
      </c>
      <c r="HH25">
        <v>4.971</v>
      </c>
      <c r="HI25">
        <v>3.281</v>
      </c>
      <c r="HJ25">
        <v>9999</v>
      </c>
      <c r="HK25">
        <v>9999</v>
      </c>
      <c r="HL25">
        <v>9999</v>
      </c>
      <c r="HM25">
        <v>999.9</v>
      </c>
      <c r="HN25">
        <v>4.97068</v>
      </c>
      <c r="HO25">
        <v>1.85547</v>
      </c>
      <c r="HP25">
        <v>1.85262</v>
      </c>
      <c r="HQ25">
        <v>1.85686</v>
      </c>
      <c r="HR25">
        <v>1.8576</v>
      </c>
      <c r="HS25">
        <v>1.85654</v>
      </c>
      <c r="HT25">
        <v>1.85013</v>
      </c>
      <c r="HU25">
        <v>1.85518</v>
      </c>
      <c r="HV25" t="s">
        <v>23</v>
      </c>
      <c r="HW25" t="s">
        <v>23</v>
      </c>
      <c r="HX25" t="s">
        <v>23</v>
      </c>
      <c r="HY25" t="s">
        <v>23</v>
      </c>
      <c r="HZ25" t="s">
        <v>420</v>
      </c>
      <c r="IA25" t="s">
        <v>421</v>
      </c>
      <c r="IB25" t="s">
        <v>422</v>
      </c>
      <c r="IC25" t="s">
        <v>422</v>
      </c>
      <c r="ID25" t="s">
        <v>422</v>
      </c>
      <c r="IE25" t="s">
        <v>422</v>
      </c>
      <c r="IF25">
        <v>0</v>
      </c>
      <c r="IG25">
        <v>100</v>
      </c>
      <c r="IH25">
        <v>100</v>
      </c>
      <c r="II25">
        <v>1.242</v>
      </c>
      <c r="IJ25">
        <v>0.0503</v>
      </c>
      <c r="IK25">
        <v>0.5880265231778932</v>
      </c>
      <c r="IL25">
        <v>0.001513919756645767</v>
      </c>
      <c r="IM25">
        <v>-6.355450319681323E-07</v>
      </c>
      <c r="IN25">
        <v>2.090123885286584E-10</v>
      </c>
      <c r="IO25">
        <v>-0.3035674103084335</v>
      </c>
      <c r="IP25">
        <v>-0.006256547656075575</v>
      </c>
      <c r="IQ25">
        <v>0.00124454442421945</v>
      </c>
      <c r="IR25">
        <v>1.659708129871356E-06</v>
      </c>
      <c r="IS25">
        <v>-1</v>
      </c>
      <c r="IT25">
        <v>2069</v>
      </c>
      <c r="IU25">
        <v>3</v>
      </c>
      <c r="IV25">
        <v>25</v>
      </c>
      <c r="IW25">
        <v>1</v>
      </c>
      <c r="IX25">
        <v>18.9</v>
      </c>
      <c r="IY25">
        <v>1.06567</v>
      </c>
      <c r="IZ25">
        <v>2.5647</v>
      </c>
      <c r="JA25">
        <v>1.5979</v>
      </c>
      <c r="JB25">
        <v>2.38647</v>
      </c>
      <c r="JC25">
        <v>1.44897</v>
      </c>
      <c r="JD25">
        <v>2.47803</v>
      </c>
      <c r="JE25">
        <v>37.53</v>
      </c>
      <c r="JF25">
        <v>14.8675</v>
      </c>
      <c r="JG25">
        <v>18</v>
      </c>
      <c r="JH25">
        <v>612.891</v>
      </c>
      <c r="JI25">
        <v>443.3</v>
      </c>
      <c r="JJ25">
        <v>23.5569</v>
      </c>
      <c r="JK25">
        <v>28.3179</v>
      </c>
      <c r="JL25">
        <v>29.9999</v>
      </c>
      <c r="JM25">
        <v>28.4735</v>
      </c>
      <c r="JN25">
        <v>28.4585</v>
      </c>
      <c r="JO25">
        <v>21.3061</v>
      </c>
      <c r="JP25">
        <v>20.2206</v>
      </c>
      <c r="JQ25">
        <v>36.7949</v>
      </c>
      <c r="JR25">
        <v>23.5914</v>
      </c>
      <c r="JS25">
        <v>400</v>
      </c>
      <c r="JT25">
        <v>16.1105</v>
      </c>
      <c r="JU25">
        <v>101.524</v>
      </c>
      <c r="JV25">
        <v>101.352</v>
      </c>
    </row>
    <row r="26" spans="1:282">
      <c r="A26">
        <v>10</v>
      </c>
      <c r="B26">
        <v>1717673107.1</v>
      </c>
      <c r="C26">
        <v>694.5999999046326</v>
      </c>
      <c r="D26" t="s">
        <v>456</v>
      </c>
      <c r="E26" t="s">
        <v>457</v>
      </c>
      <c r="F26">
        <v>15</v>
      </c>
      <c r="G26">
        <v>1717673099.099999</v>
      </c>
      <c r="H26">
        <f>(I26)/1000</f>
        <v>0</v>
      </c>
      <c r="I26">
        <f>1000*DI26*AG26*(DE26-DF26)/(100*CX26*(1000-AG26*DE26))</f>
        <v>0</v>
      </c>
      <c r="J26">
        <f>DI26*AG26*(DD26-DC26*(1000-AG26*DF26)/(1000-AG26*DE26))/(100*CX26)</f>
        <v>0</v>
      </c>
      <c r="K26">
        <f>DC26 - IF(AG26&gt;1, J26*CX26*100.0/(AI26*DQ26), 0)</f>
        <v>0</v>
      </c>
      <c r="L26">
        <f>((R26-H26/2)*K26-J26)/(R26+H26/2)</f>
        <v>0</v>
      </c>
      <c r="M26">
        <f>L26*(DJ26+DK26)/1000.0</f>
        <v>0</v>
      </c>
      <c r="N26">
        <f>(DC26 - IF(AG26&gt;1, J26*CX26*100.0/(AI26*DQ26), 0))*(DJ26+DK26)/1000.0</f>
        <v>0</v>
      </c>
      <c r="O26">
        <f>2.0/((1/Q26-1/P26)+SIGN(Q26)*SQRT((1/Q26-1/P26)*(1/Q26-1/P26) + 4*CY26/((CY26+1)*(CY26+1))*(2*1/Q26*1/P26-1/P26*1/P26)))</f>
        <v>0</v>
      </c>
      <c r="P26">
        <f>IF(LEFT(CZ26,1)&lt;&gt;"0",IF(LEFT(CZ26,1)="1",3.0,DA26),$D$5+$E$5*(DQ26*DJ26/($K$5*1000))+$F$5*(DQ26*DJ26/($K$5*1000))*MAX(MIN(CX26,$J$5),$I$5)*MAX(MIN(CX26,$J$5),$I$5)+$G$5*MAX(MIN(CX26,$J$5),$I$5)*(DQ26*DJ26/($K$5*1000))+$H$5*(DQ26*DJ26/($K$5*1000))*(DQ26*DJ26/($K$5*1000)))</f>
        <v>0</v>
      </c>
      <c r="Q26">
        <f>H26*(1000-(1000*0.61365*exp(17.502*U26/(240.97+U26))/(DJ26+DK26)+DE26)/2)/(1000*0.61365*exp(17.502*U26/(240.97+U26))/(DJ26+DK26)-DE26)</f>
        <v>0</v>
      </c>
      <c r="R26">
        <f>1/((CY26+1)/(O26/1.6)+1/(P26/1.37)) + CY26/((CY26+1)/(O26/1.6) + CY26/(P26/1.37))</f>
        <v>0</v>
      </c>
      <c r="S26">
        <f>(CT26*CW26)</f>
        <v>0</v>
      </c>
      <c r="T26">
        <f>(DL26+(S26+2*0.95*5.67E-8*(((DL26+$B$7)+273)^4-(DL26+273)^4)-44100*H26)/(1.84*29.3*P26+8*0.95*5.67E-8*(DL26+273)^3))</f>
        <v>0</v>
      </c>
      <c r="U26">
        <f>($C$7*DM26+$D$7*DN26+$E$7*T26)</f>
        <v>0</v>
      </c>
      <c r="V26">
        <f>0.61365*exp(17.502*U26/(240.97+U26))</f>
        <v>0</v>
      </c>
      <c r="W26">
        <f>(X26/Y26*100)</f>
        <v>0</v>
      </c>
      <c r="X26">
        <f>DE26*(DJ26+DK26)/1000</f>
        <v>0</v>
      </c>
      <c r="Y26">
        <f>0.61365*exp(17.502*DL26/(240.97+DL26))</f>
        <v>0</v>
      </c>
      <c r="Z26">
        <f>(V26-DE26*(DJ26+DK26)/1000)</f>
        <v>0</v>
      </c>
      <c r="AA26">
        <f>(-H26*44100)</f>
        <v>0</v>
      </c>
      <c r="AB26">
        <f>2*29.3*P26*0.92*(DL26-U26)</f>
        <v>0</v>
      </c>
      <c r="AC26">
        <f>2*0.95*5.67E-8*(((DL26+$B$7)+273)^4-(U26+273)^4)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MAX(0,($B$13+$C$13*DQ26)/(1+$D$13*DQ26)*DJ26/(DL26+273)*$E$13)</f>
        <v>0</v>
      </c>
      <c r="AJ26" t="s">
        <v>414</v>
      </c>
      <c r="AK26">
        <v>10056.7</v>
      </c>
      <c r="AL26">
        <v>239.316</v>
      </c>
      <c r="AM26">
        <v>912.8</v>
      </c>
      <c r="AN26">
        <f>1-AL26/AM26</f>
        <v>0</v>
      </c>
      <c r="AO26">
        <v>-1</v>
      </c>
      <c r="AP26" t="s">
        <v>458</v>
      </c>
      <c r="AQ26">
        <v>10212.4</v>
      </c>
      <c r="AR26">
        <v>1437.406538461539</v>
      </c>
      <c r="AS26">
        <v>1901.410011973766</v>
      </c>
      <c r="AT26">
        <f>1-AR26/AS26</f>
        <v>0</v>
      </c>
      <c r="AU26">
        <v>0.5</v>
      </c>
      <c r="AV26">
        <f>CU26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416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v>3686</v>
      </c>
      <c r="BM26">
        <v>290.0000000000001</v>
      </c>
      <c r="BN26">
        <v>1869.65</v>
      </c>
      <c r="BO26">
        <v>235</v>
      </c>
      <c r="BP26">
        <v>10212.4</v>
      </c>
      <c r="BQ26">
        <v>1868.3</v>
      </c>
      <c r="BR26">
        <v>1.35</v>
      </c>
      <c r="BS26">
        <v>300.0000000000001</v>
      </c>
      <c r="BT26">
        <v>23.9</v>
      </c>
      <c r="BU26">
        <v>1901.410011973766</v>
      </c>
      <c r="BV26">
        <v>2.081887066899022</v>
      </c>
      <c r="BW26">
        <v>-33.81141389700723</v>
      </c>
      <c r="BX26">
        <v>1.862285997631112</v>
      </c>
      <c r="BY26">
        <v>0.9217079846514828</v>
      </c>
      <c r="BZ26">
        <v>-0.007872001557285874</v>
      </c>
      <c r="CA26">
        <v>289.9999999999999</v>
      </c>
      <c r="CB26">
        <v>1861.7</v>
      </c>
      <c r="CC26">
        <v>615</v>
      </c>
      <c r="CD26">
        <v>10207</v>
      </c>
      <c r="CE26">
        <v>1868.28</v>
      </c>
      <c r="CF26">
        <v>-6.58</v>
      </c>
      <c r="CT26">
        <f>$B$11*DR26+$C$11*DS26+$F$11*ED26*(1-EG26)</f>
        <v>0</v>
      </c>
      <c r="CU26">
        <f>CT26*CV26</f>
        <v>0</v>
      </c>
      <c r="CV26">
        <f>($B$11*$D$9+$C$11*$D$9+$F$11*((EQ26+EI26)/MAX(EQ26+EI26+ER26, 0.1)*$I$9+ER26/MAX(EQ26+EI26+ER26, 0.1)*$J$9))/($B$11+$C$11+$F$11)</f>
        <v>0</v>
      </c>
      <c r="CW26">
        <f>($B$11*$K$9+$C$11*$K$9+$F$11*((EQ26+EI26)/MAX(EQ26+EI26+ER26, 0.1)*$P$9+ER26/MAX(EQ26+EI26+ER26, 0.1)*$Q$9))/($B$11+$C$11+$F$11)</f>
        <v>0</v>
      </c>
      <c r="CX26">
        <v>6</v>
      </c>
      <c r="CY26">
        <v>0.5</v>
      </c>
      <c r="CZ26" t="s">
        <v>417</v>
      </c>
      <c r="DA26">
        <v>2</v>
      </c>
      <c r="DB26">
        <v>1717673099.099999</v>
      </c>
      <c r="DC26">
        <v>777.6532580645161</v>
      </c>
      <c r="DD26">
        <v>800.0733548387096</v>
      </c>
      <c r="DE26">
        <v>19.26067741935484</v>
      </c>
      <c r="DF26">
        <v>15.96574516129032</v>
      </c>
      <c r="DG26">
        <v>776.1962580645161</v>
      </c>
      <c r="DH26">
        <v>19.21326774193549</v>
      </c>
      <c r="DI26">
        <v>599.990064516129</v>
      </c>
      <c r="DJ26">
        <v>100.8764193548388</v>
      </c>
      <c r="DK26">
        <v>0.09985662580645162</v>
      </c>
      <c r="DL26">
        <v>25.33649032258065</v>
      </c>
      <c r="DM26">
        <v>24.97924516129032</v>
      </c>
      <c r="DN26">
        <v>999.9000000000003</v>
      </c>
      <c r="DO26">
        <v>0</v>
      </c>
      <c r="DP26">
        <v>0</v>
      </c>
      <c r="DQ26">
        <v>10002.58225806452</v>
      </c>
      <c r="DR26">
        <v>0</v>
      </c>
      <c r="DS26">
        <v>402.1716774193549</v>
      </c>
      <c r="DT26">
        <v>-22.26209677419355</v>
      </c>
      <c r="DU26">
        <v>793.0866451612902</v>
      </c>
      <c r="DV26">
        <v>813.0543870967743</v>
      </c>
      <c r="DW26">
        <v>3.294933548387097</v>
      </c>
      <c r="DX26">
        <v>800.0733548387096</v>
      </c>
      <c r="DY26">
        <v>15.96574516129032</v>
      </c>
      <c r="DZ26">
        <v>1.942949677419354</v>
      </c>
      <c r="EA26">
        <v>1.610567096774193</v>
      </c>
      <c r="EB26">
        <v>16.98692258064516</v>
      </c>
      <c r="EC26">
        <v>14.06027741935484</v>
      </c>
      <c r="ED26">
        <v>699.991935483871</v>
      </c>
      <c r="EE26">
        <v>0.942986</v>
      </c>
      <c r="EF26">
        <v>0.05701399032258064</v>
      </c>
      <c r="EG26">
        <v>0</v>
      </c>
      <c r="EH26">
        <v>1436.823548387097</v>
      </c>
      <c r="EI26">
        <v>5.000040000000003</v>
      </c>
      <c r="EJ26">
        <v>10227.83870967742</v>
      </c>
      <c r="EK26">
        <v>5723.314193548385</v>
      </c>
      <c r="EL26">
        <v>36.11470967741935</v>
      </c>
      <c r="EM26">
        <v>38.87696774193548</v>
      </c>
      <c r="EN26">
        <v>37.46951612903224</v>
      </c>
      <c r="EO26">
        <v>38.137</v>
      </c>
      <c r="EP26">
        <v>37.94919354838708</v>
      </c>
      <c r="EQ26">
        <v>655.367741935484</v>
      </c>
      <c r="ER26">
        <v>39.62516129032261</v>
      </c>
      <c r="ES26">
        <v>0</v>
      </c>
      <c r="ET26">
        <v>83.70000004768372</v>
      </c>
      <c r="EU26">
        <v>0</v>
      </c>
      <c r="EV26">
        <v>1437.406538461539</v>
      </c>
      <c r="EW26">
        <v>99.54085481253223</v>
      </c>
      <c r="EX26">
        <v>711.7811970689754</v>
      </c>
      <c r="EY26">
        <v>10232.22307692308</v>
      </c>
      <c r="EZ26">
        <v>15</v>
      </c>
      <c r="FA26">
        <v>1717673127.6</v>
      </c>
      <c r="FB26" t="s">
        <v>459</v>
      </c>
      <c r="FC26">
        <v>1717673127.6</v>
      </c>
      <c r="FD26">
        <v>1717671886</v>
      </c>
      <c r="FE26">
        <v>67</v>
      </c>
      <c r="FF26">
        <v>-0.178</v>
      </c>
      <c r="FG26">
        <v>0.01</v>
      </c>
      <c r="FH26">
        <v>1.457</v>
      </c>
      <c r="FI26">
        <v>-0.105</v>
      </c>
      <c r="FJ26">
        <v>800</v>
      </c>
      <c r="FK26">
        <v>15</v>
      </c>
      <c r="FL26">
        <v>0.15</v>
      </c>
      <c r="FM26">
        <v>0.03</v>
      </c>
      <c r="FN26">
        <v>-22.57924634146341</v>
      </c>
      <c r="FO26">
        <v>5.10655818815329</v>
      </c>
      <c r="FP26">
        <v>0.5206431239213812</v>
      </c>
      <c r="FQ26">
        <v>0</v>
      </c>
      <c r="FR26">
        <v>1428.683823529412</v>
      </c>
      <c r="FS26">
        <v>141.1796792422239</v>
      </c>
      <c r="FT26">
        <v>14.19133911823892</v>
      </c>
      <c r="FU26">
        <v>0</v>
      </c>
      <c r="FV26">
        <v>3.295910731707316</v>
      </c>
      <c r="FW26">
        <v>-0.003572195121949652</v>
      </c>
      <c r="FX26">
        <v>0.002852836320990118</v>
      </c>
      <c r="FY26">
        <v>1</v>
      </c>
      <c r="FZ26">
        <v>1</v>
      </c>
      <c r="GA26">
        <v>3</v>
      </c>
      <c r="GB26" t="s">
        <v>432</v>
      </c>
      <c r="GC26">
        <v>3.24834</v>
      </c>
      <c r="GD26">
        <v>2.80153</v>
      </c>
      <c r="GE26">
        <v>0.160308</v>
      </c>
      <c r="GF26">
        <v>0.164511</v>
      </c>
      <c r="GG26">
        <v>0.102752</v>
      </c>
      <c r="GH26">
        <v>0.09043320000000001</v>
      </c>
      <c r="GI26">
        <v>22007.7</v>
      </c>
      <c r="GJ26">
        <v>26114.2</v>
      </c>
      <c r="GK26">
        <v>26027.5</v>
      </c>
      <c r="GL26">
        <v>30058.2</v>
      </c>
      <c r="GM26">
        <v>32877</v>
      </c>
      <c r="GN26">
        <v>35292.5</v>
      </c>
      <c r="GO26">
        <v>39927.1</v>
      </c>
      <c r="GP26">
        <v>41822.6</v>
      </c>
      <c r="GQ26">
        <v>2.17885</v>
      </c>
      <c r="GR26">
        <v>1.9106</v>
      </c>
      <c r="GS26">
        <v>0.0188686</v>
      </c>
      <c r="GT26">
        <v>0</v>
      </c>
      <c r="GU26">
        <v>24.6843</v>
      </c>
      <c r="GV26">
        <v>999.9</v>
      </c>
      <c r="GW26">
        <v>37.1</v>
      </c>
      <c r="GX26">
        <v>33.2</v>
      </c>
      <c r="GY26">
        <v>18.7895</v>
      </c>
      <c r="GZ26">
        <v>60.5596</v>
      </c>
      <c r="HA26">
        <v>15.601</v>
      </c>
      <c r="HB26">
        <v>1</v>
      </c>
      <c r="HC26">
        <v>0.0807012</v>
      </c>
      <c r="HD26">
        <v>1.16675</v>
      </c>
      <c r="HE26">
        <v>20.309</v>
      </c>
      <c r="HF26">
        <v>5.20202</v>
      </c>
      <c r="HG26">
        <v>11.9021</v>
      </c>
      <c r="HH26">
        <v>4.96975</v>
      </c>
      <c r="HI26">
        <v>3.281</v>
      </c>
      <c r="HJ26">
        <v>9999</v>
      </c>
      <c r="HK26">
        <v>9999</v>
      </c>
      <c r="HL26">
        <v>9999</v>
      </c>
      <c r="HM26">
        <v>999.9</v>
      </c>
      <c r="HN26">
        <v>4.97067</v>
      </c>
      <c r="HO26">
        <v>1.85546</v>
      </c>
      <c r="HP26">
        <v>1.8526</v>
      </c>
      <c r="HQ26">
        <v>1.85687</v>
      </c>
      <c r="HR26">
        <v>1.8576</v>
      </c>
      <c r="HS26">
        <v>1.85654</v>
      </c>
      <c r="HT26">
        <v>1.85013</v>
      </c>
      <c r="HU26">
        <v>1.85518</v>
      </c>
      <c r="HV26" t="s">
        <v>23</v>
      </c>
      <c r="HW26" t="s">
        <v>23</v>
      </c>
      <c r="HX26" t="s">
        <v>23</v>
      </c>
      <c r="HY26" t="s">
        <v>23</v>
      </c>
      <c r="HZ26" t="s">
        <v>420</v>
      </c>
      <c r="IA26" t="s">
        <v>421</v>
      </c>
      <c r="IB26" t="s">
        <v>422</v>
      </c>
      <c r="IC26" t="s">
        <v>422</v>
      </c>
      <c r="ID26" t="s">
        <v>422</v>
      </c>
      <c r="IE26" t="s">
        <v>422</v>
      </c>
      <c r="IF26">
        <v>0</v>
      </c>
      <c r="IG26">
        <v>100</v>
      </c>
      <c r="IH26">
        <v>100</v>
      </c>
      <c r="II26">
        <v>1.457</v>
      </c>
      <c r="IJ26">
        <v>0.0466</v>
      </c>
      <c r="IK26">
        <v>0.7250070682738646</v>
      </c>
      <c r="IL26">
        <v>0.001513919756645767</v>
      </c>
      <c r="IM26">
        <v>-6.355450319681323E-07</v>
      </c>
      <c r="IN26">
        <v>2.090123885286584E-10</v>
      </c>
      <c r="IO26">
        <v>-0.3035674103084335</v>
      </c>
      <c r="IP26">
        <v>-0.006256547656075575</v>
      </c>
      <c r="IQ26">
        <v>0.00124454442421945</v>
      </c>
      <c r="IR26">
        <v>1.659708129871356E-06</v>
      </c>
      <c r="IS26">
        <v>-1</v>
      </c>
      <c r="IT26">
        <v>2069</v>
      </c>
      <c r="IU26">
        <v>3</v>
      </c>
      <c r="IV26">
        <v>25</v>
      </c>
      <c r="IW26">
        <v>1</v>
      </c>
      <c r="IX26">
        <v>20.4</v>
      </c>
      <c r="IY26">
        <v>1.86401</v>
      </c>
      <c r="IZ26">
        <v>2.57446</v>
      </c>
      <c r="JA26">
        <v>1.5979</v>
      </c>
      <c r="JB26">
        <v>2.38525</v>
      </c>
      <c r="JC26">
        <v>1.44897</v>
      </c>
      <c r="JD26">
        <v>2.46094</v>
      </c>
      <c r="JE26">
        <v>37.53</v>
      </c>
      <c r="JF26">
        <v>14.85</v>
      </c>
      <c r="JG26">
        <v>18</v>
      </c>
      <c r="JH26">
        <v>612.9640000000001</v>
      </c>
      <c r="JI26">
        <v>444.033</v>
      </c>
      <c r="JJ26">
        <v>23.706</v>
      </c>
      <c r="JK26">
        <v>28.3227</v>
      </c>
      <c r="JL26">
        <v>30.0001</v>
      </c>
      <c r="JM26">
        <v>28.4735</v>
      </c>
      <c r="JN26">
        <v>28.4585</v>
      </c>
      <c r="JO26">
        <v>37.2422</v>
      </c>
      <c r="JP26">
        <v>20.4534</v>
      </c>
      <c r="JQ26">
        <v>37.5245</v>
      </c>
      <c r="JR26">
        <v>23.7127</v>
      </c>
      <c r="JS26">
        <v>800</v>
      </c>
      <c r="JT26">
        <v>16.0447</v>
      </c>
      <c r="JU26">
        <v>101.525</v>
      </c>
      <c r="JV26">
        <v>101.352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2024-06-06T11:25:55Z</dcterms:created>
  <dcterms:modified xsi:type="dcterms:W3CDTF">2024-06-06T11:25:55Z</dcterms:modified>
</cp:coreProperties>
</file>