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<sst xmlns="http://schemas.openxmlformats.org/spreadsheetml/2006/main" count="1104" uniqueCount="461">
  <si>
    <t>File opened</t>
  </si>
  <si>
    <t>2024-06-06 12:16:24</t>
  </si>
  <si>
    <t>Console s/n</t>
  </si>
  <si>
    <t>68C-703220</t>
  </si>
  <si>
    <t>Console ver</t>
  </si>
  <si>
    <t>Bluestem v.2.1.09</t>
  </si>
  <si>
    <t>Scripts ver</t>
  </si>
  <si>
    <t>2022.06  2.1.09, Dec 2022</t>
  </si>
  <si>
    <t>Head s/n</t>
  </si>
  <si>
    <t>68H-413208</t>
  </si>
  <si>
    <t>Head ver</t>
  </si>
  <si>
    <t>1.4.22</t>
  </si>
  <si>
    <t>Head cal</t>
  </si>
  <si>
    <t>{"oxygen": "21", "co2azero": "0.987614", "co2aspan1": "1.00353", "co2aspan2": "-0.0363577", "co2aspan2a": "0.312026", "co2aspan2b": "0.309588", "co2aspanconc1": "2473", "co2aspanconc2": "301.4", "co2bzero": "0.956222", "co2bspan1": "1.0028", "co2bspan2": "-0.0347347", "co2bspan2a": "0.313647", "co2bspan2b": "0.311109", "co2bspanconc1": "2473", "co2bspanconc2": "301.4", "h2oazero": "1.0877", "h2oaspan1": "1.00633", "h2oaspan2": "0", "h2oaspan2a": "0.0664003", "h2oaspan2b": "0.0668209", "h2oaspanconc1": "11.69", "h2oaspanconc2": "0", "h2obzero": "1.07646", "h2obspan1": "0.999537", "h2obspan2": "0", "h2obspan2a": "0.0672295", "h2obspan2b": "0.0671984", "h2obspanconc1": "11.69", "h2obspanconc2": "0", "tazero": "0.112123", "tbzero": "0.193707", "flowmeterzero": "2.48442", "flowazero": "0.3142", "flowbzero": "0.30723", "chamberpressurezero": "2.65202", "ssa_ref": "32481.8", "ssb_ref": "35461"}</t>
  </si>
  <si>
    <t>CO2 rangematch</t>
  </si>
  <si>
    <t>Tue Mar 12 11:30</t>
  </si>
  <si>
    <t>H2O rangematch</t>
  </si>
  <si>
    <t>Thu Aug  3 09:57</t>
  </si>
  <si>
    <t>Chamber type</t>
  </si>
  <si>
    <t>6800-01A</t>
  </si>
  <si>
    <t>Chamber s/n</t>
  </si>
  <si>
    <t>MPF-742689</t>
  </si>
  <si>
    <t>Chamber rev</t>
  </si>
  <si>
    <t>0</t>
  </si>
  <si>
    <t>Chamber cal</t>
  </si>
  <si>
    <t>Fluorometer</t>
  </si>
  <si>
    <t>Flr. Version</t>
  </si>
  <si>
    <t>12:16:24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</si>
  <si>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</si>
  <si>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</si>
  <si>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</si>
  <si>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</si>
  <si>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</si>
  <si>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</si>
  <si>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</si>
  <si>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</si>
  <si>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</si>
  <si>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</si>
  <si>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</si>
  <si>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</si>
  <si>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</si>
  <si>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</si>
  <si>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</si>
  <si>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</si>
  <si>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</si>
  <si>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</si>
  <si>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</si>
  <si>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</si>
  <si>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</si>
  <si>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</si>
  <si>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</si>
  <si>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</si>
  <si>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</si>
  <si>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</si>
  <si>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</si>
  <si>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</si>
  <si>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</si>
  <si>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</si>
  <si>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</si>
  <si>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</si>
  <si>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</si>
  <si>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</si>
  <si>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</si>
  <si>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</si>
  <si>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</si>
  <si>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</si>
  <si>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</si>
  <si>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</si>
  <si>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</si>
  <si>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</si>
  <si>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</si>
  <si>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</si>
  <si>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</si>
  <si>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</si>
  <si>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</si>
  <si>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</si>
  <si>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</si>
  <si>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</si>
  <si>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</si>
  <si>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</si>
  <si>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</si>
  <si>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2.46575 191.715 363.247 585.574 854.938 1054.73 1226.68 1343.77</t>
  </si>
  <si>
    <t>Fs_true</t>
  </si>
  <si>
    <t>-0.390081 216.548 386.904 589.797 806.713 1001.88 1200.48 1401.02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</si>
  <si>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</si>
  <si>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</si>
  <si>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</si>
  <si>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</si>
  <si>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</si>
  <si>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</si>
  <si>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</si>
  <si>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</si>
  <si>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</si>
  <si>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</si>
  <si>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</si>
  <si>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</si>
  <si>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</si>
  <si>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</si>
  <si>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</si>
  <si>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</si>
  <si>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</si>
  <si>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</si>
  <si>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</si>
  <si>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</si>
  <si>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</si>
  <si>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</si>
  <si>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</si>
  <si>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</si>
  <si>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</si>
  <si>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</si>
  <si>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</si>
  <si>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</si>
  <si>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</si>
  <si>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</si>
  <si>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</si>
  <si>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</si>
  <si>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</si>
  <si>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</si>
  <si>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</si>
  <si>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</si>
  <si>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</si>
  <si>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</si>
  <si>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</si>
  <si>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</si>
  <si>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</si>
  <si>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</si>
  <si>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</si>
  <si>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</si>
  <si>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</si>
  <si>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</si>
  <si>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</si>
  <si>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</si>
  <si>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</si>
  <si>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</si>
  <si>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</si>
  <si>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</si>
  <si>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</si>
  <si>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</si>
  <si>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</si>
  <si>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</si>
  <si>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</si>
  <si>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</si>
  <si>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</si>
  <si>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</si>
  <si>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</si>
  <si>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</si>
  <si>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</si>
  <si>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</si>
  <si>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</si>
  <si>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</si>
  <si>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</si>
  <si>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</si>
  <si>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</si>
  <si>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</si>
  <si>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</si>
  <si>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</si>
  <si>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</si>
  <si>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</si>
  <si>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</si>
  <si>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</si>
  <si>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</si>
  <si>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</si>
  <si>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</si>
  <si>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</si>
  <si>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</si>
  <si>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</si>
  <si>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</si>
  <si>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</si>
  <si>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</si>
  <si>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</si>
  <si>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</si>
  <si>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</si>
  <si>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</si>
  <si>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</si>
  <si>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</si>
  <si>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</si>
  <si>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</si>
  <si>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</si>
  <si>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</si>
  <si>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</si>
  <si>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</si>
  <si>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</si>
  <si>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</si>
  <si>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</si>
  <si>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</si>
  <si>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</si>
  <si>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</si>
  <si>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</si>
  <si>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</si>
  <si>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</si>
  <si>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</si>
  <si>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</si>
  <si>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</si>
  <si>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</si>
  <si>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</si>
  <si>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</si>
  <si>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</si>
  <si>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</si>
  <si>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</si>
  <si>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</si>
  <si>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</si>
  <si>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</si>
  <si>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</si>
  <si>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</si>
  <si>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</si>
  <si>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</si>
  <si>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</si>
  <si>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</si>
  <si>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</si>
  <si>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</si>
  <si>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</si>
  <si>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</si>
  <si>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</si>
  <si>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</si>
  <si>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</si>
  <si>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</si>
  <si>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</si>
  <si>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</si>
  <si>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</si>
  <si>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</si>
  <si>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</si>
  <si>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</si>
  <si>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</si>
  <si>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</si>
  <si>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</si>
  <si>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</si>
  <si>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</si>
  <si>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</si>
  <si>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</si>
  <si>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</si>
  <si>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</si>
  <si>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</si>
  <si>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</si>
  <si>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</si>
  <si>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</si>
  <si>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</si>
  <si>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</si>
  <si>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</si>
  <si>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</si>
  <si>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</si>
  <si>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</si>
  <si>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</si>
  <si>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</si>
  <si>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</si>
  <si>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</si>
  <si>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</si>
  <si>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</si>
  <si>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</si>
  <si>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</si>
  <si>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</si>
  <si>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</si>
  <si>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</si>
  <si>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</si>
  <si>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</si>
  <si>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</si>
  <si>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</si>
  <si>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</si>
  <si>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</si>
  <si>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</si>
  <si>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</si>
  <si>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</si>
  <si>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</si>
  <si>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</si>
  <si>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</si>
  <si>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</si>
  <si>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</si>
  <si>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</si>
  <si>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</si>
  <si>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</si>
  <si>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</si>
  <si>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</si>
  <si>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</si>
  <si>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</si>
  <si>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</si>
  <si>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</si>
  <si>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</si>
  <si>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</si>
  <si>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</si>
  <si>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</si>
  <si>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</si>
  <si>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</si>
  <si>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</si>
  <si>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</si>
  <si>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</si>
  <si>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</si>
  <si>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</si>
  <si>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</si>
  <si>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</si>
  <si>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</si>
  <si>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</si>
  <si>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</si>
  <si>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</si>
  <si>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</si>
  <si>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</si>
  <si>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</si>
  <si>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</si>
  <si>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</si>
  <si>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</si>
  <si>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</si>
  <si>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</si>
  <si>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</si>
  <si>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</si>
  <si>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</si>
  <si>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</si>
  <si>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</si>
  <si>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</si>
  <si>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</si>
  <si>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</si>
  <si>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</si>
  <si>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</si>
  <si>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</si>
  <si>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</si>
  <si>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</si>
  <si>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</si>
  <si>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</si>
  <si>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</si>
  <si>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</si>
  <si>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</si>
  <si>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</si>
  <si>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</si>
  <si>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</si>
  <si>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</si>
  <si>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</si>
  <si>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</si>
  <si>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</si>
  <si>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</si>
  <si>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</si>
  <si>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</si>
  <si>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</si>
  <si>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</si>
  <si>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</si>
  <si>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</si>
  <si>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</si>
  <si>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</si>
  <si>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</si>
  <si>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</si>
  <si>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</si>
  <si>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</si>
  <si>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</si>
  <si>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</si>
  <si>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</si>
  <si>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</si>
  <si>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</si>
  <si>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</si>
  <si>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</si>
  <si>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</si>
  <si>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</si>
  <si>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</si>
  <si>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</si>
  <si>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</si>
  <si>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</si>
  <si>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</si>
  <si>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</si>
  <si>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</si>
  <si>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</si>
  <si>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</si>
  <si>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</si>
  <si>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</si>
  <si>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</si>
  <si>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</si>
  <si>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</si>
  <si>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</si>
  <si>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</si>
  <si>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</si>
  <si>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</si>
  <si>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</si>
  <si>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</si>
  <si>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</si>
  <si>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</si>
  <si>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</si>
  <si>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</si>
  <si>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</si>
  <si>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</si>
  <si>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</si>
  <si>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</si>
  <si>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</si>
  <si>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</si>
  <si>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</si>
  <si>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</si>
  <si>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</si>
  <si>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</si>
  <si>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</si>
  <si>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</si>
  <si>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</si>
  <si>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</si>
  <si>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</si>
  <si>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</si>
  <si>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</si>
  <si>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</si>
  <si>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</si>
  <si>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</si>
  <si>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</si>
  <si>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</si>
  <si>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</si>
  <si>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</si>
  <si>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</si>
  <si>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</si>
  <si>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</si>
  <si>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</si>
  <si>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</si>
  <si>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</si>
  <si>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</si>
  <si>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</si>
  <si>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</si>
  <si>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</si>
  <si>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</si>
  <si>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</si>
  <si>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</si>
  <si>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</si>
  <si>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</si>
  <si>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</si>
  <si>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</si>
  <si>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20240606 12:26:37</t>
  </si>
  <si>
    <t>12:26:37</t>
  </si>
  <si>
    <t>RECT-3293-20240509-17_11_57</t>
  </si>
  <si>
    <t>MPF-3657-20240606-12_26_38</t>
  </si>
  <si>
    <t>-</t>
  </si>
  <si>
    <t>0: Broadleaf</t>
  </si>
  <si>
    <t>12:27:09</t>
  </si>
  <si>
    <t>2/3</t>
  </si>
  <si>
    <t>11111111</t>
  </si>
  <si>
    <t>oooooooo</t>
  </si>
  <si>
    <t>on</t>
  </si>
  <si>
    <t>20240606 12:28:10</t>
  </si>
  <si>
    <t>12:28:10</t>
  </si>
  <si>
    <t>MPF-3658-20240606-12_28_12</t>
  </si>
  <si>
    <t>12:28:38</t>
  </si>
  <si>
    <t>0/3</t>
  </si>
  <si>
    <t>20240606 12:29:39</t>
  </si>
  <si>
    <t>12:29:39</t>
  </si>
  <si>
    <t>MPF-3659-20240606-12_29_41</t>
  </si>
  <si>
    <t>12:29:57</t>
  </si>
  <si>
    <t>1/3</t>
  </si>
  <si>
    <t>20240606 12:30:58</t>
  </si>
  <si>
    <t>12:30:58</t>
  </si>
  <si>
    <t>MPF-3660-20240606-12_31_00</t>
  </si>
  <si>
    <t>12:31:15</t>
  </si>
  <si>
    <t>20240606 12:32:16</t>
  </si>
  <si>
    <t>12:32:16</t>
  </si>
  <si>
    <t>MPF-3661-20240606-12_32_18</t>
  </si>
  <si>
    <t>12:32:39</t>
  </si>
  <si>
    <t>20240606 12:33:40</t>
  </si>
  <si>
    <t>12:33:40</t>
  </si>
  <si>
    <t>MPF-3662-20240606-12_33_42</t>
  </si>
  <si>
    <t>12:33:58</t>
  </si>
  <si>
    <t>20240606 12:34:59</t>
  </si>
  <si>
    <t>12:34:59</t>
  </si>
  <si>
    <t>MPF-3663-20240606-12_35_01</t>
  </si>
  <si>
    <t>12:35:21</t>
  </si>
  <si>
    <t>20240606 12:36:22</t>
  </si>
  <si>
    <t>12:36:22</t>
  </si>
  <si>
    <t>MPF-3664-20240606-12_36_24</t>
  </si>
  <si>
    <t>12:36:44</t>
  </si>
  <si>
    <t>20240606 12:37:45</t>
  </si>
  <si>
    <t>12:37:45</t>
  </si>
  <si>
    <t>MPF-3665-20240606-12_37_47</t>
  </si>
  <si>
    <t>12:38:06</t>
  </si>
  <si>
    <t>20240606 12:39:07</t>
  </si>
  <si>
    <t>12:39:07</t>
  </si>
  <si>
    <t>MPF-3666-20240606-12_39_08</t>
  </si>
  <si>
    <t>12:39:27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</si>
</sst>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V26"/>
  <sheetViews>
    <sheetView tabSelected="1" workbookViewId="0"/>
  </sheetViews>
  <sheetFormatPr defaultRowHeight="15"/>
  <sheetData>
    <row r="2" spans="1:282">
      <c r="A2" t="s">
        <v>29</v>
      </c>
      <c r="B2" t="s">
        <v>30</v>
      </c>
      <c r="C2" t="s">
        <v>32</v>
      </c>
    </row>
    <row r="3" spans="1:282">
      <c r="B3" t="s">
        <v>31</v>
      </c>
      <c r="C3" t="s">
        <v>23</v>
      </c>
    </row>
    <row r="4" spans="1:28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82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82">
      <c r="B7">
        <v>0</v>
      </c>
      <c r="C7">
        <v>1</v>
      </c>
      <c r="D7">
        <v>0</v>
      </c>
      <c r="E7">
        <v>0</v>
      </c>
    </row>
    <row r="8" spans="1:28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8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82">
      <c r="B11">
        <v>0</v>
      </c>
      <c r="C11">
        <v>0</v>
      </c>
      <c r="D11">
        <v>0</v>
      </c>
      <c r="E11">
        <v>0</v>
      </c>
      <c r="F11">
        <v>1</v>
      </c>
    </row>
    <row r="12" spans="1:28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82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8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100</v>
      </c>
      <c r="HM14" t="s">
        <v>100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101</v>
      </c>
      <c r="IF14" t="s">
        <v>101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102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</row>
    <row r="15" spans="1:282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  <c r="JS15" t="s">
        <v>377</v>
      </c>
      <c r="JT15" t="s">
        <v>378</v>
      </c>
      <c r="JU15" t="s">
        <v>379</v>
      </c>
      <c r="JV15" t="s">
        <v>380</v>
      </c>
    </row>
    <row r="16" spans="1:282">
      <c r="B16" t="s">
        <v>381</v>
      </c>
      <c r="C16" t="s">
        <v>381</v>
      </c>
      <c r="F16" t="s">
        <v>381</v>
      </c>
      <c r="G16" t="s">
        <v>381</v>
      </c>
      <c r="H16" t="s">
        <v>382</v>
      </c>
      <c r="I16" t="s">
        <v>383</v>
      </c>
      <c r="J16" t="s">
        <v>384</v>
      </c>
      <c r="K16" t="s">
        <v>385</v>
      </c>
      <c r="L16" t="s">
        <v>385</v>
      </c>
      <c r="M16" t="s">
        <v>214</v>
      </c>
      <c r="N16" t="s">
        <v>214</v>
      </c>
      <c r="O16" t="s">
        <v>382</v>
      </c>
      <c r="P16" t="s">
        <v>382</v>
      </c>
      <c r="Q16" t="s">
        <v>382</v>
      </c>
      <c r="R16" t="s">
        <v>382</v>
      </c>
      <c r="S16" t="s">
        <v>386</v>
      </c>
      <c r="T16" t="s">
        <v>387</v>
      </c>
      <c r="U16" t="s">
        <v>387</v>
      </c>
      <c r="V16" t="s">
        <v>388</v>
      </c>
      <c r="W16" t="s">
        <v>389</v>
      </c>
      <c r="X16" t="s">
        <v>388</v>
      </c>
      <c r="Y16" t="s">
        <v>388</v>
      </c>
      <c r="Z16" t="s">
        <v>388</v>
      </c>
      <c r="AA16" t="s">
        <v>386</v>
      </c>
      <c r="AB16" t="s">
        <v>386</v>
      </c>
      <c r="AC16" t="s">
        <v>386</v>
      </c>
      <c r="AD16" t="s">
        <v>386</v>
      </c>
      <c r="AE16" t="s">
        <v>390</v>
      </c>
      <c r="AF16" t="s">
        <v>389</v>
      </c>
      <c r="AH16" t="s">
        <v>389</v>
      </c>
      <c r="AI16" t="s">
        <v>390</v>
      </c>
      <c r="AO16" t="s">
        <v>384</v>
      </c>
      <c r="AV16" t="s">
        <v>384</v>
      </c>
      <c r="AW16" t="s">
        <v>384</v>
      </c>
      <c r="AX16" t="s">
        <v>384</v>
      </c>
      <c r="AY16" t="s">
        <v>391</v>
      </c>
      <c r="BM16" t="s">
        <v>392</v>
      </c>
      <c r="BO16" t="s">
        <v>392</v>
      </c>
      <c r="BP16" t="s">
        <v>384</v>
      </c>
      <c r="BS16" t="s">
        <v>392</v>
      </c>
      <c r="BT16" t="s">
        <v>389</v>
      </c>
      <c r="BW16" t="s">
        <v>393</v>
      </c>
      <c r="BX16" t="s">
        <v>393</v>
      </c>
      <c r="BZ16" t="s">
        <v>394</v>
      </c>
      <c r="CA16" t="s">
        <v>392</v>
      </c>
      <c r="CC16" t="s">
        <v>392</v>
      </c>
      <c r="CD16" t="s">
        <v>384</v>
      </c>
      <c r="CH16" t="s">
        <v>392</v>
      </c>
      <c r="CJ16" t="s">
        <v>395</v>
      </c>
      <c r="CM16" t="s">
        <v>392</v>
      </c>
      <c r="CN16" t="s">
        <v>392</v>
      </c>
      <c r="CP16" t="s">
        <v>392</v>
      </c>
      <c r="CR16" t="s">
        <v>392</v>
      </c>
      <c r="CT16" t="s">
        <v>384</v>
      </c>
      <c r="CU16" t="s">
        <v>384</v>
      </c>
      <c r="CW16" t="s">
        <v>396</v>
      </c>
      <c r="CX16" t="s">
        <v>397</v>
      </c>
      <c r="DA16" t="s">
        <v>382</v>
      </c>
      <c r="DB16" t="s">
        <v>381</v>
      </c>
      <c r="DC16" t="s">
        <v>385</v>
      </c>
      <c r="DD16" t="s">
        <v>385</v>
      </c>
      <c r="DE16" t="s">
        <v>398</v>
      </c>
      <c r="DF16" t="s">
        <v>398</v>
      </c>
      <c r="DG16" t="s">
        <v>385</v>
      </c>
      <c r="DH16" t="s">
        <v>398</v>
      </c>
      <c r="DI16" t="s">
        <v>390</v>
      </c>
      <c r="DJ16" t="s">
        <v>388</v>
      </c>
      <c r="DK16" t="s">
        <v>388</v>
      </c>
      <c r="DL16" t="s">
        <v>387</v>
      </c>
      <c r="DM16" t="s">
        <v>387</v>
      </c>
      <c r="DN16" t="s">
        <v>387</v>
      </c>
      <c r="DO16" t="s">
        <v>387</v>
      </c>
      <c r="DP16" t="s">
        <v>387</v>
      </c>
      <c r="DQ16" t="s">
        <v>399</v>
      </c>
      <c r="DR16" t="s">
        <v>384</v>
      </c>
      <c r="DS16" t="s">
        <v>384</v>
      </c>
      <c r="DT16" t="s">
        <v>385</v>
      </c>
      <c r="DU16" t="s">
        <v>385</v>
      </c>
      <c r="DV16" t="s">
        <v>385</v>
      </c>
      <c r="DW16" t="s">
        <v>398</v>
      </c>
      <c r="DX16" t="s">
        <v>385</v>
      </c>
      <c r="DY16" t="s">
        <v>398</v>
      </c>
      <c r="DZ16" t="s">
        <v>388</v>
      </c>
      <c r="EA16" t="s">
        <v>388</v>
      </c>
      <c r="EB16" t="s">
        <v>387</v>
      </c>
      <c r="EC16" t="s">
        <v>387</v>
      </c>
      <c r="ED16" t="s">
        <v>384</v>
      </c>
      <c r="EI16" t="s">
        <v>384</v>
      </c>
      <c r="EL16" t="s">
        <v>387</v>
      </c>
      <c r="EM16" t="s">
        <v>387</v>
      </c>
      <c r="EN16" t="s">
        <v>387</v>
      </c>
      <c r="EO16" t="s">
        <v>387</v>
      </c>
      <c r="EP16" t="s">
        <v>387</v>
      </c>
      <c r="EQ16" t="s">
        <v>384</v>
      </c>
      <c r="ER16" t="s">
        <v>384</v>
      </c>
      <c r="ES16" t="s">
        <v>384</v>
      </c>
      <c r="ET16" t="s">
        <v>381</v>
      </c>
      <c r="EW16" t="s">
        <v>400</v>
      </c>
      <c r="EX16" t="s">
        <v>400</v>
      </c>
      <c r="EZ16" t="s">
        <v>381</v>
      </c>
      <c r="FA16" t="s">
        <v>401</v>
      </c>
      <c r="FC16" t="s">
        <v>381</v>
      </c>
      <c r="FD16" t="s">
        <v>381</v>
      </c>
      <c r="FF16" t="s">
        <v>402</v>
      </c>
      <c r="FG16" t="s">
        <v>403</v>
      </c>
      <c r="FH16" t="s">
        <v>402</v>
      </c>
      <c r="FI16" t="s">
        <v>403</v>
      </c>
      <c r="FJ16" t="s">
        <v>402</v>
      </c>
      <c r="FK16" t="s">
        <v>403</v>
      </c>
      <c r="FL16" t="s">
        <v>389</v>
      </c>
      <c r="FM16" t="s">
        <v>389</v>
      </c>
      <c r="FN16" t="s">
        <v>385</v>
      </c>
      <c r="FO16" t="s">
        <v>404</v>
      </c>
      <c r="FP16" t="s">
        <v>385</v>
      </c>
      <c r="FS16" t="s">
        <v>405</v>
      </c>
      <c r="FV16" t="s">
        <v>398</v>
      </c>
      <c r="FW16" t="s">
        <v>406</v>
      </c>
      <c r="FX16" t="s">
        <v>398</v>
      </c>
      <c r="GC16" t="s">
        <v>407</v>
      </c>
      <c r="GD16" t="s">
        <v>407</v>
      </c>
      <c r="GQ16" t="s">
        <v>407</v>
      </c>
      <c r="GR16" t="s">
        <v>407</v>
      </c>
      <c r="GS16" t="s">
        <v>408</v>
      </c>
      <c r="GT16" t="s">
        <v>408</v>
      </c>
      <c r="GU16" t="s">
        <v>387</v>
      </c>
      <c r="GV16" t="s">
        <v>387</v>
      </c>
      <c r="GW16" t="s">
        <v>389</v>
      </c>
      <c r="GX16" t="s">
        <v>387</v>
      </c>
      <c r="GY16" t="s">
        <v>398</v>
      </c>
      <c r="GZ16" t="s">
        <v>389</v>
      </c>
      <c r="HA16" t="s">
        <v>389</v>
      </c>
      <c r="HC16" t="s">
        <v>407</v>
      </c>
      <c r="HD16" t="s">
        <v>407</v>
      </c>
      <c r="HE16" t="s">
        <v>407</v>
      </c>
      <c r="HF16" t="s">
        <v>407</v>
      </c>
      <c r="HG16" t="s">
        <v>407</v>
      </c>
      <c r="HH16" t="s">
        <v>407</v>
      </c>
      <c r="HI16" t="s">
        <v>407</v>
      </c>
      <c r="HJ16" t="s">
        <v>409</v>
      </c>
      <c r="HK16" t="s">
        <v>409</v>
      </c>
      <c r="HL16" t="s">
        <v>409</v>
      </c>
      <c r="HM16" t="s">
        <v>410</v>
      </c>
      <c r="HN16" t="s">
        <v>407</v>
      </c>
      <c r="HO16" t="s">
        <v>407</v>
      </c>
      <c r="HP16" t="s">
        <v>407</v>
      </c>
      <c r="HQ16" t="s">
        <v>407</v>
      </c>
      <c r="HR16" t="s">
        <v>407</v>
      </c>
      <c r="HS16" t="s">
        <v>407</v>
      </c>
      <c r="HT16" t="s">
        <v>407</v>
      </c>
      <c r="HU16" t="s">
        <v>407</v>
      </c>
      <c r="HV16" t="s">
        <v>407</v>
      </c>
      <c r="HW16" t="s">
        <v>407</v>
      </c>
      <c r="HX16" t="s">
        <v>407</v>
      </c>
      <c r="HY16" t="s">
        <v>407</v>
      </c>
      <c r="IF16" t="s">
        <v>407</v>
      </c>
      <c r="IG16" t="s">
        <v>389</v>
      </c>
      <c r="IH16" t="s">
        <v>389</v>
      </c>
      <c r="II16" t="s">
        <v>402</v>
      </c>
      <c r="IJ16" t="s">
        <v>403</v>
      </c>
      <c r="IK16" t="s">
        <v>403</v>
      </c>
      <c r="IO16" t="s">
        <v>403</v>
      </c>
      <c r="IS16" t="s">
        <v>385</v>
      </c>
      <c r="IT16" t="s">
        <v>385</v>
      </c>
      <c r="IU16" t="s">
        <v>398</v>
      </c>
      <c r="IV16" t="s">
        <v>398</v>
      </c>
      <c r="IW16" t="s">
        <v>411</v>
      </c>
      <c r="IX16" t="s">
        <v>411</v>
      </c>
      <c r="IY16" t="s">
        <v>407</v>
      </c>
      <c r="IZ16" t="s">
        <v>407</v>
      </c>
      <c r="JA16" t="s">
        <v>407</v>
      </c>
      <c r="JB16" t="s">
        <v>407</v>
      </c>
      <c r="JC16" t="s">
        <v>407</v>
      </c>
      <c r="JD16" t="s">
        <v>407</v>
      </c>
      <c r="JE16" t="s">
        <v>387</v>
      </c>
      <c r="JF16" t="s">
        <v>407</v>
      </c>
      <c r="JH16" t="s">
        <v>390</v>
      </c>
      <c r="JI16" t="s">
        <v>390</v>
      </c>
      <c r="JJ16" t="s">
        <v>387</v>
      </c>
      <c r="JK16" t="s">
        <v>387</v>
      </c>
      <c r="JL16" t="s">
        <v>387</v>
      </c>
      <c r="JM16" t="s">
        <v>387</v>
      </c>
      <c r="JN16" t="s">
        <v>387</v>
      </c>
      <c r="JO16" t="s">
        <v>389</v>
      </c>
      <c r="JP16" t="s">
        <v>389</v>
      </c>
      <c r="JQ16" t="s">
        <v>389</v>
      </c>
      <c r="JR16" t="s">
        <v>387</v>
      </c>
      <c r="JS16" t="s">
        <v>385</v>
      </c>
      <c r="JT16" t="s">
        <v>398</v>
      </c>
      <c r="JU16" t="s">
        <v>389</v>
      </c>
      <c r="JV16" t="s">
        <v>389</v>
      </c>
    </row>
    <row r="17" spans="1:282">
      <c r="A17">
        <v>1</v>
      </c>
      <c r="B17">
        <v>1717669597.1</v>
      </c>
      <c r="C17">
        <v>0</v>
      </c>
      <c r="D17" t="s">
        <v>412</v>
      </c>
      <c r="E17" t="s">
        <v>413</v>
      </c>
      <c r="F17">
        <v>15</v>
      </c>
      <c r="G17">
        <v>1717669589.099999</v>
      </c>
      <c r="H17">
        <f>(I17)/1000</f>
        <v>0</v>
      </c>
      <c r="I17">
        <f>1000*DI17*AG17*(DE17-DF17)/(100*CX17*(1000-AG17*DE17))</f>
        <v>0</v>
      </c>
      <c r="J17">
        <f>DI17*AG17*(DD17-DC17*(1000-AG17*DF17)/(1000-AG17*DE17))/(100*CX17)</f>
        <v>0</v>
      </c>
      <c r="K17">
        <f>DC17 - IF(AG17&gt;1, J17*CX17*100.0/(AI17*DQ17), 0)</f>
        <v>0</v>
      </c>
      <c r="L17">
        <f>((R17-H17/2)*K17-J17)/(R17+H17/2)</f>
        <v>0</v>
      </c>
      <c r="M17">
        <f>L17*(DJ17+DK17)/1000.0</f>
        <v>0</v>
      </c>
      <c r="N17">
        <f>(DC17 - IF(AG17&gt;1, J17*CX17*100.0/(AI17*DQ17), 0))*(DJ17+DK17)/1000.0</f>
        <v>0</v>
      </c>
      <c r="O17">
        <f>2.0/((1/Q17-1/P17)+SIGN(Q17)*SQRT((1/Q17-1/P17)*(1/Q17-1/P17) + 4*CY17/((CY17+1)*(CY17+1))*(2*1/Q17*1/P17-1/P17*1/P17)))</f>
        <v>0</v>
      </c>
      <c r="P17">
        <f>IF(LEFT(CZ17,1)&lt;&gt;"0",IF(LEFT(CZ17,1)="1",3.0,DA17),$D$5+$E$5*(DQ17*DJ17/($K$5*1000))+$F$5*(DQ17*DJ17/($K$5*1000))*MAX(MIN(CX17,$J$5),$I$5)*MAX(MIN(CX17,$J$5),$I$5)+$G$5*MAX(MIN(CX17,$J$5),$I$5)*(DQ17*DJ17/($K$5*1000))+$H$5*(DQ17*DJ17/($K$5*1000))*(DQ17*DJ17/($K$5*1000)))</f>
        <v>0</v>
      </c>
      <c r="Q17">
        <f>H17*(1000-(1000*0.61365*exp(17.502*U17/(240.97+U17))/(DJ17+DK17)+DE17)/2)/(1000*0.61365*exp(17.502*U17/(240.97+U17))/(DJ17+DK17)-DE17)</f>
        <v>0</v>
      </c>
      <c r="R17">
        <f>1/((CY17+1)/(O17/1.6)+1/(P17/1.37)) + CY17/((CY17+1)/(O17/1.6) + CY17/(P17/1.37))</f>
        <v>0</v>
      </c>
      <c r="S17">
        <f>(CT17*CW17)</f>
        <v>0</v>
      </c>
      <c r="T17">
        <f>(DL17+(S17+2*0.95*5.67E-8*(((DL17+$B$7)+273)^4-(DL17+273)^4)-44100*H17)/(1.84*29.3*P17+8*0.95*5.67E-8*(DL17+273)^3))</f>
        <v>0</v>
      </c>
      <c r="U17">
        <f>($C$7*DM17+$D$7*DN17+$E$7*T17)</f>
        <v>0</v>
      </c>
      <c r="V17">
        <f>0.61365*exp(17.502*U17/(240.97+U17))</f>
        <v>0</v>
      </c>
      <c r="W17">
        <f>(X17/Y17*100)</f>
        <v>0</v>
      </c>
      <c r="X17">
        <f>DE17*(DJ17+DK17)/1000</f>
        <v>0</v>
      </c>
      <c r="Y17">
        <f>0.61365*exp(17.502*DL17/(240.97+DL17))</f>
        <v>0</v>
      </c>
      <c r="Z17">
        <f>(V17-DE17*(DJ17+DK17)/1000)</f>
        <v>0</v>
      </c>
      <c r="AA17">
        <f>(-H17*44100)</f>
        <v>0</v>
      </c>
      <c r="AB17">
        <f>2*29.3*P17*0.92*(DL17-U17)</f>
        <v>0</v>
      </c>
      <c r="AC17">
        <f>2*0.95*5.67E-8*(((DL17+$B$7)+273)^4-(U17+273)^4)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MAX(0,($B$13+$C$13*DQ17)/(1+$D$13*DQ17)*DJ17/(DL17+273)*$E$13)</f>
        <v>0</v>
      </c>
      <c r="AJ17" t="s">
        <v>414</v>
      </c>
      <c r="AK17">
        <v>10056.7</v>
      </c>
      <c r="AL17">
        <v>239.316</v>
      </c>
      <c r="AM17">
        <v>912.8</v>
      </c>
      <c r="AN17">
        <f>1-AL17/AM17</f>
        <v>0</v>
      </c>
      <c r="AO17">
        <v>-1</v>
      </c>
      <c r="AP17" t="s">
        <v>415</v>
      </c>
      <c r="AQ17">
        <v>10218.6</v>
      </c>
      <c r="AR17">
        <v>1105.605384615385</v>
      </c>
      <c r="AS17">
        <v>1197.248263619098</v>
      </c>
      <c r="AT17">
        <f>1-AR17/AS17</f>
        <v>0</v>
      </c>
      <c r="AU17">
        <v>0.5</v>
      </c>
      <c r="AV17">
        <f>CU17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416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v>3657</v>
      </c>
      <c r="BM17">
        <v>290.0000000000001</v>
      </c>
      <c r="BN17">
        <v>1195.05</v>
      </c>
      <c r="BO17">
        <v>175</v>
      </c>
      <c r="BP17">
        <v>10218.6</v>
      </c>
      <c r="BQ17">
        <v>1193.68</v>
      </c>
      <c r="BR17">
        <v>1.37</v>
      </c>
      <c r="BS17">
        <v>300.0000000000001</v>
      </c>
      <c r="BT17">
        <v>23.9</v>
      </c>
      <c r="BU17">
        <v>1197.248263619098</v>
      </c>
      <c r="BV17">
        <v>2.255796938846809</v>
      </c>
      <c r="BW17">
        <v>-3.642699054643423</v>
      </c>
      <c r="BX17">
        <v>2.018498162756214</v>
      </c>
      <c r="BY17">
        <v>0.1041946648647158</v>
      </c>
      <c r="BZ17">
        <v>-0.007874003114571752</v>
      </c>
      <c r="CA17">
        <v>289.9999999999999</v>
      </c>
      <c r="CB17">
        <v>1194.15</v>
      </c>
      <c r="CC17">
        <v>695</v>
      </c>
      <c r="CD17">
        <v>10207.9</v>
      </c>
      <c r="CE17">
        <v>1193.68</v>
      </c>
      <c r="CF17">
        <v>0.47</v>
      </c>
      <c r="CT17">
        <f>$B$11*DR17+$C$11*DS17+$F$11*ED17*(1-EG17)</f>
        <v>0</v>
      </c>
      <c r="CU17">
        <f>CT17*CV17</f>
        <v>0</v>
      </c>
      <c r="CV17">
        <f>($B$11*$D$9+$C$11*$D$9+$F$11*((EQ17+EI17)/MAX(EQ17+EI17+ER17, 0.1)*$I$9+ER17/MAX(EQ17+EI17+ER17, 0.1)*$J$9))/($B$11+$C$11+$F$11)</f>
        <v>0</v>
      </c>
      <c r="CW17">
        <f>($B$11*$K$9+$C$11*$K$9+$F$11*((EQ17+EI17)/MAX(EQ17+EI17+ER17, 0.1)*$P$9+ER17/MAX(EQ17+EI17+ER17, 0.1)*$Q$9))/($B$11+$C$11+$F$11)</f>
        <v>0</v>
      </c>
      <c r="CX17">
        <v>6</v>
      </c>
      <c r="CY17">
        <v>0.5</v>
      </c>
      <c r="CZ17" t="s">
        <v>417</v>
      </c>
      <c r="DA17">
        <v>2</v>
      </c>
      <c r="DB17">
        <v>1717669589.099999</v>
      </c>
      <c r="DC17">
        <v>793.8111935483871</v>
      </c>
      <c r="DD17">
        <v>799.9670322580645</v>
      </c>
      <c r="DE17">
        <v>18.67016129032258</v>
      </c>
      <c r="DF17">
        <v>18.26482580645161</v>
      </c>
      <c r="DG17">
        <v>792.4891935483871</v>
      </c>
      <c r="DH17">
        <v>18.67689354838709</v>
      </c>
      <c r="DI17">
        <v>599.9990645161291</v>
      </c>
      <c r="DJ17">
        <v>100.8792258064516</v>
      </c>
      <c r="DK17">
        <v>0.09997542903225806</v>
      </c>
      <c r="DL17">
        <v>24.81549677419356</v>
      </c>
      <c r="DM17">
        <v>25.00317741935484</v>
      </c>
      <c r="DN17">
        <v>999.9000000000003</v>
      </c>
      <c r="DO17">
        <v>0</v>
      </c>
      <c r="DP17">
        <v>0</v>
      </c>
      <c r="DQ17">
        <v>10002.51870967742</v>
      </c>
      <c r="DR17">
        <v>0</v>
      </c>
      <c r="DS17">
        <v>425.6824516129033</v>
      </c>
      <c r="DT17">
        <v>-6.022248709677419</v>
      </c>
      <c r="DU17">
        <v>809.0497741935483</v>
      </c>
      <c r="DV17">
        <v>814.8501290322581</v>
      </c>
      <c r="DW17">
        <v>0.4053312903225806</v>
      </c>
      <c r="DX17">
        <v>799.9670322580645</v>
      </c>
      <c r="DY17">
        <v>18.26482580645161</v>
      </c>
      <c r="DZ17">
        <v>1.883431612903225</v>
      </c>
      <c r="EA17">
        <v>1.842541290322581</v>
      </c>
      <c r="EB17">
        <v>16.49697741935484</v>
      </c>
      <c r="EC17">
        <v>16.15243548387096</v>
      </c>
      <c r="ED17">
        <v>700.0137419354838</v>
      </c>
      <c r="EE17">
        <v>0.9429960000000002</v>
      </c>
      <c r="EF17">
        <v>0.05700379999999999</v>
      </c>
      <c r="EG17">
        <v>0</v>
      </c>
      <c r="EH17">
        <v>1105.341935483871</v>
      </c>
      <c r="EI17">
        <v>5.000040000000003</v>
      </c>
      <c r="EJ17">
        <v>7894.907096774193</v>
      </c>
      <c r="EK17">
        <v>5723.513870967742</v>
      </c>
      <c r="EL17">
        <v>35.82419354838709</v>
      </c>
      <c r="EM17">
        <v>38.61483870967741</v>
      </c>
      <c r="EN17">
        <v>37.125</v>
      </c>
      <c r="EO17">
        <v>38.145</v>
      </c>
      <c r="EP17">
        <v>37.64100000000001</v>
      </c>
      <c r="EQ17">
        <v>655.395483870968</v>
      </c>
      <c r="ER17">
        <v>39.61999999999998</v>
      </c>
      <c r="ES17">
        <v>0</v>
      </c>
      <c r="ET17">
        <v>697.7000000476837</v>
      </c>
      <c r="EU17">
        <v>0</v>
      </c>
      <c r="EV17">
        <v>1105.605384615385</v>
      </c>
      <c r="EW17">
        <v>11.83521360709048</v>
      </c>
      <c r="EX17">
        <v>44.01641027140761</v>
      </c>
      <c r="EY17">
        <v>7895.495384615385</v>
      </c>
      <c r="EZ17">
        <v>15</v>
      </c>
      <c r="FA17">
        <v>1717669629.6</v>
      </c>
      <c r="FB17" t="s">
        <v>418</v>
      </c>
      <c r="FC17">
        <v>1717669629.6</v>
      </c>
      <c r="FD17">
        <v>1717669037.6</v>
      </c>
      <c r="FE17">
        <v>39</v>
      </c>
      <c r="FF17">
        <v>-0.139</v>
      </c>
      <c r="FG17">
        <v>0.014</v>
      </c>
      <c r="FH17">
        <v>1.322</v>
      </c>
      <c r="FI17">
        <v>-0.03</v>
      </c>
      <c r="FJ17">
        <v>800</v>
      </c>
      <c r="FK17">
        <v>18</v>
      </c>
      <c r="FL17">
        <v>0.42</v>
      </c>
      <c r="FM17">
        <v>0.15</v>
      </c>
      <c r="FN17">
        <v>-6.037870000000001</v>
      </c>
      <c r="FO17">
        <v>0.13725010452961</v>
      </c>
      <c r="FP17">
        <v>0.09731345729513313</v>
      </c>
      <c r="FQ17">
        <v>1</v>
      </c>
      <c r="FR17">
        <v>1104.703823529412</v>
      </c>
      <c r="FS17">
        <v>10.24797551001537</v>
      </c>
      <c r="FT17">
        <v>1.625006813933006</v>
      </c>
      <c r="FU17">
        <v>0</v>
      </c>
      <c r="FV17">
        <v>0.412890731707317</v>
      </c>
      <c r="FW17">
        <v>-0.04188482926829171</v>
      </c>
      <c r="FX17">
        <v>0.02074707268569665</v>
      </c>
      <c r="FY17">
        <v>1</v>
      </c>
      <c r="FZ17">
        <v>2</v>
      </c>
      <c r="GA17">
        <v>3</v>
      </c>
      <c r="GB17" t="s">
        <v>419</v>
      </c>
      <c r="GC17">
        <v>3.24908</v>
      </c>
      <c r="GD17">
        <v>2.80126</v>
      </c>
      <c r="GE17">
        <v>0.162336</v>
      </c>
      <c r="GF17">
        <v>0.164399</v>
      </c>
      <c r="GG17">
        <v>0.100691</v>
      </c>
      <c r="GH17">
        <v>0.0996837</v>
      </c>
      <c r="GI17">
        <v>21948.2</v>
      </c>
      <c r="GJ17">
        <v>26110.3</v>
      </c>
      <c r="GK17">
        <v>26022.6</v>
      </c>
      <c r="GL17">
        <v>30052.6</v>
      </c>
      <c r="GM17">
        <v>32949.2</v>
      </c>
      <c r="GN17">
        <v>34932.6</v>
      </c>
      <c r="GO17">
        <v>39919.9</v>
      </c>
      <c r="GP17">
        <v>41822.5</v>
      </c>
      <c r="GQ17">
        <v>2.18245</v>
      </c>
      <c r="GR17">
        <v>1.90187</v>
      </c>
      <c r="GS17">
        <v>0.00685081</v>
      </c>
      <c r="GT17">
        <v>0</v>
      </c>
      <c r="GU17">
        <v>24.8982</v>
      </c>
      <c r="GV17">
        <v>999.9</v>
      </c>
      <c r="GW17">
        <v>47.2</v>
      </c>
      <c r="GX17">
        <v>32.7</v>
      </c>
      <c r="GY17">
        <v>23.2405</v>
      </c>
      <c r="GZ17">
        <v>60.8103</v>
      </c>
      <c r="HA17">
        <v>15.6691</v>
      </c>
      <c r="HB17">
        <v>1</v>
      </c>
      <c r="HC17">
        <v>0.117741</v>
      </c>
      <c r="HD17">
        <v>2.33273</v>
      </c>
      <c r="HE17">
        <v>20.2971</v>
      </c>
      <c r="HF17">
        <v>5.20366</v>
      </c>
      <c r="HG17">
        <v>11.9021</v>
      </c>
      <c r="HH17">
        <v>4.971</v>
      </c>
      <c r="HI17">
        <v>3.281</v>
      </c>
      <c r="HJ17">
        <v>9999</v>
      </c>
      <c r="HK17">
        <v>9999</v>
      </c>
      <c r="HL17">
        <v>9999</v>
      </c>
      <c r="HM17">
        <v>999.9</v>
      </c>
      <c r="HN17">
        <v>4.97066</v>
      </c>
      <c r="HO17">
        <v>1.85544</v>
      </c>
      <c r="HP17">
        <v>1.85258</v>
      </c>
      <c r="HQ17">
        <v>1.85684</v>
      </c>
      <c r="HR17">
        <v>1.85759</v>
      </c>
      <c r="HS17">
        <v>1.85654</v>
      </c>
      <c r="HT17">
        <v>1.85013</v>
      </c>
      <c r="HU17">
        <v>1.85516</v>
      </c>
      <c r="HV17" t="s">
        <v>23</v>
      </c>
      <c r="HW17" t="s">
        <v>23</v>
      </c>
      <c r="HX17" t="s">
        <v>23</v>
      </c>
      <c r="HY17" t="s">
        <v>23</v>
      </c>
      <c r="HZ17" t="s">
        <v>420</v>
      </c>
      <c r="IA17" t="s">
        <v>421</v>
      </c>
      <c r="IB17" t="s">
        <v>422</v>
      </c>
      <c r="IC17" t="s">
        <v>422</v>
      </c>
      <c r="ID17" t="s">
        <v>422</v>
      </c>
      <c r="IE17" t="s">
        <v>422</v>
      </c>
      <c r="IF17">
        <v>0</v>
      </c>
      <c r="IG17">
        <v>100</v>
      </c>
      <c r="IH17">
        <v>100</v>
      </c>
      <c r="II17">
        <v>1.322</v>
      </c>
      <c r="IJ17">
        <v>-0.0059</v>
      </c>
      <c r="IK17">
        <v>0.5509138350828892</v>
      </c>
      <c r="IL17">
        <v>0.001513919756645767</v>
      </c>
      <c r="IM17">
        <v>-6.355450319681323E-07</v>
      </c>
      <c r="IN17">
        <v>2.090123885286584E-10</v>
      </c>
      <c r="IO17">
        <v>-0.3348204397694555</v>
      </c>
      <c r="IP17">
        <v>-0.006256547656075575</v>
      </c>
      <c r="IQ17">
        <v>0.00124454442421945</v>
      </c>
      <c r="IR17">
        <v>1.659708129871356E-06</v>
      </c>
      <c r="IS17">
        <v>-1</v>
      </c>
      <c r="IT17">
        <v>2069</v>
      </c>
      <c r="IU17">
        <v>3</v>
      </c>
      <c r="IV17">
        <v>25</v>
      </c>
      <c r="IW17">
        <v>9.300000000000001</v>
      </c>
      <c r="IX17">
        <v>9.300000000000001</v>
      </c>
      <c r="IY17">
        <v>1.85669</v>
      </c>
      <c r="IZ17">
        <v>2.55493</v>
      </c>
      <c r="JA17">
        <v>1.5979</v>
      </c>
      <c r="JB17">
        <v>2.3877</v>
      </c>
      <c r="JC17">
        <v>1.44897</v>
      </c>
      <c r="JD17">
        <v>2.47803</v>
      </c>
      <c r="JE17">
        <v>37.1941</v>
      </c>
      <c r="JF17">
        <v>15.3666</v>
      </c>
      <c r="JG17">
        <v>18</v>
      </c>
      <c r="JH17">
        <v>620.428</v>
      </c>
      <c r="JI17">
        <v>442.327</v>
      </c>
      <c r="JJ17">
        <v>22.4489</v>
      </c>
      <c r="JK17">
        <v>28.8088</v>
      </c>
      <c r="JL17">
        <v>30.0002</v>
      </c>
      <c r="JM17">
        <v>28.9328</v>
      </c>
      <c r="JN17">
        <v>28.9135</v>
      </c>
      <c r="JO17">
        <v>37.0947</v>
      </c>
      <c r="JP17">
        <v>28.9973</v>
      </c>
      <c r="JQ17">
        <v>44.513</v>
      </c>
      <c r="JR17">
        <v>22.4475</v>
      </c>
      <c r="JS17">
        <v>800</v>
      </c>
      <c r="JT17">
        <v>18.2664</v>
      </c>
      <c r="JU17">
        <v>101.507</v>
      </c>
      <c r="JV17">
        <v>101.344</v>
      </c>
    </row>
    <row r="18" spans="1:282">
      <c r="A18">
        <v>2</v>
      </c>
      <c r="B18">
        <v>1717669690.6</v>
      </c>
      <c r="C18">
        <v>93.5</v>
      </c>
      <c r="D18" t="s">
        <v>423</v>
      </c>
      <c r="E18" t="s">
        <v>424</v>
      </c>
      <c r="F18">
        <v>15</v>
      </c>
      <c r="G18">
        <v>1717669682.599999</v>
      </c>
      <c r="H18">
        <f>(I18)/1000</f>
        <v>0</v>
      </c>
      <c r="I18">
        <f>1000*DI18*AG18*(DE18-DF18)/(100*CX18*(1000-AG18*DE18))</f>
        <v>0</v>
      </c>
      <c r="J18">
        <f>DI18*AG18*(DD18-DC18*(1000-AG18*DF18)/(1000-AG18*DE18))/(100*CX18)</f>
        <v>0</v>
      </c>
      <c r="K18">
        <f>DC18 - IF(AG18&gt;1, J18*CX18*100.0/(AI18*DQ18), 0)</f>
        <v>0</v>
      </c>
      <c r="L18">
        <f>((R18-H18/2)*K18-J18)/(R18+H18/2)</f>
        <v>0</v>
      </c>
      <c r="M18">
        <f>L18*(DJ18+DK18)/1000.0</f>
        <v>0</v>
      </c>
      <c r="N18">
        <f>(DC18 - IF(AG18&gt;1, J18*CX18*100.0/(AI18*DQ18), 0))*(DJ18+DK18)/1000.0</f>
        <v>0</v>
      </c>
      <c r="O18">
        <f>2.0/((1/Q18-1/P18)+SIGN(Q18)*SQRT((1/Q18-1/P18)*(1/Q18-1/P18) + 4*CY18/((CY18+1)*(CY18+1))*(2*1/Q18*1/P18-1/P18*1/P18)))</f>
        <v>0</v>
      </c>
      <c r="P18">
        <f>IF(LEFT(CZ18,1)&lt;&gt;"0",IF(LEFT(CZ18,1)="1",3.0,DA18),$D$5+$E$5*(DQ18*DJ18/($K$5*1000))+$F$5*(DQ18*DJ18/($K$5*1000))*MAX(MIN(CX18,$J$5),$I$5)*MAX(MIN(CX18,$J$5),$I$5)+$G$5*MAX(MIN(CX18,$J$5),$I$5)*(DQ18*DJ18/($K$5*1000))+$H$5*(DQ18*DJ18/($K$5*1000))*(DQ18*DJ18/($K$5*1000)))</f>
        <v>0</v>
      </c>
      <c r="Q18">
        <f>H18*(1000-(1000*0.61365*exp(17.502*U18/(240.97+U18))/(DJ18+DK18)+DE18)/2)/(1000*0.61365*exp(17.502*U18/(240.97+U18))/(DJ18+DK18)-DE18)</f>
        <v>0</v>
      </c>
      <c r="R18">
        <f>1/((CY18+1)/(O18/1.6)+1/(P18/1.37)) + CY18/((CY18+1)/(O18/1.6) + CY18/(P18/1.37))</f>
        <v>0</v>
      </c>
      <c r="S18">
        <f>(CT18*CW18)</f>
        <v>0</v>
      </c>
      <c r="T18">
        <f>(DL18+(S18+2*0.95*5.67E-8*(((DL18+$B$7)+273)^4-(DL18+273)^4)-44100*H18)/(1.84*29.3*P18+8*0.95*5.67E-8*(DL18+273)^3))</f>
        <v>0</v>
      </c>
      <c r="U18">
        <f>($C$7*DM18+$D$7*DN18+$E$7*T18)</f>
        <v>0</v>
      </c>
      <c r="V18">
        <f>0.61365*exp(17.502*U18/(240.97+U18))</f>
        <v>0</v>
      </c>
      <c r="W18">
        <f>(X18/Y18*100)</f>
        <v>0</v>
      </c>
      <c r="X18">
        <f>DE18*(DJ18+DK18)/1000</f>
        <v>0</v>
      </c>
      <c r="Y18">
        <f>0.61365*exp(17.502*DL18/(240.97+DL18))</f>
        <v>0</v>
      </c>
      <c r="Z18">
        <f>(V18-DE18*(DJ18+DK18)/1000)</f>
        <v>0</v>
      </c>
      <c r="AA18">
        <f>(-H18*44100)</f>
        <v>0</v>
      </c>
      <c r="AB18">
        <f>2*29.3*P18*0.92*(DL18-U18)</f>
        <v>0</v>
      </c>
      <c r="AC18">
        <f>2*0.95*5.67E-8*(((DL18+$B$7)+273)^4-(U18+273)^4)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MAX(0,($B$13+$C$13*DQ18)/(1+$D$13*DQ18)*DJ18/(DL18+273)*$E$13)</f>
        <v>0</v>
      </c>
      <c r="AJ18" t="s">
        <v>414</v>
      </c>
      <c r="AK18">
        <v>10056.7</v>
      </c>
      <c r="AL18">
        <v>239.316</v>
      </c>
      <c r="AM18">
        <v>912.8</v>
      </c>
      <c r="AN18">
        <f>1-AL18/AM18</f>
        <v>0</v>
      </c>
      <c r="AO18">
        <v>-1</v>
      </c>
      <c r="AP18" t="s">
        <v>425</v>
      </c>
      <c r="AQ18">
        <v>10224.4</v>
      </c>
      <c r="AR18">
        <v>1118.740384615385</v>
      </c>
      <c r="AS18">
        <v>1192.866503029202</v>
      </c>
      <c r="AT18">
        <f>1-AR18/AS18</f>
        <v>0</v>
      </c>
      <c r="AU18">
        <v>0.5</v>
      </c>
      <c r="AV18">
        <f>CU18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416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v>3658</v>
      </c>
      <c r="BM18">
        <v>290.0000000000001</v>
      </c>
      <c r="BN18">
        <v>1190.54</v>
      </c>
      <c r="BO18">
        <v>95</v>
      </c>
      <c r="BP18">
        <v>10224.4</v>
      </c>
      <c r="BQ18">
        <v>1188.83</v>
      </c>
      <c r="BR18">
        <v>1.71</v>
      </c>
      <c r="BS18">
        <v>300.0000000000001</v>
      </c>
      <c r="BT18">
        <v>23.9</v>
      </c>
      <c r="BU18">
        <v>1192.866503029202</v>
      </c>
      <c r="BV18">
        <v>1.598339832378107</v>
      </c>
      <c r="BW18">
        <v>-4.128274993519619</v>
      </c>
      <c r="BX18">
        <v>1.430263961295576</v>
      </c>
      <c r="BY18">
        <v>0.2293114423021354</v>
      </c>
      <c r="BZ18">
        <v>-0.00787436996662959</v>
      </c>
      <c r="CA18">
        <v>289.9999999999999</v>
      </c>
      <c r="CB18">
        <v>1189.07</v>
      </c>
      <c r="CC18">
        <v>775</v>
      </c>
      <c r="CD18">
        <v>10206.7</v>
      </c>
      <c r="CE18">
        <v>1188.82</v>
      </c>
      <c r="CF18">
        <v>0.25</v>
      </c>
      <c r="CT18">
        <f>$B$11*DR18+$C$11*DS18+$F$11*ED18*(1-EG18)</f>
        <v>0</v>
      </c>
      <c r="CU18">
        <f>CT18*CV18</f>
        <v>0</v>
      </c>
      <c r="CV18">
        <f>($B$11*$D$9+$C$11*$D$9+$F$11*((EQ18+EI18)/MAX(EQ18+EI18+ER18, 0.1)*$I$9+ER18/MAX(EQ18+EI18+ER18, 0.1)*$J$9))/($B$11+$C$11+$F$11)</f>
        <v>0</v>
      </c>
      <c r="CW18">
        <f>($B$11*$K$9+$C$11*$K$9+$F$11*((EQ18+EI18)/MAX(EQ18+EI18+ER18, 0.1)*$P$9+ER18/MAX(EQ18+EI18+ER18, 0.1)*$Q$9))/($B$11+$C$11+$F$11)</f>
        <v>0</v>
      </c>
      <c r="CX18">
        <v>6</v>
      </c>
      <c r="CY18">
        <v>0.5</v>
      </c>
      <c r="CZ18" t="s">
        <v>417</v>
      </c>
      <c r="DA18">
        <v>2</v>
      </c>
      <c r="DB18">
        <v>1717669682.599999</v>
      </c>
      <c r="DC18">
        <v>595.4075483870967</v>
      </c>
      <c r="DD18">
        <v>599.9436451612902</v>
      </c>
      <c r="DE18">
        <v>18.71907419354839</v>
      </c>
      <c r="DF18">
        <v>18.28940967741936</v>
      </c>
      <c r="DG18">
        <v>594.0805483870967</v>
      </c>
      <c r="DH18">
        <v>18.72383548387097</v>
      </c>
      <c r="DI18">
        <v>599.9881290322581</v>
      </c>
      <c r="DJ18">
        <v>100.8829677419355</v>
      </c>
      <c r="DK18">
        <v>0.09999707419354839</v>
      </c>
      <c r="DL18">
        <v>24.79126774193549</v>
      </c>
      <c r="DM18">
        <v>24.98948064516129</v>
      </c>
      <c r="DN18">
        <v>999.9000000000003</v>
      </c>
      <c r="DO18">
        <v>0</v>
      </c>
      <c r="DP18">
        <v>0</v>
      </c>
      <c r="DQ18">
        <v>9999.269032258067</v>
      </c>
      <c r="DR18">
        <v>0</v>
      </c>
      <c r="DS18">
        <v>426.1977741935485</v>
      </c>
      <c r="DT18">
        <v>-4.732585161290323</v>
      </c>
      <c r="DU18">
        <v>606.5653870967742</v>
      </c>
      <c r="DV18">
        <v>611.1206451612902</v>
      </c>
      <c r="DW18">
        <v>0.4296783870967741</v>
      </c>
      <c r="DX18">
        <v>599.9436451612902</v>
      </c>
      <c r="DY18">
        <v>18.28940967741936</v>
      </c>
      <c r="DZ18">
        <v>1.888435483870967</v>
      </c>
      <c r="EA18">
        <v>1.845088387096774</v>
      </c>
      <c r="EB18">
        <v>16.5386870967742</v>
      </c>
      <c r="EC18">
        <v>16.1741</v>
      </c>
      <c r="ED18">
        <v>699.9907741935483</v>
      </c>
      <c r="EE18">
        <v>0.9429893548387097</v>
      </c>
      <c r="EF18">
        <v>0.05701049354838708</v>
      </c>
      <c r="EG18">
        <v>0</v>
      </c>
      <c r="EH18">
        <v>1118.81064516129</v>
      </c>
      <c r="EI18">
        <v>5.000040000000003</v>
      </c>
      <c r="EJ18">
        <v>7975.63064516129</v>
      </c>
      <c r="EK18">
        <v>5723.310967741936</v>
      </c>
      <c r="EL18">
        <v>35.68299999999999</v>
      </c>
      <c r="EM18">
        <v>38.46748387096773</v>
      </c>
      <c r="EN18">
        <v>36.95935483870966</v>
      </c>
      <c r="EO18">
        <v>38.004</v>
      </c>
      <c r="EP18">
        <v>37.5</v>
      </c>
      <c r="EQ18">
        <v>655.369677419355</v>
      </c>
      <c r="ER18">
        <v>39.61999999999998</v>
      </c>
      <c r="ES18">
        <v>0</v>
      </c>
      <c r="ET18">
        <v>93.09999990463257</v>
      </c>
      <c r="EU18">
        <v>0</v>
      </c>
      <c r="EV18">
        <v>1118.740384615385</v>
      </c>
      <c r="EW18">
        <v>-3.054700891487047</v>
      </c>
      <c r="EX18">
        <v>-49.33367505781609</v>
      </c>
      <c r="EY18">
        <v>7975.266538461539</v>
      </c>
      <c r="EZ18">
        <v>15</v>
      </c>
      <c r="FA18">
        <v>1717669718.6</v>
      </c>
      <c r="FB18" t="s">
        <v>426</v>
      </c>
      <c r="FC18">
        <v>1717669718.6</v>
      </c>
      <c r="FD18">
        <v>1717669037.6</v>
      </c>
      <c r="FE18">
        <v>40</v>
      </c>
      <c r="FF18">
        <v>0.192</v>
      </c>
      <c r="FG18">
        <v>0.014</v>
      </c>
      <c r="FH18">
        <v>1.327</v>
      </c>
      <c r="FI18">
        <v>-0.03</v>
      </c>
      <c r="FJ18">
        <v>600</v>
      </c>
      <c r="FK18">
        <v>18</v>
      </c>
      <c r="FL18">
        <v>0.88</v>
      </c>
      <c r="FM18">
        <v>0.15</v>
      </c>
      <c r="FN18">
        <v>-4.6216735</v>
      </c>
      <c r="FO18">
        <v>-2.446609530956844</v>
      </c>
      <c r="FP18">
        <v>0.2573069240474302</v>
      </c>
      <c r="FQ18">
        <v>0</v>
      </c>
      <c r="FR18">
        <v>1118.844411764706</v>
      </c>
      <c r="FS18">
        <v>-3.912146694115815</v>
      </c>
      <c r="FT18">
        <v>1.428426100492254</v>
      </c>
      <c r="FU18">
        <v>0</v>
      </c>
      <c r="FV18">
        <v>0.422136475</v>
      </c>
      <c r="FW18">
        <v>0.1951139999999993</v>
      </c>
      <c r="FX18">
        <v>0.01950177593321631</v>
      </c>
      <c r="FY18">
        <v>0</v>
      </c>
      <c r="FZ18">
        <v>0</v>
      </c>
      <c r="GA18">
        <v>3</v>
      </c>
      <c r="GB18" t="s">
        <v>427</v>
      </c>
      <c r="GC18">
        <v>3.24917</v>
      </c>
      <c r="GD18">
        <v>2.80159</v>
      </c>
      <c r="GE18">
        <v>0.13296</v>
      </c>
      <c r="GF18">
        <v>0.13478</v>
      </c>
      <c r="GG18">
        <v>0.100807</v>
      </c>
      <c r="GH18">
        <v>0.09973219999999999</v>
      </c>
      <c r="GI18">
        <v>22715.7</v>
      </c>
      <c r="GJ18">
        <v>27034</v>
      </c>
      <c r="GK18">
        <v>26020.3</v>
      </c>
      <c r="GL18">
        <v>30050.7</v>
      </c>
      <c r="GM18">
        <v>32938.5</v>
      </c>
      <c r="GN18">
        <v>34925.6</v>
      </c>
      <c r="GO18">
        <v>39915.5</v>
      </c>
      <c r="GP18">
        <v>41820</v>
      </c>
      <c r="GQ18">
        <v>2.18185</v>
      </c>
      <c r="GR18">
        <v>1.90227</v>
      </c>
      <c r="GS18">
        <v>0.00466406</v>
      </c>
      <c r="GT18">
        <v>0</v>
      </c>
      <c r="GU18">
        <v>24.9142</v>
      </c>
      <c r="GV18">
        <v>999.9</v>
      </c>
      <c r="GW18">
        <v>46.7</v>
      </c>
      <c r="GX18">
        <v>32.7</v>
      </c>
      <c r="GY18">
        <v>22.9961</v>
      </c>
      <c r="GZ18">
        <v>60.9003</v>
      </c>
      <c r="HA18">
        <v>15.4567</v>
      </c>
      <c r="HB18">
        <v>1</v>
      </c>
      <c r="HC18">
        <v>0.119101</v>
      </c>
      <c r="HD18">
        <v>2.28858</v>
      </c>
      <c r="HE18">
        <v>20.2978</v>
      </c>
      <c r="HF18">
        <v>5.20321</v>
      </c>
      <c r="HG18">
        <v>11.9026</v>
      </c>
      <c r="HH18">
        <v>4.97035</v>
      </c>
      <c r="HI18">
        <v>3.281</v>
      </c>
      <c r="HJ18">
        <v>9999</v>
      </c>
      <c r="HK18">
        <v>9999</v>
      </c>
      <c r="HL18">
        <v>9999</v>
      </c>
      <c r="HM18">
        <v>999.9</v>
      </c>
      <c r="HN18">
        <v>4.97066</v>
      </c>
      <c r="HO18">
        <v>1.85546</v>
      </c>
      <c r="HP18">
        <v>1.8526</v>
      </c>
      <c r="HQ18">
        <v>1.85684</v>
      </c>
      <c r="HR18">
        <v>1.8576</v>
      </c>
      <c r="HS18">
        <v>1.85654</v>
      </c>
      <c r="HT18">
        <v>1.85013</v>
      </c>
      <c r="HU18">
        <v>1.85516</v>
      </c>
      <c r="HV18" t="s">
        <v>23</v>
      </c>
      <c r="HW18" t="s">
        <v>23</v>
      </c>
      <c r="HX18" t="s">
        <v>23</v>
      </c>
      <c r="HY18" t="s">
        <v>23</v>
      </c>
      <c r="HZ18" t="s">
        <v>420</v>
      </c>
      <c r="IA18" t="s">
        <v>421</v>
      </c>
      <c r="IB18" t="s">
        <v>422</v>
      </c>
      <c r="IC18" t="s">
        <v>422</v>
      </c>
      <c r="ID18" t="s">
        <v>422</v>
      </c>
      <c r="IE18" t="s">
        <v>422</v>
      </c>
      <c r="IF18">
        <v>0</v>
      </c>
      <c r="IG18">
        <v>100</v>
      </c>
      <c r="IH18">
        <v>100</v>
      </c>
      <c r="II18">
        <v>1.327</v>
      </c>
      <c r="IJ18">
        <v>-0.0046</v>
      </c>
      <c r="IK18">
        <v>0.4115407416458584</v>
      </c>
      <c r="IL18">
        <v>0.001513919756645767</v>
      </c>
      <c r="IM18">
        <v>-6.355450319681323E-07</v>
      </c>
      <c r="IN18">
        <v>2.090123885286584E-10</v>
      </c>
      <c r="IO18">
        <v>-0.3348204397694555</v>
      </c>
      <c r="IP18">
        <v>-0.006256547656075575</v>
      </c>
      <c r="IQ18">
        <v>0.00124454442421945</v>
      </c>
      <c r="IR18">
        <v>1.659708129871356E-06</v>
      </c>
      <c r="IS18">
        <v>-1</v>
      </c>
      <c r="IT18">
        <v>2069</v>
      </c>
      <c r="IU18">
        <v>3</v>
      </c>
      <c r="IV18">
        <v>25</v>
      </c>
      <c r="IW18">
        <v>1</v>
      </c>
      <c r="IX18">
        <v>10.9</v>
      </c>
      <c r="IY18">
        <v>1.46851</v>
      </c>
      <c r="IZ18">
        <v>2.53296</v>
      </c>
      <c r="JA18">
        <v>1.59912</v>
      </c>
      <c r="JB18">
        <v>2.3877</v>
      </c>
      <c r="JC18">
        <v>1.44897</v>
      </c>
      <c r="JD18">
        <v>2.49268</v>
      </c>
      <c r="JE18">
        <v>37.2181</v>
      </c>
      <c r="JF18">
        <v>15.3579</v>
      </c>
      <c r="JG18">
        <v>18</v>
      </c>
      <c r="JH18">
        <v>620.066</v>
      </c>
      <c r="JI18">
        <v>442.592</v>
      </c>
      <c r="JJ18">
        <v>22.4348</v>
      </c>
      <c r="JK18">
        <v>28.8256</v>
      </c>
      <c r="JL18">
        <v>30.0001</v>
      </c>
      <c r="JM18">
        <v>28.9403</v>
      </c>
      <c r="JN18">
        <v>28.9183</v>
      </c>
      <c r="JO18">
        <v>29.3427</v>
      </c>
      <c r="JP18">
        <v>27.8779</v>
      </c>
      <c r="JQ18">
        <v>44.1413</v>
      </c>
      <c r="JR18">
        <v>22.437</v>
      </c>
      <c r="JS18">
        <v>600</v>
      </c>
      <c r="JT18">
        <v>18.3076</v>
      </c>
      <c r="JU18">
        <v>101.496</v>
      </c>
      <c r="JV18">
        <v>101.338</v>
      </c>
    </row>
    <row r="19" spans="1:282">
      <c r="A19">
        <v>3</v>
      </c>
      <c r="B19">
        <v>1717669779.6</v>
      </c>
      <c r="C19">
        <v>182.5</v>
      </c>
      <c r="D19" t="s">
        <v>428</v>
      </c>
      <c r="E19" t="s">
        <v>429</v>
      </c>
      <c r="F19">
        <v>15</v>
      </c>
      <c r="G19">
        <v>1717669771.599999</v>
      </c>
      <c r="H19">
        <f>(I19)/1000</f>
        <v>0</v>
      </c>
      <c r="I19">
        <f>1000*DI19*AG19*(DE19-DF19)/(100*CX19*(1000-AG19*DE19))</f>
        <v>0</v>
      </c>
      <c r="J19">
        <f>DI19*AG19*(DD19-DC19*(1000-AG19*DF19)/(1000-AG19*DE19))/(100*CX19)</f>
        <v>0</v>
      </c>
      <c r="K19">
        <f>DC19 - IF(AG19&gt;1, J19*CX19*100.0/(AI19*DQ19), 0)</f>
        <v>0</v>
      </c>
      <c r="L19">
        <f>((R19-H19/2)*K19-J19)/(R19+H19/2)</f>
        <v>0</v>
      </c>
      <c r="M19">
        <f>L19*(DJ19+DK19)/1000.0</f>
        <v>0</v>
      </c>
      <c r="N19">
        <f>(DC19 - IF(AG19&gt;1, J19*CX19*100.0/(AI19*DQ19), 0))*(DJ19+DK19)/1000.0</f>
        <v>0</v>
      </c>
      <c r="O19">
        <f>2.0/((1/Q19-1/P19)+SIGN(Q19)*SQRT((1/Q19-1/P19)*(1/Q19-1/P19) + 4*CY19/((CY19+1)*(CY19+1))*(2*1/Q19*1/P19-1/P19*1/P19)))</f>
        <v>0</v>
      </c>
      <c r="P19">
        <f>IF(LEFT(CZ19,1)&lt;&gt;"0",IF(LEFT(CZ19,1)="1",3.0,DA19),$D$5+$E$5*(DQ19*DJ19/($K$5*1000))+$F$5*(DQ19*DJ19/($K$5*1000))*MAX(MIN(CX19,$J$5),$I$5)*MAX(MIN(CX19,$J$5),$I$5)+$G$5*MAX(MIN(CX19,$J$5),$I$5)*(DQ19*DJ19/($K$5*1000))+$H$5*(DQ19*DJ19/($K$5*1000))*(DQ19*DJ19/($K$5*1000)))</f>
        <v>0</v>
      </c>
      <c r="Q19">
        <f>H19*(1000-(1000*0.61365*exp(17.502*U19/(240.97+U19))/(DJ19+DK19)+DE19)/2)/(1000*0.61365*exp(17.502*U19/(240.97+U19))/(DJ19+DK19)-DE19)</f>
        <v>0</v>
      </c>
      <c r="R19">
        <f>1/((CY19+1)/(O19/1.6)+1/(P19/1.37)) + CY19/((CY19+1)/(O19/1.6) + CY19/(P19/1.37))</f>
        <v>0</v>
      </c>
      <c r="S19">
        <f>(CT19*CW19)</f>
        <v>0</v>
      </c>
      <c r="T19">
        <f>(DL19+(S19+2*0.95*5.67E-8*(((DL19+$B$7)+273)^4-(DL19+273)^4)-44100*H19)/(1.84*29.3*P19+8*0.95*5.67E-8*(DL19+273)^3))</f>
        <v>0</v>
      </c>
      <c r="U19">
        <f>($C$7*DM19+$D$7*DN19+$E$7*T19)</f>
        <v>0</v>
      </c>
      <c r="V19">
        <f>0.61365*exp(17.502*U19/(240.97+U19))</f>
        <v>0</v>
      </c>
      <c r="W19">
        <f>(X19/Y19*100)</f>
        <v>0</v>
      </c>
      <c r="X19">
        <f>DE19*(DJ19+DK19)/1000</f>
        <v>0</v>
      </c>
      <c r="Y19">
        <f>0.61365*exp(17.502*DL19/(240.97+DL19))</f>
        <v>0</v>
      </c>
      <c r="Z19">
        <f>(V19-DE19*(DJ19+DK19)/1000)</f>
        <v>0</v>
      </c>
      <c r="AA19">
        <f>(-H19*44100)</f>
        <v>0</v>
      </c>
      <c r="AB19">
        <f>2*29.3*P19*0.92*(DL19-U19)</f>
        <v>0</v>
      </c>
      <c r="AC19">
        <f>2*0.95*5.67E-8*(((DL19+$B$7)+273)^4-(U19+273)^4)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MAX(0,($B$13+$C$13*DQ19)/(1+$D$13*DQ19)*DJ19/(DL19+273)*$E$13)</f>
        <v>0</v>
      </c>
      <c r="AJ19" t="s">
        <v>414</v>
      </c>
      <c r="AK19">
        <v>10056.7</v>
      </c>
      <c r="AL19">
        <v>239.316</v>
      </c>
      <c r="AM19">
        <v>912.8</v>
      </c>
      <c r="AN19">
        <f>1-AL19/AM19</f>
        <v>0</v>
      </c>
      <c r="AO19">
        <v>-1</v>
      </c>
      <c r="AP19" t="s">
        <v>430</v>
      </c>
      <c r="AQ19">
        <v>10225.5</v>
      </c>
      <c r="AR19">
        <v>1130.436923076923</v>
      </c>
      <c r="AS19">
        <v>1180.23</v>
      </c>
      <c r="AT19">
        <f>1-AR19/AS19</f>
        <v>0</v>
      </c>
      <c r="AU19">
        <v>0.5</v>
      </c>
      <c r="AV19">
        <f>CU19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416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v>3659</v>
      </c>
      <c r="BM19">
        <v>290.0000000000001</v>
      </c>
      <c r="BN19">
        <v>1180.23</v>
      </c>
      <c r="BO19">
        <v>85</v>
      </c>
      <c r="BP19">
        <v>10225.5</v>
      </c>
      <c r="BQ19">
        <v>1178.34</v>
      </c>
      <c r="BR19">
        <v>1.89</v>
      </c>
      <c r="BS19">
        <v>300.0000000000001</v>
      </c>
      <c r="BT19">
        <v>23.9</v>
      </c>
      <c r="BU19">
        <v>1177.514146370292</v>
      </c>
      <c r="BV19">
        <v>1.61174621405514</v>
      </c>
      <c r="BW19">
        <v>0.8467535838251121</v>
      </c>
      <c r="BX19">
        <v>1.442297253177919</v>
      </c>
      <c r="BY19">
        <v>0.01215998566235921</v>
      </c>
      <c r="BZ19">
        <v>-0.007874527474972203</v>
      </c>
      <c r="CA19">
        <v>289.9999999999999</v>
      </c>
      <c r="CB19">
        <v>1178.56</v>
      </c>
      <c r="CC19">
        <v>775</v>
      </c>
      <c r="CD19">
        <v>10207</v>
      </c>
      <c r="CE19">
        <v>1178.34</v>
      </c>
      <c r="CF19">
        <v>0.22</v>
      </c>
      <c r="CT19">
        <f>$B$11*DR19+$C$11*DS19+$F$11*ED19*(1-EG19)</f>
        <v>0</v>
      </c>
      <c r="CU19">
        <f>CT19*CV19</f>
        <v>0</v>
      </c>
      <c r="CV19">
        <f>($B$11*$D$9+$C$11*$D$9+$F$11*((EQ19+EI19)/MAX(EQ19+EI19+ER19, 0.1)*$I$9+ER19/MAX(EQ19+EI19+ER19, 0.1)*$J$9))/($B$11+$C$11+$F$11)</f>
        <v>0</v>
      </c>
      <c r="CW19">
        <f>($B$11*$K$9+$C$11*$K$9+$F$11*((EQ19+EI19)/MAX(EQ19+EI19+ER19, 0.1)*$P$9+ER19/MAX(EQ19+EI19+ER19, 0.1)*$Q$9))/($B$11+$C$11+$F$11)</f>
        <v>0</v>
      </c>
      <c r="CX19">
        <v>6</v>
      </c>
      <c r="CY19">
        <v>0.5</v>
      </c>
      <c r="CZ19" t="s">
        <v>417</v>
      </c>
      <c r="DA19">
        <v>2</v>
      </c>
      <c r="DB19">
        <v>1717669771.599999</v>
      </c>
      <c r="DC19">
        <v>396.8875483870968</v>
      </c>
      <c r="DD19">
        <v>399.9583870967742</v>
      </c>
      <c r="DE19">
        <v>18.69753870967742</v>
      </c>
      <c r="DF19">
        <v>18.2596064516129</v>
      </c>
      <c r="DG19">
        <v>395.8215483870969</v>
      </c>
      <c r="DH19">
        <v>18.70316129032258</v>
      </c>
      <c r="DI19">
        <v>600.0183548387098</v>
      </c>
      <c r="DJ19">
        <v>100.8766774193548</v>
      </c>
      <c r="DK19">
        <v>0.1000356483870968</v>
      </c>
      <c r="DL19">
        <v>24.78557741935484</v>
      </c>
      <c r="DM19">
        <v>24.98724193548387</v>
      </c>
      <c r="DN19">
        <v>999.9000000000003</v>
      </c>
      <c r="DO19">
        <v>0</v>
      </c>
      <c r="DP19">
        <v>0</v>
      </c>
      <c r="DQ19">
        <v>10003.22290322581</v>
      </c>
      <c r="DR19">
        <v>0</v>
      </c>
      <c r="DS19">
        <v>425.9175161290322</v>
      </c>
      <c r="DT19">
        <v>-3.020845483870968</v>
      </c>
      <c r="DU19">
        <v>404.5005161290323</v>
      </c>
      <c r="DV19">
        <v>407.3972580645162</v>
      </c>
      <c r="DW19">
        <v>0.4379365161290322</v>
      </c>
      <c r="DX19">
        <v>399.9583870967742</v>
      </c>
      <c r="DY19">
        <v>18.2596064516129</v>
      </c>
      <c r="DZ19">
        <v>1.886145806451613</v>
      </c>
      <c r="EA19">
        <v>1.841967741935484</v>
      </c>
      <c r="EB19">
        <v>16.51961935483871</v>
      </c>
      <c r="EC19">
        <v>16.14755483870968</v>
      </c>
      <c r="ED19">
        <v>700.036129032258</v>
      </c>
      <c r="EE19">
        <v>0.942990064516129</v>
      </c>
      <c r="EF19">
        <v>0.05700979354838709</v>
      </c>
      <c r="EG19">
        <v>0</v>
      </c>
      <c r="EH19">
        <v>1130.222903225807</v>
      </c>
      <c r="EI19">
        <v>5.000040000000003</v>
      </c>
      <c r="EJ19">
        <v>8044.045806451611</v>
      </c>
      <c r="EK19">
        <v>5723.685806451614</v>
      </c>
      <c r="EL19">
        <v>35.57622580645161</v>
      </c>
      <c r="EM19">
        <v>38.37093548387096</v>
      </c>
      <c r="EN19">
        <v>36.8628064516129</v>
      </c>
      <c r="EO19">
        <v>37.93299999999999</v>
      </c>
      <c r="EP19">
        <v>37.41699999999999</v>
      </c>
      <c r="EQ19">
        <v>655.4119354838708</v>
      </c>
      <c r="ER19">
        <v>39.61999999999998</v>
      </c>
      <c r="ES19">
        <v>0</v>
      </c>
      <c r="ET19">
        <v>88.29999995231628</v>
      </c>
      <c r="EU19">
        <v>0</v>
      </c>
      <c r="EV19">
        <v>1130.436923076923</v>
      </c>
      <c r="EW19">
        <v>13.26222220794003</v>
      </c>
      <c r="EX19">
        <v>19.71521381273502</v>
      </c>
      <c r="EY19">
        <v>8043.915769230768</v>
      </c>
      <c r="EZ19">
        <v>15</v>
      </c>
      <c r="FA19">
        <v>1717669797.6</v>
      </c>
      <c r="FB19" t="s">
        <v>431</v>
      </c>
      <c r="FC19">
        <v>1717669797.6</v>
      </c>
      <c r="FD19">
        <v>1717669037.6</v>
      </c>
      <c r="FE19">
        <v>41</v>
      </c>
      <c r="FF19">
        <v>-0.054</v>
      </c>
      <c r="FG19">
        <v>0.014</v>
      </c>
      <c r="FH19">
        <v>1.066</v>
      </c>
      <c r="FI19">
        <v>-0.03</v>
      </c>
      <c r="FJ19">
        <v>400</v>
      </c>
      <c r="FK19">
        <v>18</v>
      </c>
      <c r="FL19">
        <v>0.38</v>
      </c>
      <c r="FM19">
        <v>0.15</v>
      </c>
      <c r="FN19">
        <v>-2.83992025</v>
      </c>
      <c r="FO19">
        <v>-2.972493095684807</v>
      </c>
      <c r="FP19">
        <v>0.3157028685923483</v>
      </c>
      <c r="FQ19">
        <v>0</v>
      </c>
      <c r="FR19">
        <v>1129.722941176471</v>
      </c>
      <c r="FS19">
        <v>12.32482812291398</v>
      </c>
      <c r="FT19">
        <v>2.374320372619074</v>
      </c>
      <c r="FU19">
        <v>0</v>
      </c>
      <c r="FV19">
        <v>0.437998625</v>
      </c>
      <c r="FW19">
        <v>-0.01143040525328333</v>
      </c>
      <c r="FX19">
        <v>0.007091513335274423</v>
      </c>
      <c r="FY19">
        <v>1</v>
      </c>
      <c r="FZ19">
        <v>1</v>
      </c>
      <c r="GA19">
        <v>3</v>
      </c>
      <c r="GB19" t="s">
        <v>432</v>
      </c>
      <c r="GC19">
        <v>3.24906</v>
      </c>
      <c r="GD19">
        <v>2.80152</v>
      </c>
      <c r="GE19">
        <v>0.0983474</v>
      </c>
      <c r="GF19">
        <v>0.0998265</v>
      </c>
      <c r="GG19">
        <v>0.100713</v>
      </c>
      <c r="GH19">
        <v>0.099633</v>
      </c>
      <c r="GI19">
        <v>23621.7</v>
      </c>
      <c r="GJ19">
        <v>28124.4</v>
      </c>
      <c r="GK19">
        <v>26019.6</v>
      </c>
      <c r="GL19">
        <v>30049.1</v>
      </c>
      <c r="GM19">
        <v>32937.5</v>
      </c>
      <c r="GN19">
        <v>34923.5</v>
      </c>
      <c r="GO19">
        <v>39913.9</v>
      </c>
      <c r="GP19">
        <v>41817.1</v>
      </c>
      <c r="GQ19">
        <v>2.181</v>
      </c>
      <c r="GR19">
        <v>1.90237</v>
      </c>
      <c r="GS19">
        <v>0.00485778</v>
      </c>
      <c r="GT19">
        <v>0</v>
      </c>
      <c r="GU19">
        <v>24.9184</v>
      </c>
      <c r="GV19">
        <v>999.9</v>
      </c>
      <c r="GW19">
        <v>46</v>
      </c>
      <c r="GX19">
        <v>32.7</v>
      </c>
      <c r="GY19">
        <v>22.6521</v>
      </c>
      <c r="GZ19">
        <v>60.6703</v>
      </c>
      <c r="HA19">
        <v>15.3806</v>
      </c>
      <c r="HB19">
        <v>1</v>
      </c>
      <c r="HC19">
        <v>0.120788</v>
      </c>
      <c r="HD19">
        <v>2.2654</v>
      </c>
      <c r="HE19">
        <v>20.2983</v>
      </c>
      <c r="HF19">
        <v>5.20351</v>
      </c>
      <c r="HG19">
        <v>11.9035</v>
      </c>
      <c r="HH19">
        <v>4.97075</v>
      </c>
      <c r="HI19">
        <v>3.281</v>
      </c>
      <c r="HJ19">
        <v>9999</v>
      </c>
      <c r="HK19">
        <v>9999</v>
      </c>
      <c r="HL19">
        <v>9999</v>
      </c>
      <c r="HM19">
        <v>999.9</v>
      </c>
      <c r="HN19">
        <v>4.97065</v>
      </c>
      <c r="HO19">
        <v>1.85546</v>
      </c>
      <c r="HP19">
        <v>1.85259</v>
      </c>
      <c r="HQ19">
        <v>1.85684</v>
      </c>
      <c r="HR19">
        <v>1.8576</v>
      </c>
      <c r="HS19">
        <v>1.85654</v>
      </c>
      <c r="HT19">
        <v>1.85013</v>
      </c>
      <c r="HU19">
        <v>1.85517</v>
      </c>
      <c r="HV19" t="s">
        <v>23</v>
      </c>
      <c r="HW19" t="s">
        <v>23</v>
      </c>
      <c r="HX19" t="s">
        <v>23</v>
      </c>
      <c r="HY19" t="s">
        <v>23</v>
      </c>
      <c r="HZ19" t="s">
        <v>420</v>
      </c>
      <c r="IA19" t="s">
        <v>421</v>
      </c>
      <c r="IB19" t="s">
        <v>422</v>
      </c>
      <c r="IC19" t="s">
        <v>422</v>
      </c>
      <c r="ID19" t="s">
        <v>422</v>
      </c>
      <c r="IE19" t="s">
        <v>422</v>
      </c>
      <c r="IF19">
        <v>0</v>
      </c>
      <c r="IG19">
        <v>100</v>
      </c>
      <c r="IH19">
        <v>100</v>
      </c>
      <c r="II19">
        <v>1.066</v>
      </c>
      <c r="IJ19">
        <v>-0.0054</v>
      </c>
      <c r="IK19">
        <v>0.6033196455338677</v>
      </c>
      <c r="IL19">
        <v>0.001513919756645767</v>
      </c>
      <c r="IM19">
        <v>-6.355450319681323E-07</v>
      </c>
      <c r="IN19">
        <v>2.090123885286584E-10</v>
      </c>
      <c r="IO19">
        <v>-0.3348204397694555</v>
      </c>
      <c r="IP19">
        <v>-0.006256547656075575</v>
      </c>
      <c r="IQ19">
        <v>0.00124454442421945</v>
      </c>
      <c r="IR19">
        <v>1.659708129871356E-06</v>
      </c>
      <c r="IS19">
        <v>-1</v>
      </c>
      <c r="IT19">
        <v>2069</v>
      </c>
      <c r="IU19">
        <v>3</v>
      </c>
      <c r="IV19">
        <v>25</v>
      </c>
      <c r="IW19">
        <v>1</v>
      </c>
      <c r="IX19">
        <v>12.4</v>
      </c>
      <c r="IY19">
        <v>1.05957</v>
      </c>
      <c r="IZ19">
        <v>2.54028</v>
      </c>
      <c r="JA19">
        <v>1.59912</v>
      </c>
      <c r="JB19">
        <v>2.3877</v>
      </c>
      <c r="JC19">
        <v>1.44897</v>
      </c>
      <c r="JD19">
        <v>2.49023</v>
      </c>
      <c r="JE19">
        <v>37.2181</v>
      </c>
      <c r="JF19">
        <v>15.3404</v>
      </c>
      <c r="JG19">
        <v>18</v>
      </c>
      <c r="JH19">
        <v>619.603</v>
      </c>
      <c r="JI19">
        <v>442.756</v>
      </c>
      <c r="JJ19">
        <v>22.4658</v>
      </c>
      <c r="JK19">
        <v>28.8461</v>
      </c>
      <c r="JL19">
        <v>30.0001</v>
      </c>
      <c r="JM19">
        <v>28.9558</v>
      </c>
      <c r="JN19">
        <v>28.9331</v>
      </c>
      <c r="JO19">
        <v>21.1581</v>
      </c>
      <c r="JP19">
        <v>26.3299</v>
      </c>
      <c r="JQ19">
        <v>43.7712</v>
      </c>
      <c r="JR19">
        <v>22.4711</v>
      </c>
      <c r="JS19">
        <v>400</v>
      </c>
      <c r="JT19">
        <v>18.3321</v>
      </c>
      <c r="JU19">
        <v>101.493</v>
      </c>
      <c r="JV19">
        <v>101.331</v>
      </c>
    </row>
    <row r="20" spans="1:282">
      <c r="A20">
        <v>4</v>
      </c>
      <c r="B20">
        <v>1717669858.6</v>
      </c>
      <c r="C20">
        <v>261.5</v>
      </c>
      <c r="D20" t="s">
        <v>433</v>
      </c>
      <c r="E20" t="s">
        <v>434</v>
      </c>
      <c r="F20">
        <v>15</v>
      </c>
      <c r="G20">
        <v>1717669850.599999</v>
      </c>
      <c r="H20">
        <f>(I20)/1000</f>
        <v>0</v>
      </c>
      <c r="I20">
        <f>1000*DI20*AG20*(DE20-DF20)/(100*CX20*(1000-AG20*DE20))</f>
        <v>0</v>
      </c>
      <c r="J20">
        <f>DI20*AG20*(DD20-DC20*(1000-AG20*DF20)/(1000-AG20*DE20))/(100*CX20)</f>
        <v>0</v>
      </c>
      <c r="K20">
        <f>DC20 - IF(AG20&gt;1, J20*CX20*100.0/(AI20*DQ20), 0)</f>
        <v>0</v>
      </c>
      <c r="L20">
        <f>((R20-H20/2)*K20-J20)/(R20+H20/2)</f>
        <v>0</v>
      </c>
      <c r="M20">
        <f>L20*(DJ20+DK20)/1000.0</f>
        <v>0</v>
      </c>
      <c r="N20">
        <f>(DC20 - IF(AG20&gt;1, J20*CX20*100.0/(AI20*DQ20), 0))*(DJ20+DK20)/1000.0</f>
        <v>0</v>
      </c>
      <c r="O20">
        <f>2.0/((1/Q20-1/P20)+SIGN(Q20)*SQRT((1/Q20-1/P20)*(1/Q20-1/P20) + 4*CY20/((CY20+1)*(CY20+1))*(2*1/Q20*1/P20-1/P20*1/P20)))</f>
        <v>0</v>
      </c>
      <c r="P20">
        <f>IF(LEFT(CZ20,1)&lt;&gt;"0",IF(LEFT(CZ20,1)="1",3.0,DA20),$D$5+$E$5*(DQ20*DJ20/($K$5*1000))+$F$5*(DQ20*DJ20/($K$5*1000))*MAX(MIN(CX20,$J$5),$I$5)*MAX(MIN(CX20,$J$5),$I$5)+$G$5*MAX(MIN(CX20,$J$5),$I$5)*(DQ20*DJ20/($K$5*1000))+$H$5*(DQ20*DJ20/($K$5*1000))*(DQ20*DJ20/($K$5*1000)))</f>
        <v>0</v>
      </c>
      <c r="Q20">
        <f>H20*(1000-(1000*0.61365*exp(17.502*U20/(240.97+U20))/(DJ20+DK20)+DE20)/2)/(1000*0.61365*exp(17.502*U20/(240.97+U20))/(DJ20+DK20)-DE20)</f>
        <v>0</v>
      </c>
      <c r="R20">
        <f>1/((CY20+1)/(O20/1.6)+1/(P20/1.37)) + CY20/((CY20+1)/(O20/1.6) + CY20/(P20/1.37))</f>
        <v>0</v>
      </c>
      <c r="S20">
        <f>(CT20*CW20)</f>
        <v>0</v>
      </c>
      <c r="T20">
        <f>(DL20+(S20+2*0.95*5.67E-8*(((DL20+$B$7)+273)^4-(DL20+273)^4)-44100*H20)/(1.84*29.3*P20+8*0.95*5.67E-8*(DL20+273)^3))</f>
        <v>0</v>
      </c>
      <c r="U20">
        <f>($C$7*DM20+$D$7*DN20+$E$7*T20)</f>
        <v>0</v>
      </c>
      <c r="V20">
        <f>0.61365*exp(17.502*U20/(240.97+U20))</f>
        <v>0</v>
      </c>
      <c r="W20">
        <f>(X20/Y20*100)</f>
        <v>0</v>
      </c>
      <c r="X20">
        <f>DE20*(DJ20+DK20)/1000</f>
        <v>0</v>
      </c>
      <c r="Y20">
        <f>0.61365*exp(17.502*DL20/(240.97+DL20))</f>
        <v>0</v>
      </c>
      <c r="Z20">
        <f>(V20-DE20*(DJ20+DK20)/1000)</f>
        <v>0</v>
      </c>
      <c r="AA20">
        <f>(-H20*44100)</f>
        <v>0</v>
      </c>
      <c r="AB20">
        <f>2*29.3*P20*0.92*(DL20-U20)</f>
        <v>0</v>
      </c>
      <c r="AC20">
        <f>2*0.95*5.67E-8*(((DL20+$B$7)+273)^4-(U20+273)^4)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MAX(0,($B$13+$C$13*DQ20)/(1+$D$13*DQ20)*DJ20/(DL20+273)*$E$13)</f>
        <v>0</v>
      </c>
      <c r="AJ20" t="s">
        <v>414</v>
      </c>
      <c r="AK20">
        <v>10056.7</v>
      </c>
      <c r="AL20">
        <v>239.316</v>
      </c>
      <c r="AM20">
        <v>912.8</v>
      </c>
      <c r="AN20">
        <f>1-AL20/AM20</f>
        <v>0</v>
      </c>
      <c r="AO20">
        <v>-1</v>
      </c>
      <c r="AP20" t="s">
        <v>435</v>
      </c>
      <c r="AQ20">
        <v>10233.3</v>
      </c>
      <c r="AR20">
        <v>1148.732</v>
      </c>
      <c r="AS20">
        <v>1185.18</v>
      </c>
      <c r="AT20">
        <f>1-AR20/AS20</f>
        <v>0</v>
      </c>
      <c r="AU20">
        <v>0.5</v>
      </c>
      <c r="AV20">
        <f>CU20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416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v>3660</v>
      </c>
      <c r="BM20">
        <v>290.0000000000001</v>
      </c>
      <c r="BN20">
        <v>1185.18</v>
      </c>
      <c r="BO20">
        <v>15</v>
      </c>
      <c r="BP20">
        <v>10233.3</v>
      </c>
      <c r="BQ20">
        <v>1180.75</v>
      </c>
      <c r="BR20">
        <v>4.43</v>
      </c>
      <c r="BS20">
        <v>300.0000000000001</v>
      </c>
      <c r="BT20">
        <v>23.9</v>
      </c>
      <c r="BU20">
        <v>1175.426975404808</v>
      </c>
      <c r="BV20">
        <v>2.373264207093529</v>
      </c>
      <c r="BW20">
        <v>5.445551696891299</v>
      </c>
      <c r="BX20">
        <v>2.123815859178752</v>
      </c>
      <c r="BY20">
        <v>0.1901500982897533</v>
      </c>
      <c r="BZ20">
        <v>-0.007874648943270304</v>
      </c>
      <c r="CA20">
        <v>289.9999999999999</v>
      </c>
      <c r="CB20">
        <v>1181.24</v>
      </c>
      <c r="CC20">
        <v>665</v>
      </c>
      <c r="CD20">
        <v>10209.7</v>
      </c>
      <c r="CE20">
        <v>1180.76</v>
      </c>
      <c r="CF20">
        <v>0.48</v>
      </c>
      <c r="CT20">
        <f>$B$11*DR20+$C$11*DS20+$F$11*ED20*(1-EG20)</f>
        <v>0</v>
      </c>
      <c r="CU20">
        <f>CT20*CV20</f>
        <v>0</v>
      </c>
      <c r="CV20">
        <f>($B$11*$D$9+$C$11*$D$9+$F$11*((EQ20+EI20)/MAX(EQ20+EI20+ER20, 0.1)*$I$9+ER20/MAX(EQ20+EI20+ER20, 0.1)*$J$9))/($B$11+$C$11+$F$11)</f>
        <v>0</v>
      </c>
      <c r="CW20">
        <f>($B$11*$K$9+$C$11*$K$9+$F$11*((EQ20+EI20)/MAX(EQ20+EI20+ER20, 0.1)*$P$9+ER20/MAX(EQ20+EI20+ER20, 0.1)*$Q$9))/($B$11+$C$11+$F$11)</f>
        <v>0</v>
      </c>
      <c r="CX20">
        <v>6</v>
      </c>
      <c r="CY20">
        <v>0.5</v>
      </c>
      <c r="CZ20" t="s">
        <v>417</v>
      </c>
      <c r="DA20">
        <v>2</v>
      </c>
      <c r="DB20">
        <v>1717669850.599999</v>
      </c>
      <c r="DC20">
        <v>297.803129032258</v>
      </c>
      <c r="DD20">
        <v>299.9708387096774</v>
      </c>
      <c r="DE20">
        <v>18.66614193548387</v>
      </c>
      <c r="DF20">
        <v>18.20425161290323</v>
      </c>
      <c r="DG20">
        <v>296.847129032258</v>
      </c>
      <c r="DH20">
        <v>18.67303870967742</v>
      </c>
      <c r="DI20">
        <v>600.0054838709679</v>
      </c>
      <c r="DJ20">
        <v>100.8798387096774</v>
      </c>
      <c r="DK20">
        <v>0.1001089838709678</v>
      </c>
      <c r="DL20">
        <v>24.7827806451613</v>
      </c>
      <c r="DM20">
        <v>24.98986774193548</v>
      </c>
      <c r="DN20">
        <v>999.9000000000003</v>
      </c>
      <c r="DO20">
        <v>0</v>
      </c>
      <c r="DP20">
        <v>0</v>
      </c>
      <c r="DQ20">
        <v>10000.48032258065</v>
      </c>
      <c r="DR20">
        <v>0</v>
      </c>
      <c r="DS20">
        <v>426.4420967741936</v>
      </c>
      <c r="DT20">
        <v>-2.175031612903225</v>
      </c>
      <c r="DU20">
        <v>303.4601612903226</v>
      </c>
      <c r="DV20">
        <v>305.5326774193548</v>
      </c>
      <c r="DW20">
        <v>0.4618870322580644</v>
      </c>
      <c r="DX20">
        <v>299.9708387096774</v>
      </c>
      <c r="DY20">
        <v>18.20425161290323</v>
      </c>
      <c r="DZ20">
        <v>1.883035806451613</v>
      </c>
      <c r="EA20">
        <v>1.836442580645161</v>
      </c>
      <c r="EB20">
        <v>16.49368064516129</v>
      </c>
      <c r="EC20">
        <v>16.10047419354838</v>
      </c>
      <c r="ED20">
        <v>699.9708709677418</v>
      </c>
      <c r="EE20">
        <v>0.9429818709677419</v>
      </c>
      <c r="EF20">
        <v>0.05701804838709677</v>
      </c>
      <c r="EG20">
        <v>0</v>
      </c>
      <c r="EH20">
        <v>1148.552580645161</v>
      </c>
      <c r="EI20">
        <v>5.000040000000003</v>
      </c>
      <c r="EJ20">
        <v>8162.572903225806</v>
      </c>
      <c r="EK20">
        <v>5723.132258064518</v>
      </c>
      <c r="EL20">
        <v>35.508</v>
      </c>
      <c r="EM20">
        <v>38.29599999999999</v>
      </c>
      <c r="EN20">
        <v>36.788</v>
      </c>
      <c r="EO20">
        <v>37.875</v>
      </c>
      <c r="EP20">
        <v>37.375</v>
      </c>
      <c r="EQ20">
        <v>655.3458064516127</v>
      </c>
      <c r="ER20">
        <v>39.63000000000002</v>
      </c>
      <c r="ES20">
        <v>0</v>
      </c>
      <c r="ET20">
        <v>78.29999995231628</v>
      </c>
      <c r="EU20">
        <v>0</v>
      </c>
      <c r="EV20">
        <v>1148.732</v>
      </c>
      <c r="EW20">
        <v>4.956153878358938</v>
      </c>
      <c r="EX20">
        <v>86.38615396446578</v>
      </c>
      <c r="EY20">
        <v>8163.682</v>
      </c>
      <c r="EZ20">
        <v>15</v>
      </c>
      <c r="FA20">
        <v>1717669875.6</v>
      </c>
      <c r="FB20" t="s">
        <v>436</v>
      </c>
      <c r="FC20">
        <v>1717669875.6</v>
      </c>
      <c r="FD20">
        <v>1717669037.6</v>
      </c>
      <c r="FE20">
        <v>42</v>
      </c>
      <c r="FF20">
        <v>0.005</v>
      </c>
      <c r="FG20">
        <v>0.014</v>
      </c>
      <c r="FH20">
        <v>0.956</v>
      </c>
      <c r="FI20">
        <v>-0.03</v>
      </c>
      <c r="FJ20">
        <v>300</v>
      </c>
      <c r="FK20">
        <v>18</v>
      </c>
      <c r="FL20">
        <v>0.29</v>
      </c>
      <c r="FM20">
        <v>0.15</v>
      </c>
      <c r="FN20">
        <v>-2.08923</v>
      </c>
      <c r="FO20">
        <v>-1.509043001876176</v>
      </c>
      <c r="FP20">
        <v>0.1634678056988592</v>
      </c>
      <c r="FQ20">
        <v>0</v>
      </c>
      <c r="FR20">
        <v>1147.958529411765</v>
      </c>
      <c r="FS20">
        <v>11.34499619580513</v>
      </c>
      <c r="FT20">
        <v>1.753232531057548</v>
      </c>
      <c r="FU20">
        <v>0</v>
      </c>
      <c r="FV20">
        <v>0.470375275</v>
      </c>
      <c r="FW20">
        <v>-0.133749579737336</v>
      </c>
      <c r="FX20">
        <v>0.01445271821663229</v>
      </c>
      <c r="FY20">
        <v>0</v>
      </c>
      <c r="FZ20">
        <v>0</v>
      </c>
      <c r="GA20">
        <v>3</v>
      </c>
      <c r="GB20" t="s">
        <v>427</v>
      </c>
      <c r="GC20">
        <v>3.24916</v>
      </c>
      <c r="GD20">
        <v>2.80162</v>
      </c>
      <c r="GE20">
        <v>0.0781013</v>
      </c>
      <c r="GF20">
        <v>0.0793702</v>
      </c>
      <c r="GG20">
        <v>0.100555</v>
      </c>
      <c r="GH20">
        <v>0.0996218</v>
      </c>
      <c r="GI20">
        <v>24150.4</v>
      </c>
      <c r="GJ20">
        <v>28761.9</v>
      </c>
      <c r="GK20">
        <v>26018</v>
      </c>
      <c r="GL20">
        <v>30047.5</v>
      </c>
      <c r="GM20">
        <v>32940</v>
      </c>
      <c r="GN20">
        <v>34920.1</v>
      </c>
      <c r="GO20">
        <v>39912.2</v>
      </c>
      <c r="GP20">
        <v>41815</v>
      </c>
      <c r="GQ20">
        <v>2.181</v>
      </c>
      <c r="GR20">
        <v>1.90243</v>
      </c>
      <c r="GS20">
        <v>0.00418723</v>
      </c>
      <c r="GT20">
        <v>0</v>
      </c>
      <c r="GU20">
        <v>24.9289</v>
      </c>
      <c r="GV20">
        <v>999.9</v>
      </c>
      <c r="GW20">
        <v>45.5</v>
      </c>
      <c r="GX20">
        <v>32.7</v>
      </c>
      <c r="GY20">
        <v>22.4064</v>
      </c>
      <c r="GZ20">
        <v>60.9304</v>
      </c>
      <c r="HA20">
        <v>15.3486</v>
      </c>
      <c r="HB20">
        <v>1</v>
      </c>
      <c r="HC20">
        <v>0.122292</v>
      </c>
      <c r="HD20">
        <v>2.30546</v>
      </c>
      <c r="HE20">
        <v>20.2979</v>
      </c>
      <c r="HF20">
        <v>5.20321</v>
      </c>
      <c r="HG20">
        <v>11.9036</v>
      </c>
      <c r="HH20">
        <v>4.9706</v>
      </c>
      <c r="HI20">
        <v>3.281</v>
      </c>
      <c r="HJ20">
        <v>9999</v>
      </c>
      <c r="HK20">
        <v>9999</v>
      </c>
      <c r="HL20">
        <v>9999</v>
      </c>
      <c r="HM20">
        <v>999.9</v>
      </c>
      <c r="HN20">
        <v>4.97064</v>
      </c>
      <c r="HO20">
        <v>1.85544</v>
      </c>
      <c r="HP20">
        <v>1.85259</v>
      </c>
      <c r="HQ20">
        <v>1.85685</v>
      </c>
      <c r="HR20">
        <v>1.8576</v>
      </c>
      <c r="HS20">
        <v>1.85654</v>
      </c>
      <c r="HT20">
        <v>1.85011</v>
      </c>
      <c r="HU20">
        <v>1.85516</v>
      </c>
      <c r="HV20" t="s">
        <v>23</v>
      </c>
      <c r="HW20" t="s">
        <v>23</v>
      </c>
      <c r="HX20" t="s">
        <v>23</v>
      </c>
      <c r="HY20" t="s">
        <v>23</v>
      </c>
      <c r="HZ20" t="s">
        <v>420</v>
      </c>
      <c r="IA20" t="s">
        <v>421</v>
      </c>
      <c r="IB20" t="s">
        <v>422</v>
      </c>
      <c r="IC20" t="s">
        <v>422</v>
      </c>
      <c r="ID20" t="s">
        <v>422</v>
      </c>
      <c r="IE20" t="s">
        <v>422</v>
      </c>
      <c r="IF20">
        <v>0</v>
      </c>
      <c r="IG20">
        <v>100</v>
      </c>
      <c r="IH20">
        <v>100</v>
      </c>
      <c r="II20">
        <v>0.956</v>
      </c>
      <c r="IJ20">
        <v>-0.0072</v>
      </c>
      <c r="IK20">
        <v>0.5496997595260125</v>
      </c>
      <c r="IL20">
        <v>0.001513919756645767</v>
      </c>
      <c r="IM20">
        <v>-6.355450319681323E-07</v>
      </c>
      <c r="IN20">
        <v>2.090123885286584E-10</v>
      </c>
      <c r="IO20">
        <v>-0.3348204397694555</v>
      </c>
      <c r="IP20">
        <v>-0.006256547656075575</v>
      </c>
      <c r="IQ20">
        <v>0.00124454442421945</v>
      </c>
      <c r="IR20">
        <v>1.659708129871356E-06</v>
      </c>
      <c r="IS20">
        <v>-1</v>
      </c>
      <c r="IT20">
        <v>2069</v>
      </c>
      <c r="IU20">
        <v>3</v>
      </c>
      <c r="IV20">
        <v>25</v>
      </c>
      <c r="IW20">
        <v>1</v>
      </c>
      <c r="IX20">
        <v>13.7</v>
      </c>
      <c r="IY20">
        <v>0.843506</v>
      </c>
      <c r="IZ20">
        <v>2.54639</v>
      </c>
      <c r="JA20">
        <v>1.59912</v>
      </c>
      <c r="JB20">
        <v>2.3877</v>
      </c>
      <c r="JC20">
        <v>1.44897</v>
      </c>
      <c r="JD20">
        <v>2.50244</v>
      </c>
      <c r="JE20">
        <v>37.2659</v>
      </c>
      <c r="JF20">
        <v>15.3316</v>
      </c>
      <c r="JG20">
        <v>18</v>
      </c>
      <c r="JH20">
        <v>619.778</v>
      </c>
      <c r="JI20">
        <v>442.9</v>
      </c>
      <c r="JJ20">
        <v>22.4448</v>
      </c>
      <c r="JK20">
        <v>28.8676</v>
      </c>
      <c r="JL20">
        <v>30.0002</v>
      </c>
      <c r="JM20">
        <v>28.9723</v>
      </c>
      <c r="JN20">
        <v>28.9491</v>
      </c>
      <c r="JO20">
        <v>16.8411</v>
      </c>
      <c r="JP20">
        <v>25.5066</v>
      </c>
      <c r="JQ20">
        <v>43.7712</v>
      </c>
      <c r="JR20">
        <v>22.4466</v>
      </c>
      <c r="JS20">
        <v>300</v>
      </c>
      <c r="JT20">
        <v>18.2845</v>
      </c>
      <c r="JU20">
        <v>101.488</v>
      </c>
      <c r="JV20">
        <v>101.326</v>
      </c>
    </row>
    <row r="21" spans="1:282">
      <c r="A21">
        <v>5</v>
      </c>
      <c r="B21">
        <v>1717669936.6</v>
      </c>
      <c r="C21">
        <v>339.5</v>
      </c>
      <c r="D21" t="s">
        <v>437</v>
      </c>
      <c r="E21" t="s">
        <v>438</v>
      </c>
      <c r="F21">
        <v>15</v>
      </c>
      <c r="G21">
        <v>1717669928.599999</v>
      </c>
      <c r="H21">
        <f>(I21)/1000</f>
        <v>0</v>
      </c>
      <c r="I21">
        <f>1000*DI21*AG21*(DE21-DF21)/(100*CX21*(1000-AG21*DE21))</f>
        <v>0</v>
      </c>
      <c r="J21">
        <f>DI21*AG21*(DD21-DC21*(1000-AG21*DF21)/(1000-AG21*DE21))/(100*CX21)</f>
        <v>0</v>
      </c>
      <c r="K21">
        <f>DC21 - IF(AG21&gt;1, J21*CX21*100.0/(AI21*DQ21), 0)</f>
        <v>0</v>
      </c>
      <c r="L21">
        <f>((R21-H21/2)*K21-J21)/(R21+H21/2)</f>
        <v>0</v>
      </c>
      <c r="M21">
        <f>L21*(DJ21+DK21)/1000.0</f>
        <v>0</v>
      </c>
      <c r="N21">
        <f>(DC21 - IF(AG21&gt;1, J21*CX21*100.0/(AI21*DQ21), 0))*(DJ21+DK21)/1000.0</f>
        <v>0</v>
      </c>
      <c r="O21">
        <f>2.0/((1/Q21-1/P21)+SIGN(Q21)*SQRT((1/Q21-1/P21)*(1/Q21-1/P21) + 4*CY21/((CY21+1)*(CY21+1))*(2*1/Q21*1/P21-1/P21*1/P21)))</f>
        <v>0</v>
      </c>
      <c r="P21">
        <f>IF(LEFT(CZ21,1)&lt;&gt;"0",IF(LEFT(CZ21,1)="1",3.0,DA21),$D$5+$E$5*(DQ21*DJ21/($K$5*1000))+$F$5*(DQ21*DJ21/($K$5*1000))*MAX(MIN(CX21,$J$5),$I$5)*MAX(MIN(CX21,$J$5),$I$5)+$G$5*MAX(MIN(CX21,$J$5),$I$5)*(DQ21*DJ21/($K$5*1000))+$H$5*(DQ21*DJ21/($K$5*1000))*(DQ21*DJ21/($K$5*1000)))</f>
        <v>0</v>
      </c>
      <c r="Q21">
        <f>H21*(1000-(1000*0.61365*exp(17.502*U21/(240.97+U21))/(DJ21+DK21)+DE21)/2)/(1000*0.61365*exp(17.502*U21/(240.97+U21))/(DJ21+DK21)-DE21)</f>
        <v>0</v>
      </c>
      <c r="R21">
        <f>1/((CY21+1)/(O21/1.6)+1/(P21/1.37)) + CY21/((CY21+1)/(O21/1.6) + CY21/(P21/1.37))</f>
        <v>0</v>
      </c>
      <c r="S21">
        <f>(CT21*CW21)</f>
        <v>0</v>
      </c>
      <c r="T21">
        <f>(DL21+(S21+2*0.95*5.67E-8*(((DL21+$B$7)+273)^4-(DL21+273)^4)-44100*H21)/(1.84*29.3*P21+8*0.95*5.67E-8*(DL21+273)^3))</f>
        <v>0</v>
      </c>
      <c r="U21">
        <f>($C$7*DM21+$D$7*DN21+$E$7*T21)</f>
        <v>0</v>
      </c>
      <c r="V21">
        <f>0.61365*exp(17.502*U21/(240.97+U21))</f>
        <v>0</v>
      </c>
      <c r="W21">
        <f>(X21/Y21*100)</f>
        <v>0</v>
      </c>
      <c r="X21">
        <f>DE21*(DJ21+DK21)/1000</f>
        <v>0</v>
      </c>
      <c r="Y21">
        <f>0.61365*exp(17.502*DL21/(240.97+DL21))</f>
        <v>0</v>
      </c>
      <c r="Z21">
        <f>(V21-DE21*(DJ21+DK21)/1000)</f>
        <v>0</v>
      </c>
      <c r="AA21">
        <f>(-H21*44100)</f>
        <v>0</v>
      </c>
      <c r="AB21">
        <f>2*29.3*P21*0.92*(DL21-U21)</f>
        <v>0</v>
      </c>
      <c r="AC21">
        <f>2*0.95*5.67E-8*(((DL21+$B$7)+273)^4-(U21+273)^4)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MAX(0,($B$13+$C$13*DQ21)/(1+$D$13*DQ21)*DJ21/(DL21+273)*$E$13)</f>
        <v>0</v>
      </c>
      <c r="AJ21" t="s">
        <v>414</v>
      </c>
      <c r="AK21">
        <v>10056.7</v>
      </c>
      <c r="AL21">
        <v>239.316</v>
      </c>
      <c r="AM21">
        <v>912.8</v>
      </c>
      <c r="AN21">
        <f>1-AL21/AM21</f>
        <v>0</v>
      </c>
      <c r="AO21">
        <v>-1</v>
      </c>
      <c r="AP21" t="s">
        <v>439</v>
      </c>
      <c r="AQ21">
        <v>10233.8</v>
      </c>
      <c r="AR21">
        <v>1190.094230769231</v>
      </c>
      <c r="AS21">
        <v>1209.99</v>
      </c>
      <c r="AT21">
        <f>1-AR21/AS21</f>
        <v>0</v>
      </c>
      <c r="AU21">
        <v>0.5</v>
      </c>
      <c r="AV21">
        <f>CU21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416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v>3661</v>
      </c>
      <c r="BM21">
        <v>290.0000000000001</v>
      </c>
      <c r="BN21">
        <v>1209.99</v>
      </c>
      <c r="BO21">
        <v>15</v>
      </c>
      <c r="BP21">
        <v>10233.8</v>
      </c>
      <c r="BQ21">
        <v>1201.27</v>
      </c>
      <c r="BR21">
        <v>8.720000000000001</v>
      </c>
      <c r="BS21">
        <v>300.0000000000001</v>
      </c>
      <c r="BT21">
        <v>23.9</v>
      </c>
      <c r="BU21">
        <v>1191.763672001749</v>
      </c>
      <c r="BV21">
        <v>1.701253179196296</v>
      </c>
      <c r="BW21">
        <v>9.72780729212554</v>
      </c>
      <c r="BX21">
        <v>1.522511750704515</v>
      </c>
      <c r="BY21">
        <v>0.5931613160866291</v>
      </c>
      <c r="BZ21">
        <v>-0.007874908565072298</v>
      </c>
      <c r="CA21">
        <v>289.9999999999999</v>
      </c>
      <c r="CB21">
        <v>1202.04</v>
      </c>
      <c r="CC21">
        <v>655</v>
      </c>
      <c r="CD21">
        <v>10210.4</v>
      </c>
      <c r="CE21">
        <v>1201.29</v>
      </c>
      <c r="CF21">
        <v>0.75</v>
      </c>
      <c r="CT21">
        <f>$B$11*DR21+$C$11*DS21+$F$11*ED21*(1-EG21)</f>
        <v>0</v>
      </c>
      <c r="CU21">
        <f>CT21*CV21</f>
        <v>0</v>
      </c>
      <c r="CV21">
        <f>($B$11*$D$9+$C$11*$D$9+$F$11*((EQ21+EI21)/MAX(EQ21+EI21+ER21, 0.1)*$I$9+ER21/MAX(EQ21+EI21+ER21, 0.1)*$J$9))/($B$11+$C$11+$F$11)</f>
        <v>0</v>
      </c>
      <c r="CW21">
        <f>($B$11*$K$9+$C$11*$K$9+$F$11*((EQ21+EI21)/MAX(EQ21+EI21+ER21, 0.1)*$P$9+ER21/MAX(EQ21+EI21+ER21, 0.1)*$Q$9))/($B$11+$C$11+$F$11)</f>
        <v>0</v>
      </c>
      <c r="CX21">
        <v>6</v>
      </c>
      <c r="CY21">
        <v>0.5</v>
      </c>
      <c r="CZ21" t="s">
        <v>417</v>
      </c>
      <c r="DA21">
        <v>2</v>
      </c>
      <c r="DB21">
        <v>1717669928.599999</v>
      </c>
      <c r="DC21">
        <v>198.7736129032258</v>
      </c>
      <c r="DD21">
        <v>199.9629032258064</v>
      </c>
      <c r="DE21">
        <v>18.71763225806452</v>
      </c>
      <c r="DF21">
        <v>18.28377741935484</v>
      </c>
      <c r="DG21">
        <v>197.9606129032258</v>
      </c>
      <c r="DH21">
        <v>18.72244516129033</v>
      </c>
      <c r="DI21">
        <v>599.9987096774195</v>
      </c>
      <c r="DJ21">
        <v>100.8739354838709</v>
      </c>
      <c r="DK21">
        <v>0.1000791</v>
      </c>
      <c r="DL21">
        <v>24.77629354838709</v>
      </c>
      <c r="DM21">
        <v>24.98730967741936</v>
      </c>
      <c r="DN21">
        <v>999.9000000000003</v>
      </c>
      <c r="DO21">
        <v>0</v>
      </c>
      <c r="DP21">
        <v>0</v>
      </c>
      <c r="DQ21">
        <v>9997.139677419354</v>
      </c>
      <c r="DR21">
        <v>0</v>
      </c>
      <c r="DS21">
        <v>426.2273548387097</v>
      </c>
      <c r="DT21">
        <v>-1.170900967741935</v>
      </c>
      <c r="DU21">
        <v>202.584</v>
      </c>
      <c r="DV21">
        <v>203.6871935483871</v>
      </c>
      <c r="DW21">
        <v>0.4338585806451613</v>
      </c>
      <c r="DX21">
        <v>199.9629032258064</v>
      </c>
      <c r="DY21">
        <v>18.28377741935484</v>
      </c>
      <c r="DZ21">
        <v>1.888123548387097</v>
      </c>
      <c r="EA21">
        <v>1.844358387096774</v>
      </c>
      <c r="EB21">
        <v>16.53608387096774</v>
      </c>
      <c r="EC21">
        <v>16.16787096774194</v>
      </c>
      <c r="ED21">
        <v>699.9986451612904</v>
      </c>
      <c r="EE21">
        <v>0.9429894838709677</v>
      </c>
      <c r="EF21">
        <v>0.05701036451612903</v>
      </c>
      <c r="EG21">
        <v>0</v>
      </c>
      <c r="EH21">
        <v>1189.571612903225</v>
      </c>
      <c r="EI21">
        <v>5.000040000000003</v>
      </c>
      <c r="EJ21">
        <v>8438.448387096771</v>
      </c>
      <c r="EK21">
        <v>5723.377096774194</v>
      </c>
      <c r="EL21">
        <v>35.48170967741935</v>
      </c>
      <c r="EM21">
        <v>38.25</v>
      </c>
      <c r="EN21">
        <v>36.74593548387097</v>
      </c>
      <c r="EO21">
        <v>37.81199999999998</v>
      </c>
      <c r="EP21">
        <v>37.31199999999998</v>
      </c>
      <c r="EQ21">
        <v>655.3761290322579</v>
      </c>
      <c r="ER21">
        <v>39.62225806451615</v>
      </c>
      <c r="ES21">
        <v>0</v>
      </c>
      <c r="ET21">
        <v>77.70000004768372</v>
      </c>
      <c r="EU21">
        <v>0</v>
      </c>
      <c r="EV21">
        <v>1190.094230769231</v>
      </c>
      <c r="EW21">
        <v>45.70700856087935</v>
      </c>
      <c r="EX21">
        <v>303.4099148228925</v>
      </c>
      <c r="EY21">
        <v>8442.306153846153</v>
      </c>
      <c r="EZ21">
        <v>15</v>
      </c>
      <c r="FA21">
        <v>1717669959.6</v>
      </c>
      <c r="FB21" t="s">
        <v>440</v>
      </c>
      <c r="FC21">
        <v>1717669959.6</v>
      </c>
      <c r="FD21">
        <v>1717669037.6</v>
      </c>
      <c r="FE21">
        <v>43</v>
      </c>
      <c r="FF21">
        <v>-0.02</v>
      </c>
      <c r="FG21">
        <v>0.014</v>
      </c>
      <c r="FH21">
        <v>0.8129999999999999</v>
      </c>
      <c r="FI21">
        <v>-0.03</v>
      </c>
      <c r="FJ21">
        <v>200</v>
      </c>
      <c r="FK21">
        <v>18</v>
      </c>
      <c r="FL21">
        <v>0.4</v>
      </c>
      <c r="FM21">
        <v>0.15</v>
      </c>
      <c r="FN21">
        <v>-1.070073585365854</v>
      </c>
      <c r="FO21">
        <v>-1.734673484320559</v>
      </c>
      <c r="FP21">
        <v>0.1898204181493368</v>
      </c>
      <c r="FQ21">
        <v>0</v>
      </c>
      <c r="FR21">
        <v>1187.207647058824</v>
      </c>
      <c r="FS21">
        <v>47.85637892082534</v>
      </c>
      <c r="FT21">
        <v>5.07758746489588</v>
      </c>
      <c r="FU21">
        <v>0</v>
      </c>
      <c r="FV21">
        <v>0.4372449512195122</v>
      </c>
      <c r="FW21">
        <v>-0.1156233658536577</v>
      </c>
      <c r="FX21">
        <v>0.01831103037282975</v>
      </c>
      <c r="FY21">
        <v>0</v>
      </c>
      <c r="FZ21">
        <v>0</v>
      </c>
      <c r="GA21">
        <v>3</v>
      </c>
      <c r="GB21" t="s">
        <v>427</v>
      </c>
      <c r="GC21">
        <v>3.24909</v>
      </c>
      <c r="GD21">
        <v>2.80129</v>
      </c>
      <c r="GE21">
        <v>0.0551334</v>
      </c>
      <c r="GF21">
        <v>0.056063</v>
      </c>
      <c r="GG21">
        <v>0.100863</v>
      </c>
      <c r="GH21">
        <v>0.09982340000000001</v>
      </c>
      <c r="GI21">
        <v>24749.7</v>
      </c>
      <c r="GJ21">
        <v>29488.4</v>
      </c>
      <c r="GK21">
        <v>26015.6</v>
      </c>
      <c r="GL21">
        <v>30046.2</v>
      </c>
      <c r="GM21">
        <v>32923.7</v>
      </c>
      <c r="GN21">
        <v>34908.8</v>
      </c>
      <c r="GO21">
        <v>39908.8</v>
      </c>
      <c r="GP21">
        <v>41813.7</v>
      </c>
      <c r="GQ21">
        <v>2.1806</v>
      </c>
      <c r="GR21">
        <v>1.9034</v>
      </c>
      <c r="GS21">
        <v>0.00320375</v>
      </c>
      <c r="GT21">
        <v>0</v>
      </c>
      <c r="GU21">
        <v>24.9352</v>
      </c>
      <c r="GV21">
        <v>999.9</v>
      </c>
      <c r="GW21">
        <v>44.8</v>
      </c>
      <c r="GX21">
        <v>32.8</v>
      </c>
      <c r="GY21">
        <v>22.1847</v>
      </c>
      <c r="GZ21">
        <v>60.6604</v>
      </c>
      <c r="HA21">
        <v>15.5288</v>
      </c>
      <c r="HB21">
        <v>1</v>
      </c>
      <c r="HC21">
        <v>0.124276</v>
      </c>
      <c r="HD21">
        <v>2.3171</v>
      </c>
      <c r="HE21">
        <v>20.2974</v>
      </c>
      <c r="HF21">
        <v>5.20157</v>
      </c>
      <c r="HG21">
        <v>11.9036</v>
      </c>
      <c r="HH21">
        <v>4.9707</v>
      </c>
      <c r="HI21">
        <v>3.281</v>
      </c>
      <c r="HJ21">
        <v>9999</v>
      </c>
      <c r="HK21">
        <v>9999</v>
      </c>
      <c r="HL21">
        <v>9999</v>
      </c>
      <c r="HM21">
        <v>999.9</v>
      </c>
      <c r="HN21">
        <v>4.97066</v>
      </c>
      <c r="HO21">
        <v>1.85541</v>
      </c>
      <c r="HP21">
        <v>1.8526</v>
      </c>
      <c r="HQ21">
        <v>1.85684</v>
      </c>
      <c r="HR21">
        <v>1.8576</v>
      </c>
      <c r="HS21">
        <v>1.85654</v>
      </c>
      <c r="HT21">
        <v>1.85012</v>
      </c>
      <c r="HU21">
        <v>1.85517</v>
      </c>
      <c r="HV21" t="s">
        <v>23</v>
      </c>
      <c r="HW21" t="s">
        <v>23</v>
      </c>
      <c r="HX21" t="s">
        <v>23</v>
      </c>
      <c r="HY21" t="s">
        <v>23</v>
      </c>
      <c r="HZ21" t="s">
        <v>420</v>
      </c>
      <c r="IA21" t="s">
        <v>421</v>
      </c>
      <c r="IB21" t="s">
        <v>422</v>
      </c>
      <c r="IC21" t="s">
        <v>422</v>
      </c>
      <c r="ID21" t="s">
        <v>422</v>
      </c>
      <c r="IE21" t="s">
        <v>422</v>
      </c>
      <c r="IF21">
        <v>0</v>
      </c>
      <c r="IG21">
        <v>100</v>
      </c>
      <c r="IH21">
        <v>100</v>
      </c>
      <c r="II21">
        <v>0.8129999999999999</v>
      </c>
      <c r="IJ21">
        <v>-0.0038</v>
      </c>
      <c r="IK21">
        <v>0.5549964334170432</v>
      </c>
      <c r="IL21">
        <v>0.001513919756645767</v>
      </c>
      <c r="IM21">
        <v>-6.355450319681323E-07</v>
      </c>
      <c r="IN21">
        <v>2.090123885286584E-10</v>
      </c>
      <c r="IO21">
        <v>-0.3348204397694555</v>
      </c>
      <c r="IP21">
        <v>-0.006256547656075575</v>
      </c>
      <c r="IQ21">
        <v>0.00124454442421945</v>
      </c>
      <c r="IR21">
        <v>1.659708129871356E-06</v>
      </c>
      <c r="IS21">
        <v>-1</v>
      </c>
      <c r="IT21">
        <v>2069</v>
      </c>
      <c r="IU21">
        <v>3</v>
      </c>
      <c r="IV21">
        <v>25</v>
      </c>
      <c r="IW21">
        <v>1</v>
      </c>
      <c r="IX21">
        <v>15</v>
      </c>
      <c r="IY21">
        <v>0.617676</v>
      </c>
      <c r="IZ21">
        <v>2.55249</v>
      </c>
      <c r="JA21">
        <v>1.5979</v>
      </c>
      <c r="JB21">
        <v>2.38647</v>
      </c>
      <c r="JC21">
        <v>1.44897</v>
      </c>
      <c r="JD21">
        <v>2.45605</v>
      </c>
      <c r="JE21">
        <v>37.2659</v>
      </c>
      <c r="JF21">
        <v>15.3141</v>
      </c>
      <c r="JG21">
        <v>18</v>
      </c>
      <c r="JH21">
        <v>619.692</v>
      </c>
      <c r="JI21">
        <v>443.595</v>
      </c>
      <c r="JJ21">
        <v>22.439</v>
      </c>
      <c r="JK21">
        <v>28.8899</v>
      </c>
      <c r="JL21">
        <v>30.0003</v>
      </c>
      <c r="JM21">
        <v>28.9921</v>
      </c>
      <c r="JN21">
        <v>28.9676</v>
      </c>
      <c r="JO21">
        <v>12.3486</v>
      </c>
      <c r="JP21">
        <v>24.3646</v>
      </c>
      <c r="JQ21">
        <v>43.7712</v>
      </c>
      <c r="JR21">
        <v>22.4441</v>
      </c>
      <c r="JS21">
        <v>200</v>
      </c>
      <c r="JT21">
        <v>18.3045</v>
      </c>
      <c r="JU21">
        <v>101.479</v>
      </c>
      <c r="JV21">
        <v>101.322</v>
      </c>
    </row>
    <row r="22" spans="1:282">
      <c r="A22">
        <v>6</v>
      </c>
      <c r="B22">
        <v>1717670020.6</v>
      </c>
      <c r="C22">
        <v>423.5</v>
      </c>
      <c r="D22" t="s">
        <v>441</v>
      </c>
      <c r="E22" t="s">
        <v>442</v>
      </c>
      <c r="F22">
        <v>15</v>
      </c>
      <c r="G22">
        <v>1717670012.599999</v>
      </c>
      <c r="H22">
        <f>(I22)/1000</f>
        <v>0</v>
      </c>
      <c r="I22">
        <f>1000*DI22*AG22*(DE22-DF22)/(100*CX22*(1000-AG22*DE22))</f>
        <v>0</v>
      </c>
      <c r="J22">
        <f>DI22*AG22*(DD22-DC22*(1000-AG22*DF22)/(1000-AG22*DE22))/(100*CX22)</f>
        <v>0</v>
      </c>
      <c r="K22">
        <f>DC22 - IF(AG22&gt;1, J22*CX22*100.0/(AI22*DQ22), 0)</f>
        <v>0</v>
      </c>
      <c r="L22">
        <f>((R22-H22/2)*K22-J22)/(R22+H22/2)</f>
        <v>0</v>
      </c>
      <c r="M22">
        <f>L22*(DJ22+DK22)/1000.0</f>
        <v>0</v>
      </c>
      <c r="N22">
        <f>(DC22 - IF(AG22&gt;1, J22*CX22*100.0/(AI22*DQ22), 0))*(DJ22+DK22)/1000.0</f>
        <v>0</v>
      </c>
      <c r="O22">
        <f>2.0/((1/Q22-1/P22)+SIGN(Q22)*SQRT((1/Q22-1/P22)*(1/Q22-1/P22) + 4*CY22/((CY22+1)*(CY22+1))*(2*1/Q22*1/P22-1/P22*1/P22)))</f>
        <v>0</v>
      </c>
      <c r="P22">
        <f>IF(LEFT(CZ22,1)&lt;&gt;"0",IF(LEFT(CZ22,1)="1",3.0,DA22),$D$5+$E$5*(DQ22*DJ22/($K$5*1000))+$F$5*(DQ22*DJ22/($K$5*1000))*MAX(MIN(CX22,$J$5),$I$5)*MAX(MIN(CX22,$J$5),$I$5)+$G$5*MAX(MIN(CX22,$J$5),$I$5)*(DQ22*DJ22/($K$5*1000))+$H$5*(DQ22*DJ22/($K$5*1000))*(DQ22*DJ22/($K$5*1000)))</f>
        <v>0</v>
      </c>
      <c r="Q22">
        <f>H22*(1000-(1000*0.61365*exp(17.502*U22/(240.97+U22))/(DJ22+DK22)+DE22)/2)/(1000*0.61365*exp(17.502*U22/(240.97+U22))/(DJ22+DK22)-DE22)</f>
        <v>0</v>
      </c>
      <c r="R22">
        <f>1/((CY22+1)/(O22/1.6)+1/(P22/1.37)) + CY22/((CY22+1)/(O22/1.6) + CY22/(P22/1.37))</f>
        <v>0</v>
      </c>
      <c r="S22">
        <f>(CT22*CW22)</f>
        <v>0</v>
      </c>
      <c r="T22">
        <f>(DL22+(S22+2*0.95*5.67E-8*(((DL22+$B$7)+273)^4-(DL22+273)^4)-44100*H22)/(1.84*29.3*P22+8*0.95*5.67E-8*(DL22+273)^3))</f>
        <v>0</v>
      </c>
      <c r="U22">
        <f>($C$7*DM22+$D$7*DN22+$E$7*T22)</f>
        <v>0</v>
      </c>
      <c r="V22">
        <f>0.61365*exp(17.502*U22/(240.97+U22))</f>
        <v>0</v>
      </c>
      <c r="W22">
        <f>(X22/Y22*100)</f>
        <v>0</v>
      </c>
      <c r="X22">
        <f>DE22*(DJ22+DK22)/1000</f>
        <v>0</v>
      </c>
      <c r="Y22">
        <f>0.61365*exp(17.502*DL22/(240.97+DL22))</f>
        <v>0</v>
      </c>
      <c r="Z22">
        <f>(V22-DE22*(DJ22+DK22)/1000)</f>
        <v>0</v>
      </c>
      <c r="AA22">
        <f>(-H22*44100)</f>
        <v>0</v>
      </c>
      <c r="AB22">
        <f>2*29.3*P22*0.92*(DL22-U22)</f>
        <v>0</v>
      </c>
      <c r="AC22">
        <f>2*0.95*5.67E-8*(((DL22+$B$7)+273)^4-(U22+273)^4)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MAX(0,($B$13+$C$13*DQ22)/(1+$D$13*DQ22)*DJ22/(DL22+273)*$E$13)</f>
        <v>0</v>
      </c>
      <c r="AJ22" t="s">
        <v>414</v>
      </c>
      <c r="AK22">
        <v>10056.7</v>
      </c>
      <c r="AL22">
        <v>239.316</v>
      </c>
      <c r="AM22">
        <v>912.8</v>
      </c>
      <c r="AN22">
        <f>1-AL22/AM22</f>
        <v>0</v>
      </c>
      <c r="AO22">
        <v>-1</v>
      </c>
      <c r="AP22" t="s">
        <v>443</v>
      </c>
      <c r="AQ22">
        <v>10234.9</v>
      </c>
      <c r="AR22">
        <v>1276.430769230769</v>
      </c>
      <c r="AS22">
        <v>1271.58</v>
      </c>
      <c r="AT22">
        <f>1-AR22/AS22</f>
        <v>0</v>
      </c>
      <c r="AU22">
        <v>0.5</v>
      </c>
      <c r="AV22">
        <f>CU22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416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v>3662</v>
      </c>
      <c r="BM22">
        <v>290.0000000000001</v>
      </c>
      <c r="BN22">
        <v>1271.58</v>
      </c>
      <c r="BO22">
        <v>15</v>
      </c>
      <c r="BP22">
        <v>10234.9</v>
      </c>
      <c r="BQ22">
        <v>1245.27</v>
      </c>
      <c r="BR22">
        <v>26.31</v>
      </c>
      <c r="BS22">
        <v>300.0000000000001</v>
      </c>
      <c r="BT22">
        <v>23.9</v>
      </c>
      <c r="BU22">
        <v>1225.73987318168</v>
      </c>
      <c r="BV22">
        <v>1.944756768502683</v>
      </c>
      <c r="BW22">
        <v>19.9882901541356</v>
      </c>
      <c r="BX22">
        <v>1.740590733949905</v>
      </c>
      <c r="BY22">
        <v>0.8248616718440083</v>
      </c>
      <c r="BZ22">
        <v>-0.007875553503893219</v>
      </c>
      <c r="CA22">
        <v>289.9999999999999</v>
      </c>
      <c r="CB22">
        <v>1244.75</v>
      </c>
      <c r="CC22">
        <v>615</v>
      </c>
      <c r="CD22">
        <v>10212.8</v>
      </c>
      <c r="CE22">
        <v>1245.31</v>
      </c>
      <c r="CF22">
        <v>-0.5600000000000001</v>
      </c>
      <c r="CT22">
        <f>$B$11*DR22+$C$11*DS22+$F$11*ED22*(1-EG22)</f>
        <v>0</v>
      </c>
      <c r="CU22">
        <f>CT22*CV22</f>
        <v>0</v>
      </c>
      <c r="CV22">
        <f>($B$11*$D$9+$C$11*$D$9+$F$11*((EQ22+EI22)/MAX(EQ22+EI22+ER22, 0.1)*$I$9+ER22/MAX(EQ22+EI22+ER22, 0.1)*$J$9))/($B$11+$C$11+$F$11)</f>
        <v>0</v>
      </c>
      <c r="CW22">
        <f>($B$11*$K$9+$C$11*$K$9+$F$11*((EQ22+EI22)/MAX(EQ22+EI22+ER22, 0.1)*$P$9+ER22/MAX(EQ22+EI22+ER22, 0.1)*$Q$9))/($B$11+$C$11+$F$11)</f>
        <v>0</v>
      </c>
      <c r="CX22">
        <v>6</v>
      </c>
      <c r="CY22">
        <v>0.5</v>
      </c>
      <c r="CZ22" t="s">
        <v>417</v>
      </c>
      <c r="DA22">
        <v>2</v>
      </c>
      <c r="DB22">
        <v>1717670012.599999</v>
      </c>
      <c r="DC22">
        <v>99.7289322580645</v>
      </c>
      <c r="DD22">
        <v>99.97839999999998</v>
      </c>
      <c r="DE22">
        <v>18.69924516129033</v>
      </c>
      <c r="DF22">
        <v>18.22334516129032</v>
      </c>
      <c r="DG22">
        <v>99.14393225806451</v>
      </c>
      <c r="DH22">
        <v>18.70480322580645</v>
      </c>
      <c r="DI22">
        <v>600.0110645161291</v>
      </c>
      <c r="DJ22">
        <v>100.8762258064516</v>
      </c>
      <c r="DK22">
        <v>0.09997153548387096</v>
      </c>
      <c r="DL22">
        <v>24.77240322580646</v>
      </c>
      <c r="DM22">
        <v>24.98497419354839</v>
      </c>
      <c r="DN22">
        <v>999.9000000000003</v>
      </c>
      <c r="DO22">
        <v>0</v>
      </c>
      <c r="DP22">
        <v>0</v>
      </c>
      <c r="DQ22">
        <v>10007.61935483871</v>
      </c>
      <c r="DR22">
        <v>0</v>
      </c>
      <c r="DS22">
        <v>425.7271612903226</v>
      </c>
      <c r="DT22">
        <v>-0.1551356419354839</v>
      </c>
      <c r="DU22">
        <v>101.7253548387097</v>
      </c>
      <c r="DV22">
        <v>101.8340967741936</v>
      </c>
      <c r="DW22">
        <v>0.4759012258064516</v>
      </c>
      <c r="DX22">
        <v>99.97839999999998</v>
      </c>
      <c r="DY22">
        <v>18.22334516129032</v>
      </c>
      <c r="DZ22">
        <v>1.886310322580645</v>
      </c>
      <c r="EA22">
        <v>1.838303548387097</v>
      </c>
      <c r="EB22">
        <v>16.52099032258064</v>
      </c>
      <c r="EC22">
        <v>16.11635161290323</v>
      </c>
      <c r="ED22">
        <v>699.9941612903227</v>
      </c>
      <c r="EE22">
        <v>0.9429787419354837</v>
      </c>
      <c r="EF22">
        <v>0.05702105806451613</v>
      </c>
      <c r="EG22">
        <v>0</v>
      </c>
      <c r="EH22">
        <v>1275.433225806451</v>
      </c>
      <c r="EI22">
        <v>5.000040000000003</v>
      </c>
      <c r="EJ22">
        <v>9029.051290322579</v>
      </c>
      <c r="EK22">
        <v>5723.317741935485</v>
      </c>
      <c r="EL22">
        <v>35.43299999999999</v>
      </c>
      <c r="EM22">
        <v>38.18699999999998</v>
      </c>
      <c r="EN22">
        <v>36.68699999999998</v>
      </c>
      <c r="EO22">
        <v>37.8</v>
      </c>
      <c r="EP22">
        <v>37.25</v>
      </c>
      <c r="EQ22">
        <v>655.3648387096772</v>
      </c>
      <c r="ER22">
        <v>39.62612903225809</v>
      </c>
      <c r="ES22">
        <v>0</v>
      </c>
      <c r="ET22">
        <v>83.5</v>
      </c>
      <c r="EU22">
        <v>0</v>
      </c>
      <c r="EV22">
        <v>1276.430769230769</v>
      </c>
      <c r="EW22">
        <v>90.95042719406747</v>
      </c>
      <c r="EX22">
        <v>631.1558965665594</v>
      </c>
      <c r="EY22">
        <v>9035.684230769231</v>
      </c>
      <c r="EZ22">
        <v>15</v>
      </c>
      <c r="FA22">
        <v>1717670038.6</v>
      </c>
      <c r="FB22" t="s">
        <v>444</v>
      </c>
      <c r="FC22">
        <v>1717670038.6</v>
      </c>
      <c r="FD22">
        <v>1717669037.6</v>
      </c>
      <c r="FE22">
        <v>44</v>
      </c>
      <c r="FF22">
        <v>-0.095</v>
      </c>
      <c r="FG22">
        <v>0.014</v>
      </c>
      <c r="FH22">
        <v>0.585</v>
      </c>
      <c r="FI22">
        <v>-0.03</v>
      </c>
      <c r="FJ22">
        <v>100</v>
      </c>
      <c r="FK22">
        <v>18</v>
      </c>
      <c r="FL22">
        <v>0.57</v>
      </c>
      <c r="FM22">
        <v>0.15</v>
      </c>
      <c r="FN22">
        <v>-0.07886086249999999</v>
      </c>
      <c r="FO22">
        <v>-1.592024000375234</v>
      </c>
      <c r="FP22">
        <v>0.1676538157091182</v>
      </c>
      <c r="FQ22">
        <v>0</v>
      </c>
      <c r="FR22">
        <v>1271.754705882353</v>
      </c>
      <c r="FS22">
        <v>90.92284175887288</v>
      </c>
      <c r="FT22">
        <v>9.017281198211133</v>
      </c>
      <c r="FU22">
        <v>0</v>
      </c>
      <c r="FV22">
        <v>0.47677045</v>
      </c>
      <c r="FW22">
        <v>-0.06266042026266509</v>
      </c>
      <c r="FX22">
        <v>0.00872872254098502</v>
      </c>
      <c r="FY22">
        <v>1</v>
      </c>
      <c r="FZ22">
        <v>1</v>
      </c>
      <c r="GA22">
        <v>3</v>
      </c>
      <c r="GB22" t="s">
        <v>432</v>
      </c>
      <c r="GC22">
        <v>3.24906</v>
      </c>
      <c r="GD22">
        <v>2.80159</v>
      </c>
      <c r="GE22">
        <v>0.028921</v>
      </c>
      <c r="GF22">
        <v>0.0294159</v>
      </c>
      <c r="GG22">
        <v>0.100668</v>
      </c>
      <c r="GH22">
        <v>0.0996219</v>
      </c>
      <c r="GI22">
        <v>25435.6</v>
      </c>
      <c r="GJ22">
        <v>30319.9</v>
      </c>
      <c r="GK22">
        <v>26015.2</v>
      </c>
      <c r="GL22">
        <v>30045.4</v>
      </c>
      <c r="GM22">
        <v>32927</v>
      </c>
      <c r="GN22">
        <v>34913</v>
      </c>
      <c r="GO22">
        <v>39907</v>
      </c>
      <c r="GP22">
        <v>41812.5</v>
      </c>
      <c r="GQ22">
        <v>2.1802</v>
      </c>
      <c r="GR22">
        <v>1.90362</v>
      </c>
      <c r="GS22">
        <v>0.00368059</v>
      </c>
      <c r="GT22">
        <v>0</v>
      </c>
      <c r="GU22">
        <v>24.9289</v>
      </c>
      <c r="GV22">
        <v>999.9</v>
      </c>
      <c r="GW22">
        <v>44.2</v>
      </c>
      <c r="GX22">
        <v>32.8</v>
      </c>
      <c r="GY22">
        <v>21.8891</v>
      </c>
      <c r="GZ22">
        <v>60.7204</v>
      </c>
      <c r="HA22">
        <v>15.4968</v>
      </c>
      <c r="HB22">
        <v>1</v>
      </c>
      <c r="HC22">
        <v>0.125127</v>
      </c>
      <c r="HD22">
        <v>2.27216</v>
      </c>
      <c r="HE22">
        <v>20.2986</v>
      </c>
      <c r="HF22">
        <v>5.20261</v>
      </c>
      <c r="HG22">
        <v>11.9024</v>
      </c>
      <c r="HH22">
        <v>4.9698</v>
      </c>
      <c r="HI22">
        <v>3.281</v>
      </c>
      <c r="HJ22">
        <v>9999</v>
      </c>
      <c r="HK22">
        <v>9999</v>
      </c>
      <c r="HL22">
        <v>9999</v>
      </c>
      <c r="HM22">
        <v>999.9</v>
      </c>
      <c r="HN22">
        <v>4.97063</v>
      </c>
      <c r="HO22">
        <v>1.85545</v>
      </c>
      <c r="HP22">
        <v>1.8526</v>
      </c>
      <c r="HQ22">
        <v>1.85685</v>
      </c>
      <c r="HR22">
        <v>1.85759</v>
      </c>
      <c r="HS22">
        <v>1.85654</v>
      </c>
      <c r="HT22">
        <v>1.85013</v>
      </c>
      <c r="HU22">
        <v>1.85521</v>
      </c>
      <c r="HV22" t="s">
        <v>23</v>
      </c>
      <c r="HW22" t="s">
        <v>23</v>
      </c>
      <c r="HX22" t="s">
        <v>23</v>
      </c>
      <c r="HY22" t="s">
        <v>23</v>
      </c>
      <c r="HZ22" t="s">
        <v>420</v>
      </c>
      <c r="IA22" t="s">
        <v>421</v>
      </c>
      <c r="IB22" t="s">
        <v>422</v>
      </c>
      <c r="IC22" t="s">
        <v>422</v>
      </c>
      <c r="ID22" t="s">
        <v>422</v>
      </c>
      <c r="IE22" t="s">
        <v>422</v>
      </c>
      <c r="IF22">
        <v>0</v>
      </c>
      <c r="IG22">
        <v>100</v>
      </c>
      <c r="IH22">
        <v>100</v>
      </c>
      <c r="II22">
        <v>0.585</v>
      </c>
      <c r="IJ22">
        <v>-0.0059</v>
      </c>
      <c r="IK22">
        <v>0.5352727659948299</v>
      </c>
      <c r="IL22">
        <v>0.001513919756645767</v>
      </c>
      <c r="IM22">
        <v>-6.355450319681323E-07</v>
      </c>
      <c r="IN22">
        <v>2.090123885286584E-10</v>
      </c>
      <c r="IO22">
        <v>-0.3348204397694555</v>
      </c>
      <c r="IP22">
        <v>-0.006256547656075575</v>
      </c>
      <c r="IQ22">
        <v>0.00124454442421945</v>
      </c>
      <c r="IR22">
        <v>1.659708129871356E-06</v>
      </c>
      <c r="IS22">
        <v>-1</v>
      </c>
      <c r="IT22">
        <v>2069</v>
      </c>
      <c r="IU22">
        <v>3</v>
      </c>
      <c r="IV22">
        <v>25</v>
      </c>
      <c r="IW22">
        <v>1</v>
      </c>
      <c r="IX22">
        <v>16.4</v>
      </c>
      <c r="IY22">
        <v>0.385742</v>
      </c>
      <c r="IZ22">
        <v>2.56958</v>
      </c>
      <c r="JA22">
        <v>1.59912</v>
      </c>
      <c r="JB22">
        <v>2.38647</v>
      </c>
      <c r="JC22">
        <v>1.44897</v>
      </c>
      <c r="JD22">
        <v>2.37671</v>
      </c>
      <c r="JE22">
        <v>37.2899</v>
      </c>
      <c r="JF22">
        <v>15.2878</v>
      </c>
      <c r="JG22">
        <v>18</v>
      </c>
      <c r="JH22">
        <v>619.554</v>
      </c>
      <c r="JI22">
        <v>443.814</v>
      </c>
      <c r="JJ22">
        <v>22.4675</v>
      </c>
      <c r="JK22">
        <v>28.9061</v>
      </c>
      <c r="JL22">
        <v>30.0001</v>
      </c>
      <c r="JM22">
        <v>29.0069</v>
      </c>
      <c r="JN22">
        <v>28.9798</v>
      </c>
      <c r="JO22">
        <v>7.69465</v>
      </c>
      <c r="JP22">
        <v>22.9423</v>
      </c>
      <c r="JQ22">
        <v>43.7712</v>
      </c>
      <c r="JR22">
        <v>22.4694</v>
      </c>
      <c r="JS22">
        <v>100</v>
      </c>
      <c r="JT22">
        <v>18.3098</v>
      </c>
      <c r="JU22">
        <v>101.475</v>
      </c>
      <c r="JV22">
        <v>101.32</v>
      </c>
    </row>
    <row r="23" spans="1:282">
      <c r="A23">
        <v>7</v>
      </c>
      <c r="B23">
        <v>1717670099.6</v>
      </c>
      <c r="C23">
        <v>502.5</v>
      </c>
      <c r="D23" t="s">
        <v>445</v>
      </c>
      <c r="E23" t="s">
        <v>446</v>
      </c>
      <c r="F23">
        <v>15</v>
      </c>
      <c r="G23">
        <v>1717670091.599999</v>
      </c>
      <c r="H23">
        <f>(I23)/1000</f>
        <v>0</v>
      </c>
      <c r="I23">
        <f>1000*DI23*AG23*(DE23-DF23)/(100*CX23*(1000-AG23*DE23))</f>
        <v>0</v>
      </c>
      <c r="J23">
        <f>DI23*AG23*(DD23-DC23*(1000-AG23*DF23)/(1000-AG23*DE23))/(100*CX23)</f>
        <v>0</v>
      </c>
      <c r="K23">
        <f>DC23 - IF(AG23&gt;1, J23*CX23*100.0/(AI23*DQ23), 0)</f>
        <v>0</v>
      </c>
      <c r="L23">
        <f>((R23-H23/2)*K23-J23)/(R23+H23/2)</f>
        <v>0</v>
      </c>
      <c r="M23">
        <f>L23*(DJ23+DK23)/1000.0</f>
        <v>0</v>
      </c>
      <c r="N23">
        <f>(DC23 - IF(AG23&gt;1, J23*CX23*100.0/(AI23*DQ23), 0))*(DJ23+DK23)/1000.0</f>
        <v>0</v>
      </c>
      <c r="O23">
        <f>2.0/((1/Q23-1/P23)+SIGN(Q23)*SQRT((1/Q23-1/P23)*(1/Q23-1/P23) + 4*CY23/((CY23+1)*(CY23+1))*(2*1/Q23*1/P23-1/P23*1/P23)))</f>
        <v>0</v>
      </c>
      <c r="P23">
        <f>IF(LEFT(CZ23,1)&lt;&gt;"0",IF(LEFT(CZ23,1)="1",3.0,DA23),$D$5+$E$5*(DQ23*DJ23/($K$5*1000))+$F$5*(DQ23*DJ23/($K$5*1000))*MAX(MIN(CX23,$J$5),$I$5)*MAX(MIN(CX23,$J$5),$I$5)+$G$5*MAX(MIN(CX23,$J$5),$I$5)*(DQ23*DJ23/($K$5*1000))+$H$5*(DQ23*DJ23/($K$5*1000))*(DQ23*DJ23/($K$5*1000)))</f>
        <v>0</v>
      </c>
      <c r="Q23">
        <f>H23*(1000-(1000*0.61365*exp(17.502*U23/(240.97+U23))/(DJ23+DK23)+DE23)/2)/(1000*0.61365*exp(17.502*U23/(240.97+U23))/(DJ23+DK23)-DE23)</f>
        <v>0</v>
      </c>
      <c r="R23">
        <f>1/((CY23+1)/(O23/1.6)+1/(P23/1.37)) + CY23/((CY23+1)/(O23/1.6) + CY23/(P23/1.37))</f>
        <v>0</v>
      </c>
      <c r="S23">
        <f>(CT23*CW23)</f>
        <v>0</v>
      </c>
      <c r="T23">
        <f>(DL23+(S23+2*0.95*5.67E-8*(((DL23+$B$7)+273)^4-(DL23+273)^4)-44100*H23)/(1.84*29.3*P23+8*0.95*5.67E-8*(DL23+273)^3))</f>
        <v>0</v>
      </c>
      <c r="U23">
        <f>($C$7*DM23+$D$7*DN23+$E$7*T23)</f>
        <v>0</v>
      </c>
      <c r="V23">
        <f>0.61365*exp(17.502*U23/(240.97+U23))</f>
        <v>0</v>
      </c>
      <c r="W23">
        <f>(X23/Y23*100)</f>
        <v>0</v>
      </c>
      <c r="X23">
        <f>DE23*(DJ23+DK23)/1000</f>
        <v>0</v>
      </c>
      <c r="Y23">
        <f>0.61365*exp(17.502*DL23/(240.97+DL23))</f>
        <v>0</v>
      </c>
      <c r="Z23">
        <f>(V23-DE23*(DJ23+DK23)/1000)</f>
        <v>0</v>
      </c>
      <c r="AA23">
        <f>(-H23*44100)</f>
        <v>0</v>
      </c>
      <c r="AB23">
        <f>2*29.3*P23*0.92*(DL23-U23)</f>
        <v>0</v>
      </c>
      <c r="AC23">
        <f>2*0.95*5.67E-8*(((DL23+$B$7)+273)^4-(U23+273)^4)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MAX(0,($B$13+$C$13*DQ23)/(1+$D$13*DQ23)*DJ23/(DL23+273)*$E$13)</f>
        <v>0</v>
      </c>
      <c r="AJ23" t="s">
        <v>414</v>
      </c>
      <c r="AK23">
        <v>10056.7</v>
      </c>
      <c r="AL23">
        <v>239.316</v>
      </c>
      <c r="AM23">
        <v>912.8</v>
      </c>
      <c r="AN23">
        <f>1-AL23/AM23</f>
        <v>0</v>
      </c>
      <c r="AO23">
        <v>-1</v>
      </c>
      <c r="AP23" t="s">
        <v>447</v>
      </c>
      <c r="AQ23">
        <v>10235.6</v>
      </c>
      <c r="AR23">
        <v>1334.4932</v>
      </c>
      <c r="AS23">
        <v>1294.85</v>
      </c>
      <c r="AT23">
        <f>1-AR23/AS23</f>
        <v>0</v>
      </c>
      <c r="AU23">
        <v>0.5</v>
      </c>
      <c r="AV23">
        <f>CU23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416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v>3663</v>
      </c>
      <c r="BM23">
        <v>290.0000000000001</v>
      </c>
      <c r="BN23">
        <v>1294.85</v>
      </c>
      <c r="BO23">
        <v>15</v>
      </c>
      <c r="BP23">
        <v>10235.6</v>
      </c>
      <c r="BQ23">
        <v>1257.77</v>
      </c>
      <c r="BR23">
        <v>37.08</v>
      </c>
      <c r="BS23">
        <v>300.0000000000001</v>
      </c>
      <c r="BT23">
        <v>23.9</v>
      </c>
      <c r="BU23">
        <v>1224.581390574582</v>
      </c>
      <c r="BV23">
        <v>1.708482667326523</v>
      </c>
      <c r="BW23">
        <v>33.97428536027927</v>
      </c>
      <c r="BX23">
        <v>1.529224164816576</v>
      </c>
      <c r="BY23">
        <v>0.9463170538932801</v>
      </c>
      <c r="BZ23">
        <v>-0.0078757294771969</v>
      </c>
      <c r="CA23">
        <v>289.9999999999999</v>
      </c>
      <c r="CB23">
        <v>1258.61</v>
      </c>
      <c r="CC23">
        <v>685</v>
      </c>
      <c r="CD23">
        <v>10211.2</v>
      </c>
      <c r="CE23">
        <v>1257.85</v>
      </c>
      <c r="CF23">
        <v>0.76</v>
      </c>
      <c r="CT23">
        <f>$B$11*DR23+$C$11*DS23+$F$11*ED23*(1-EG23)</f>
        <v>0</v>
      </c>
      <c r="CU23">
        <f>CT23*CV23</f>
        <v>0</v>
      </c>
      <c r="CV23">
        <f>($B$11*$D$9+$C$11*$D$9+$F$11*((EQ23+EI23)/MAX(EQ23+EI23+ER23, 0.1)*$I$9+ER23/MAX(EQ23+EI23+ER23, 0.1)*$J$9))/($B$11+$C$11+$F$11)</f>
        <v>0</v>
      </c>
      <c r="CW23">
        <f>($B$11*$K$9+$C$11*$K$9+$F$11*((EQ23+EI23)/MAX(EQ23+EI23+ER23, 0.1)*$P$9+ER23/MAX(EQ23+EI23+ER23, 0.1)*$Q$9))/($B$11+$C$11+$F$11)</f>
        <v>0</v>
      </c>
      <c r="CX23">
        <v>6</v>
      </c>
      <c r="CY23">
        <v>0.5</v>
      </c>
      <c r="CZ23" t="s">
        <v>417</v>
      </c>
      <c r="DA23">
        <v>2</v>
      </c>
      <c r="DB23">
        <v>1717670091.599999</v>
      </c>
      <c r="DC23">
        <v>50.20527096774193</v>
      </c>
      <c r="DD23">
        <v>49.98934193548388</v>
      </c>
      <c r="DE23">
        <v>18.69846451612903</v>
      </c>
      <c r="DF23">
        <v>18.2264129032258</v>
      </c>
      <c r="DG23">
        <v>49.66527096774193</v>
      </c>
      <c r="DH23">
        <v>18.70404838709678</v>
      </c>
      <c r="DI23">
        <v>600.013935483871</v>
      </c>
      <c r="DJ23">
        <v>100.8852903225807</v>
      </c>
      <c r="DK23">
        <v>0.09995475806451613</v>
      </c>
      <c r="DL23">
        <v>24.77434516129032</v>
      </c>
      <c r="DM23">
        <v>24.97843225806451</v>
      </c>
      <c r="DN23">
        <v>999.9000000000003</v>
      </c>
      <c r="DO23">
        <v>0</v>
      </c>
      <c r="DP23">
        <v>0</v>
      </c>
      <c r="DQ23">
        <v>10003.32193548387</v>
      </c>
      <c r="DR23">
        <v>0</v>
      </c>
      <c r="DS23">
        <v>425.7294516129034</v>
      </c>
      <c r="DT23">
        <v>0.1902246806451613</v>
      </c>
      <c r="DU23">
        <v>51.13572580645161</v>
      </c>
      <c r="DV23">
        <v>50.91738064516129</v>
      </c>
      <c r="DW23">
        <v>0.4720621290322581</v>
      </c>
      <c r="DX23">
        <v>49.98934193548388</v>
      </c>
      <c r="DY23">
        <v>18.2264129032258</v>
      </c>
      <c r="DZ23">
        <v>1.886401290322581</v>
      </c>
      <c r="EA23">
        <v>1.838775161290323</v>
      </c>
      <c r="EB23">
        <v>16.52173225806451</v>
      </c>
      <c r="EC23">
        <v>16.12037419354839</v>
      </c>
      <c r="ED23">
        <v>700.0151935483872</v>
      </c>
      <c r="EE23">
        <v>0.9430163225806448</v>
      </c>
      <c r="EF23">
        <v>0.05698339677419353</v>
      </c>
      <c r="EG23">
        <v>0</v>
      </c>
      <c r="EH23">
        <v>1333.866774193548</v>
      </c>
      <c r="EI23">
        <v>5.000040000000003</v>
      </c>
      <c r="EJ23">
        <v>9431.984516129034</v>
      </c>
      <c r="EK23">
        <v>5723.567419354838</v>
      </c>
      <c r="EL23">
        <v>35.375</v>
      </c>
      <c r="EM23">
        <v>38.129</v>
      </c>
      <c r="EN23">
        <v>36.625</v>
      </c>
      <c r="EO23">
        <v>37.73374193548388</v>
      </c>
      <c r="EP23">
        <v>37.19106451612902</v>
      </c>
      <c r="EQ23">
        <v>655.4112903225803</v>
      </c>
      <c r="ER23">
        <v>39.60064516129031</v>
      </c>
      <c r="ES23">
        <v>0</v>
      </c>
      <c r="ET23">
        <v>78.40000009536743</v>
      </c>
      <c r="EU23">
        <v>0</v>
      </c>
      <c r="EV23">
        <v>1334.4932</v>
      </c>
      <c r="EW23">
        <v>30.22769234404307</v>
      </c>
      <c r="EX23">
        <v>275.1892302884775</v>
      </c>
      <c r="EY23">
        <v>9435.888800000001</v>
      </c>
      <c r="EZ23">
        <v>15</v>
      </c>
      <c r="FA23">
        <v>1717670121.6</v>
      </c>
      <c r="FB23" t="s">
        <v>448</v>
      </c>
      <c r="FC23">
        <v>1717670121.6</v>
      </c>
      <c r="FD23">
        <v>1717669037.6</v>
      </c>
      <c r="FE23">
        <v>45</v>
      </c>
      <c r="FF23">
        <v>0.026</v>
      </c>
      <c r="FG23">
        <v>0.014</v>
      </c>
      <c r="FH23">
        <v>0.54</v>
      </c>
      <c r="FI23">
        <v>-0.03</v>
      </c>
      <c r="FJ23">
        <v>50</v>
      </c>
      <c r="FK23">
        <v>18</v>
      </c>
      <c r="FL23">
        <v>0.45</v>
      </c>
      <c r="FM23">
        <v>0.15</v>
      </c>
      <c r="FN23">
        <v>0.2227972025</v>
      </c>
      <c r="FO23">
        <v>-0.7884317954971863</v>
      </c>
      <c r="FP23">
        <v>0.08616258455043142</v>
      </c>
      <c r="FQ23">
        <v>0</v>
      </c>
      <c r="FR23">
        <v>1332.353235294118</v>
      </c>
      <c r="FS23">
        <v>37.12559206521616</v>
      </c>
      <c r="FT23">
        <v>3.9905017527567</v>
      </c>
      <c r="FU23">
        <v>0</v>
      </c>
      <c r="FV23">
        <v>0.475350425</v>
      </c>
      <c r="FW23">
        <v>-0.005829647279551694</v>
      </c>
      <c r="FX23">
        <v>0.01038458477717694</v>
      </c>
      <c r="FY23">
        <v>1</v>
      </c>
      <c r="FZ23">
        <v>1</v>
      </c>
      <c r="GA23">
        <v>3</v>
      </c>
      <c r="GB23" t="s">
        <v>432</v>
      </c>
      <c r="GC23">
        <v>3.249</v>
      </c>
      <c r="GD23">
        <v>2.80148</v>
      </c>
      <c r="GE23">
        <v>0.0146679</v>
      </c>
      <c r="GF23">
        <v>0.0149333</v>
      </c>
      <c r="GG23">
        <v>0.100674</v>
      </c>
      <c r="GH23">
        <v>0.09947739999999999</v>
      </c>
      <c r="GI23">
        <v>25808.7</v>
      </c>
      <c r="GJ23">
        <v>30772.2</v>
      </c>
      <c r="GK23">
        <v>26015</v>
      </c>
      <c r="GL23">
        <v>30045.4</v>
      </c>
      <c r="GM23">
        <v>32925.3</v>
      </c>
      <c r="GN23">
        <v>34916.5</v>
      </c>
      <c r="GO23">
        <v>39906.9</v>
      </c>
      <c r="GP23">
        <v>41811.8</v>
      </c>
      <c r="GQ23">
        <v>2.18015</v>
      </c>
      <c r="GR23">
        <v>1.9049</v>
      </c>
      <c r="GS23">
        <v>0.00432134</v>
      </c>
      <c r="GT23">
        <v>0</v>
      </c>
      <c r="GU23">
        <v>24.9142</v>
      </c>
      <c r="GV23">
        <v>999.9</v>
      </c>
      <c r="GW23">
        <v>43.6</v>
      </c>
      <c r="GX23">
        <v>32.8</v>
      </c>
      <c r="GY23">
        <v>21.5912</v>
      </c>
      <c r="GZ23">
        <v>60.6504</v>
      </c>
      <c r="HA23">
        <v>15.4688</v>
      </c>
      <c r="HB23">
        <v>1</v>
      </c>
      <c r="HC23">
        <v>0.124129</v>
      </c>
      <c r="HD23">
        <v>2.20091</v>
      </c>
      <c r="HE23">
        <v>20.2994</v>
      </c>
      <c r="HF23">
        <v>5.20306</v>
      </c>
      <c r="HG23">
        <v>11.9021</v>
      </c>
      <c r="HH23">
        <v>4.97025</v>
      </c>
      <c r="HI23">
        <v>3.281</v>
      </c>
      <c r="HJ23">
        <v>9999</v>
      </c>
      <c r="HK23">
        <v>9999</v>
      </c>
      <c r="HL23">
        <v>9999</v>
      </c>
      <c r="HM23">
        <v>999.9</v>
      </c>
      <c r="HN23">
        <v>4.97065</v>
      </c>
      <c r="HO23">
        <v>1.85547</v>
      </c>
      <c r="HP23">
        <v>1.85258</v>
      </c>
      <c r="HQ23">
        <v>1.85688</v>
      </c>
      <c r="HR23">
        <v>1.8576</v>
      </c>
      <c r="HS23">
        <v>1.85654</v>
      </c>
      <c r="HT23">
        <v>1.85013</v>
      </c>
      <c r="HU23">
        <v>1.85516</v>
      </c>
      <c r="HV23" t="s">
        <v>23</v>
      </c>
      <c r="HW23" t="s">
        <v>23</v>
      </c>
      <c r="HX23" t="s">
        <v>23</v>
      </c>
      <c r="HY23" t="s">
        <v>23</v>
      </c>
      <c r="HZ23" t="s">
        <v>420</v>
      </c>
      <c r="IA23" t="s">
        <v>421</v>
      </c>
      <c r="IB23" t="s">
        <v>422</v>
      </c>
      <c r="IC23" t="s">
        <v>422</v>
      </c>
      <c r="ID23" t="s">
        <v>422</v>
      </c>
      <c r="IE23" t="s">
        <v>422</v>
      </c>
      <c r="IF23">
        <v>0</v>
      </c>
      <c r="IG23">
        <v>100</v>
      </c>
      <c r="IH23">
        <v>100</v>
      </c>
      <c r="II23">
        <v>0.54</v>
      </c>
      <c r="IJ23">
        <v>-0.006</v>
      </c>
      <c r="IK23">
        <v>0.4406441245529832</v>
      </c>
      <c r="IL23">
        <v>0.001513919756645767</v>
      </c>
      <c r="IM23">
        <v>-6.355450319681323E-07</v>
      </c>
      <c r="IN23">
        <v>2.090123885286584E-10</v>
      </c>
      <c r="IO23">
        <v>-0.3348204397694555</v>
      </c>
      <c r="IP23">
        <v>-0.006256547656075575</v>
      </c>
      <c r="IQ23">
        <v>0.00124454442421945</v>
      </c>
      <c r="IR23">
        <v>1.659708129871356E-06</v>
      </c>
      <c r="IS23">
        <v>-1</v>
      </c>
      <c r="IT23">
        <v>2069</v>
      </c>
      <c r="IU23">
        <v>3</v>
      </c>
      <c r="IV23">
        <v>25</v>
      </c>
      <c r="IW23">
        <v>1</v>
      </c>
      <c r="IX23">
        <v>17.7</v>
      </c>
      <c r="IY23">
        <v>0.268555</v>
      </c>
      <c r="IZ23">
        <v>2.5769</v>
      </c>
      <c r="JA23">
        <v>1.59912</v>
      </c>
      <c r="JB23">
        <v>2.38647</v>
      </c>
      <c r="JC23">
        <v>1.44897</v>
      </c>
      <c r="JD23">
        <v>2.47437</v>
      </c>
      <c r="JE23">
        <v>37.3138</v>
      </c>
      <c r="JF23">
        <v>15.2966</v>
      </c>
      <c r="JG23">
        <v>18</v>
      </c>
      <c r="JH23">
        <v>619.544</v>
      </c>
      <c r="JI23">
        <v>444.567</v>
      </c>
      <c r="JJ23">
        <v>22.4905</v>
      </c>
      <c r="JK23">
        <v>28.9047</v>
      </c>
      <c r="JL23">
        <v>30</v>
      </c>
      <c r="JM23">
        <v>29.0094</v>
      </c>
      <c r="JN23">
        <v>28.9823</v>
      </c>
      <c r="JO23">
        <v>5.36507</v>
      </c>
      <c r="JP23">
        <v>21.426</v>
      </c>
      <c r="JQ23">
        <v>43.7712</v>
      </c>
      <c r="JR23">
        <v>22.4975</v>
      </c>
      <c r="JS23">
        <v>50</v>
      </c>
      <c r="JT23">
        <v>18.3059</v>
      </c>
      <c r="JU23">
        <v>101.475</v>
      </c>
      <c r="JV23">
        <v>101.319</v>
      </c>
    </row>
    <row r="24" spans="1:282">
      <c r="A24">
        <v>8</v>
      </c>
      <c r="B24">
        <v>1717670182.6</v>
      </c>
      <c r="C24">
        <v>585.5</v>
      </c>
      <c r="D24" t="s">
        <v>449</v>
      </c>
      <c r="E24" t="s">
        <v>450</v>
      </c>
      <c r="F24">
        <v>15</v>
      </c>
      <c r="G24">
        <v>1717670174.599999</v>
      </c>
      <c r="H24">
        <f>(I24)/1000</f>
        <v>0</v>
      </c>
      <c r="I24">
        <f>1000*DI24*AG24*(DE24-DF24)/(100*CX24*(1000-AG24*DE24))</f>
        <v>0</v>
      </c>
      <c r="J24">
        <f>DI24*AG24*(DD24-DC24*(1000-AG24*DF24)/(1000-AG24*DE24))/(100*CX24)</f>
        <v>0</v>
      </c>
      <c r="K24">
        <f>DC24 - IF(AG24&gt;1, J24*CX24*100.0/(AI24*DQ24), 0)</f>
        <v>0</v>
      </c>
      <c r="L24">
        <f>((R24-H24/2)*K24-J24)/(R24+H24/2)</f>
        <v>0</v>
      </c>
      <c r="M24">
        <f>L24*(DJ24+DK24)/1000.0</f>
        <v>0</v>
      </c>
      <c r="N24">
        <f>(DC24 - IF(AG24&gt;1, J24*CX24*100.0/(AI24*DQ24), 0))*(DJ24+DK24)/1000.0</f>
        <v>0</v>
      </c>
      <c r="O24">
        <f>2.0/((1/Q24-1/P24)+SIGN(Q24)*SQRT((1/Q24-1/P24)*(1/Q24-1/P24) + 4*CY24/((CY24+1)*(CY24+1))*(2*1/Q24*1/P24-1/P24*1/P24)))</f>
        <v>0</v>
      </c>
      <c r="P24">
        <f>IF(LEFT(CZ24,1)&lt;&gt;"0",IF(LEFT(CZ24,1)="1",3.0,DA24),$D$5+$E$5*(DQ24*DJ24/($K$5*1000))+$F$5*(DQ24*DJ24/($K$5*1000))*MAX(MIN(CX24,$J$5),$I$5)*MAX(MIN(CX24,$J$5),$I$5)+$G$5*MAX(MIN(CX24,$J$5),$I$5)*(DQ24*DJ24/($K$5*1000))+$H$5*(DQ24*DJ24/($K$5*1000))*(DQ24*DJ24/($K$5*1000)))</f>
        <v>0</v>
      </c>
      <c r="Q24">
        <f>H24*(1000-(1000*0.61365*exp(17.502*U24/(240.97+U24))/(DJ24+DK24)+DE24)/2)/(1000*0.61365*exp(17.502*U24/(240.97+U24))/(DJ24+DK24)-DE24)</f>
        <v>0</v>
      </c>
      <c r="R24">
        <f>1/((CY24+1)/(O24/1.6)+1/(P24/1.37)) + CY24/((CY24+1)/(O24/1.6) + CY24/(P24/1.37))</f>
        <v>0</v>
      </c>
      <c r="S24">
        <f>(CT24*CW24)</f>
        <v>0</v>
      </c>
      <c r="T24">
        <f>(DL24+(S24+2*0.95*5.67E-8*(((DL24+$B$7)+273)^4-(DL24+273)^4)-44100*H24)/(1.84*29.3*P24+8*0.95*5.67E-8*(DL24+273)^3))</f>
        <v>0</v>
      </c>
      <c r="U24">
        <f>($C$7*DM24+$D$7*DN24+$E$7*T24)</f>
        <v>0</v>
      </c>
      <c r="V24">
        <f>0.61365*exp(17.502*U24/(240.97+U24))</f>
        <v>0</v>
      </c>
      <c r="W24">
        <f>(X24/Y24*100)</f>
        <v>0</v>
      </c>
      <c r="X24">
        <f>DE24*(DJ24+DK24)/1000</f>
        <v>0</v>
      </c>
      <c r="Y24">
        <f>0.61365*exp(17.502*DL24/(240.97+DL24))</f>
        <v>0</v>
      </c>
      <c r="Z24">
        <f>(V24-DE24*(DJ24+DK24)/1000)</f>
        <v>0</v>
      </c>
      <c r="AA24">
        <f>(-H24*44100)</f>
        <v>0</v>
      </c>
      <c r="AB24">
        <f>2*29.3*P24*0.92*(DL24-U24)</f>
        <v>0</v>
      </c>
      <c r="AC24">
        <f>2*0.95*5.67E-8*(((DL24+$B$7)+273)^4-(U24+273)^4)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MAX(0,($B$13+$C$13*DQ24)/(1+$D$13*DQ24)*DJ24/(DL24+273)*$E$13)</f>
        <v>0</v>
      </c>
      <c r="AJ24" t="s">
        <v>414</v>
      </c>
      <c r="AK24">
        <v>10056.7</v>
      </c>
      <c r="AL24">
        <v>239.316</v>
      </c>
      <c r="AM24">
        <v>912.8</v>
      </c>
      <c r="AN24">
        <f>1-AL24/AM24</f>
        <v>0</v>
      </c>
      <c r="AO24">
        <v>-1</v>
      </c>
      <c r="AP24" t="s">
        <v>451</v>
      </c>
      <c r="AQ24">
        <v>10236.5</v>
      </c>
      <c r="AR24">
        <v>1382.121153846154</v>
      </c>
      <c r="AS24">
        <v>1312.9</v>
      </c>
      <c r="AT24">
        <f>1-AR24/AS24</f>
        <v>0</v>
      </c>
      <c r="AU24">
        <v>0.5</v>
      </c>
      <c r="AV24">
        <f>CU24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416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v>3664</v>
      </c>
      <c r="BM24">
        <v>290.0000000000001</v>
      </c>
      <c r="BN24">
        <v>1312.9</v>
      </c>
      <c r="BO24">
        <v>15</v>
      </c>
      <c r="BP24">
        <v>10236.5</v>
      </c>
      <c r="BQ24">
        <v>1262.2</v>
      </c>
      <c r="BR24">
        <v>50.7</v>
      </c>
      <c r="BS24">
        <v>300.0000000000001</v>
      </c>
      <c r="BT24">
        <v>23.9</v>
      </c>
      <c r="BU24">
        <v>1215.701335188896</v>
      </c>
      <c r="BV24">
        <v>1.920553395345539</v>
      </c>
      <c r="BW24">
        <v>47.5968938433921</v>
      </c>
      <c r="BX24">
        <v>1.719166001206372</v>
      </c>
      <c r="BY24">
        <v>0.9647584480248265</v>
      </c>
      <c r="BZ24">
        <v>-0.007876288765294776</v>
      </c>
      <c r="CA24">
        <v>289.9999999999999</v>
      </c>
      <c r="CB24">
        <v>1264.43</v>
      </c>
      <c r="CC24">
        <v>625</v>
      </c>
      <c r="CD24">
        <v>10213.8</v>
      </c>
      <c r="CE24">
        <v>1262.3</v>
      </c>
      <c r="CF24">
        <v>2.13</v>
      </c>
      <c r="CT24">
        <f>$B$11*DR24+$C$11*DS24+$F$11*ED24*(1-EG24)</f>
        <v>0</v>
      </c>
      <c r="CU24">
        <f>CT24*CV24</f>
        <v>0</v>
      </c>
      <c r="CV24">
        <f>($B$11*$D$9+$C$11*$D$9+$F$11*((EQ24+EI24)/MAX(EQ24+EI24+ER24, 0.1)*$I$9+ER24/MAX(EQ24+EI24+ER24, 0.1)*$J$9))/($B$11+$C$11+$F$11)</f>
        <v>0</v>
      </c>
      <c r="CW24">
        <f>($B$11*$K$9+$C$11*$K$9+$F$11*((EQ24+EI24)/MAX(EQ24+EI24+ER24, 0.1)*$P$9+ER24/MAX(EQ24+EI24+ER24, 0.1)*$Q$9))/($B$11+$C$11+$F$11)</f>
        <v>0</v>
      </c>
      <c r="CX24">
        <v>6</v>
      </c>
      <c r="CY24">
        <v>0.5</v>
      </c>
      <c r="CZ24" t="s">
        <v>417</v>
      </c>
      <c r="DA24">
        <v>2</v>
      </c>
      <c r="DB24">
        <v>1717670174.599999</v>
      </c>
      <c r="DC24">
        <v>-2.226320322580645</v>
      </c>
      <c r="DD24">
        <v>-2.83497193548387</v>
      </c>
      <c r="DE24">
        <v>18.66180322580646</v>
      </c>
      <c r="DF24">
        <v>18.15106129032258</v>
      </c>
      <c r="DG24">
        <v>-2.717320322580645</v>
      </c>
      <c r="DH24">
        <v>18.66887419354839</v>
      </c>
      <c r="DI24">
        <v>600.005935483871</v>
      </c>
      <c r="DJ24">
        <v>100.8837419354839</v>
      </c>
      <c r="DK24">
        <v>0.09996562258064516</v>
      </c>
      <c r="DL24">
        <v>24.77582580645161</v>
      </c>
      <c r="DM24">
        <v>24.98136774193548</v>
      </c>
      <c r="DN24">
        <v>999.9000000000003</v>
      </c>
      <c r="DO24">
        <v>0</v>
      </c>
      <c r="DP24">
        <v>0</v>
      </c>
      <c r="DQ24">
        <v>10003.10548387097</v>
      </c>
      <c r="DR24">
        <v>0</v>
      </c>
      <c r="DS24">
        <v>425.1893870967742</v>
      </c>
      <c r="DT24">
        <v>0.580041064516129</v>
      </c>
      <c r="DU24">
        <v>-2.297811612903226</v>
      </c>
      <c r="DV24">
        <v>-2.887380322580645</v>
      </c>
      <c r="DW24">
        <v>0.510748935483871</v>
      </c>
      <c r="DX24">
        <v>-2.83497193548387</v>
      </c>
      <c r="DY24">
        <v>18.15106129032258</v>
      </c>
      <c r="DZ24">
        <v>1.882673548387097</v>
      </c>
      <c r="EA24">
        <v>1.831146451612903</v>
      </c>
      <c r="EB24">
        <v>16.49064193548387</v>
      </c>
      <c r="EC24">
        <v>16.05523225806452</v>
      </c>
      <c r="ED24">
        <v>699.9708064516128</v>
      </c>
      <c r="EE24">
        <v>0.9430055483870968</v>
      </c>
      <c r="EF24">
        <v>0.05699414193548386</v>
      </c>
      <c r="EG24">
        <v>0</v>
      </c>
      <c r="EH24">
        <v>1380.947096774194</v>
      </c>
      <c r="EI24">
        <v>5.000040000000003</v>
      </c>
      <c r="EJ24">
        <v>9761.379677419354</v>
      </c>
      <c r="EK24">
        <v>5723.181612903226</v>
      </c>
      <c r="EL24">
        <v>35.296</v>
      </c>
      <c r="EM24">
        <v>38.06199999999998</v>
      </c>
      <c r="EN24">
        <v>36.56199999999999</v>
      </c>
      <c r="EO24">
        <v>37.671</v>
      </c>
      <c r="EP24">
        <v>37.139</v>
      </c>
      <c r="EQ24">
        <v>655.36</v>
      </c>
      <c r="ER24">
        <v>39.60999999999998</v>
      </c>
      <c r="ES24">
        <v>0</v>
      </c>
      <c r="ET24">
        <v>82.59999990463257</v>
      </c>
      <c r="EU24">
        <v>0</v>
      </c>
      <c r="EV24">
        <v>1382.121153846154</v>
      </c>
      <c r="EW24">
        <v>64.1063249114807</v>
      </c>
      <c r="EX24">
        <v>502.138461582602</v>
      </c>
      <c r="EY24">
        <v>9767.29653846154</v>
      </c>
      <c r="EZ24">
        <v>15</v>
      </c>
      <c r="FA24">
        <v>1717670204.6</v>
      </c>
      <c r="FB24" t="s">
        <v>452</v>
      </c>
      <c r="FC24">
        <v>1717670204.6</v>
      </c>
      <c r="FD24">
        <v>1717669037.6</v>
      </c>
      <c r="FE24">
        <v>46</v>
      </c>
      <c r="FF24">
        <v>0.029</v>
      </c>
      <c r="FG24">
        <v>0.014</v>
      </c>
      <c r="FH24">
        <v>0.491</v>
      </c>
      <c r="FI24">
        <v>-0.03</v>
      </c>
      <c r="FJ24">
        <v>-3</v>
      </c>
      <c r="FK24">
        <v>18</v>
      </c>
      <c r="FL24">
        <v>0.51</v>
      </c>
      <c r="FM24">
        <v>0.15</v>
      </c>
      <c r="FN24">
        <v>0.6134602926829269</v>
      </c>
      <c r="FO24">
        <v>-0.453761602787457</v>
      </c>
      <c r="FP24">
        <v>0.06394776332450589</v>
      </c>
      <c r="FQ24">
        <v>1</v>
      </c>
      <c r="FR24">
        <v>1377.674411764706</v>
      </c>
      <c r="FS24">
        <v>66.954774658845</v>
      </c>
      <c r="FT24">
        <v>6.818310206036677</v>
      </c>
      <c r="FU24">
        <v>0</v>
      </c>
      <c r="FV24">
        <v>0.5094930487804878</v>
      </c>
      <c r="FW24">
        <v>0.02467045296167266</v>
      </c>
      <c r="FX24">
        <v>0.003009504156154832</v>
      </c>
      <c r="FY24">
        <v>1</v>
      </c>
      <c r="FZ24">
        <v>2</v>
      </c>
      <c r="GA24">
        <v>3</v>
      </c>
      <c r="GB24" t="s">
        <v>419</v>
      </c>
      <c r="GC24">
        <v>3.2491</v>
      </c>
      <c r="GD24">
        <v>2.80118</v>
      </c>
      <c r="GE24">
        <v>-0.000805937</v>
      </c>
      <c r="GF24">
        <v>-0.00085089</v>
      </c>
      <c r="GG24">
        <v>0.100467</v>
      </c>
      <c r="GH24">
        <v>0.0991322</v>
      </c>
      <c r="GI24">
        <v>26215.7</v>
      </c>
      <c r="GJ24">
        <v>31265.6</v>
      </c>
      <c r="GK24">
        <v>26016.6</v>
      </c>
      <c r="GL24">
        <v>30045.7</v>
      </c>
      <c r="GM24">
        <v>32932.4</v>
      </c>
      <c r="GN24">
        <v>34928.7</v>
      </c>
      <c r="GO24">
        <v>39908</v>
      </c>
      <c r="GP24">
        <v>41812.3</v>
      </c>
      <c r="GQ24">
        <v>2.18068</v>
      </c>
      <c r="GR24">
        <v>1.90535</v>
      </c>
      <c r="GS24">
        <v>0.00499189</v>
      </c>
      <c r="GT24">
        <v>0</v>
      </c>
      <c r="GU24">
        <v>24.8915</v>
      </c>
      <c r="GV24">
        <v>999.9</v>
      </c>
      <c r="GW24">
        <v>43.1</v>
      </c>
      <c r="GX24">
        <v>32.8</v>
      </c>
      <c r="GY24">
        <v>21.3429</v>
      </c>
      <c r="GZ24">
        <v>60.4804</v>
      </c>
      <c r="HA24">
        <v>15.2885</v>
      </c>
      <c r="HB24">
        <v>1</v>
      </c>
      <c r="HC24">
        <v>0.122525</v>
      </c>
      <c r="HD24">
        <v>2.16004</v>
      </c>
      <c r="HE24">
        <v>20.2998</v>
      </c>
      <c r="HF24">
        <v>5.20351</v>
      </c>
      <c r="HG24">
        <v>11.9021</v>
      </c>
      <c r="HH24">
        <v>4.97055</v>
      </c>
      <c r="HI24">
        <v>3.281</v>
      </c>
      <c r="HJ24">
        <v>9999</v>
      </c>
      <c r="HK24">
        <v>9999</v>
      </c>
      <c r="HL24">
        <v>9999</v>
      </c>
      <c r="HM24">
        <v>999.9</v>
      </c>
      <c r="HN24">
        <v>4.97075</v>
      </c>
      <c r="HO24">
        <v>1.85547</v>
      </c>
      <c r="HP24">
        <v>1.85265</v>
      </c>
      <c r="HQ24">
        <v>1.8569</v>
      </c>
      <c r="HR24">
        <v>1.8576</v>
      </c>
      <c r="HS24">
        <v>1.85654</v>
      </c>
      <c r="HT24">
        <v>1.85013</v>
      </c>
      <c r="HU24">
        <v>1.85518</v>
      </c>
      <c r="HV24" t="s">
        <v>23</v>
      </c>
      <c r="HW24" t="s">
        <v>23</v>
      </c>
      <c r="HX24" t="s">
        <v>23</v>
      </c>
      <c r="HY24" t="s">
        <v>23</v>
      </c>
      <c r="HZ24" t="s">
        <v>420</v>
      </c>
      <c r="IA24" t="s">
        <v>421</v>
      </c>
      <c r="IB24" t="s">
        <v>422</v>
      </c>
      <c r="IC24" t="s">
        <v>422</v>
      </c>
      <c r="ID24" t="s">
        <v>422</v>
      </c>
      <c r="IE24" t="s">
        <v>422</v>
      </c>
      <c r="IF24">
        <v>0</v>
      </c>
      <c r="IG24">
        <v>100</v>
      </c>
      <c r="IH24">
        <v>100</v>
      </c>
      <c r="II24">
        <v>0.491</v>
      </c>
      <c r="IJ24">
        <v>-0.0081</v>
      </c>
      <c r="IK24">
        <v>0.4665079551022713</v>
      </c>
      <c r="IL24">
        <v>0.001513919756645767</v>
      </c>
      <c r="IM24">
        <v>-6.355450319681323E-07</v>
      </c>
      <c r="IN24">
        <v>2.090123885286584E-10</v>
      </c>
      <c r="IO24">
        <v>-0.3348204397694555</v>
      </c>
      <c r="IP24">
        <v>-0.006256547656075575</v>
      </c>
      <c r="IQ24">
        <v>0.00124454442421945</v>
      </c>
      <c r="IR24">
        <v>1.659708129871356E-06</v>
      </c>
      <c r="IS24">
        <v>-1</v>
      </c>
      <c r="IT24">
        <v>2069</v>
      </c>
      <c r="IU24">
        <v>3</v>
      </c>
      <c r="IV24">
        <v>25</v>
      </c>
      <c r="IW24">
        <v>1</v>
      </c>
      <c r="IX24">
        <v>19.1</v>
      </c>
      <c r="IY24">
        <v>0.0305176</v>
      </c>
      <c r="IZ24">
        <v>4.99634</v>
      </c>
      <c r="JA24">
        <v>1.5979</v>
      </c>
      <c r="JB24">
        <v>2.38647</v>
      </c>
      <c r="JC24">
        <v>1.44897</v>
      </c>
      <c r="JD24">
        <v>2.49268</v>
      </c>
      <c r="JE24">
        <v>37.3138</v>
      </c>
      <c r="JF24">
        <v>15.2615</v>
      </c>
      <c r="JG24">
        <v>18</v>
      </c>
      <c r="JH24">
        <v>619.799</v>
      </c>
      <c r="JI24">
        <v>444.737</v>
      </c>
      <c r="JJ24">
        <v>22.537</v>
      </c>
      <c r="JK24">
        <v>28.8849</v>
      </c>
      <c r="JL24">
        <v>29.9999</v>
      </c>
      <c r="JM24">
        <v>28.997</v>
      </c>
      <c r="JN24">
        <v>28.97</v>
      </c>
      <c r="JO24">
        <v>0</v>
      </c>
      <c r="JP24">
        <v>21.1234</v>
      </c>
      <c r="JQ24">
        <v>44.34</v>
      </c>
      <c r="JR24">
        <v>22.5413</v>
      </c>
      <c r="JS24">
        <v>0</v>
      </c>
      <c r="JT24">
        <v>18.2246</v>
      </c>
      <c r="JU24">
        <v>101.479</v>
      </c>
      <c r="JV24">
        <v>101.32</v>
      </c>
    </row>
    <row r="25" spans="1:282">
      <c r="A25">
        <v>9</v>
      </c>
      <c r="B25">
        <v>1717670265.6</v>
      </c>
      <c r="C25">
        <v>668.5</v>
      </c>
      <c r="D25" t="s">
        <v>453</v>
      </c>
      <c r="E25" t="s">
        <v>454</v>
      </c>
      <c r="F25">
        <v>15</v>
      </c>
      <c r="G25">
        <v>1717670257.599999</v>
      </c>
      <c r="H25">
        <f>(I25)/1000</f>
        <v>0</v>
      </c>
      <c r="I25">
        <f>1000*DI25*AG25*(DE25-DF25)/(100*CX25*(1000-AG25*DE25))</f>
        <v>0</v>
      </c>
      <c r="J25">
        <f>DI25*AG25*(DD25-DC25*(1000-AG25*DF25)/(1000-AG25*DE25))/(100*CX25)</f>
        <v>0</v>
      </c>
      <c r="K25">
        <f>DC25 - IF(AG25&gt;1, J25*CX25*100.0/(AI25*DQ25), 0)</f>
        <v>0</v>
      </c>
      <c r="L25">
        <f>((R25-H25/2)*K25-J25)/(R25+H25/2)</f>
        <v>0</v>
      </c>
      <c r="M25">
        <f>L25*(DJ25+DK25)/1000.0</f>
        <v>0</v>
      </c>
      <c r="N25">
        <f>(DC25 - IF(AG25&gt;1, J25*CX25*100.0/(AI25*DQ25), 0))*(DJ25+DK25)/1000.0</f>
        <v>0</v>
      </c>
      <c r="O25">
        <f>2.0/((1/Q25-1/P25)+SIGN(Q25)*SQRT((1/Q25-1/P25)*(1/Q25-1/P25) + 4*CY25/((CY25+1)*(CY25+1))*(2*1/Q25*1/P25-1/P25*1/P25)))</f>
        <v>0</v>
      </c>
      <c r="P25">
        <f>IF(LEFT(CZ25,1)&lt;&gt;"0",IF(LEFT(CZ25,1)="1",3.0,DA25),$D$5+$E$5*(DQ25*DJ25/($K$5*1000))+$F$5*(DQ25*DJ25/($K$5*1000))*MAX(MIN(CX25,$J$5),$I$5)*MAX(MIN(CX25,$J$5),$I$5)+$G$5*MAX(MIN(CX25,$J$5),$I$5)*(DQ25*DJ25/($K$5*1000))+$H$5*(DQ25*DJ25/($K$5*1000))*(DQ25*DJ25/($K$5*1000)))</f>
        <v>0</v>
      </c>
      <c r="Q25">
        <f>H25*(1000-(1000*0.61365*exp(17.502*U25/(240.97+U25))/(DJ25+DK25)+DE25)/2)/(1000*0.61365*exp(17.502*U25/(240.97+U25))/(DJ25+DK25)-DE25)</f>
        <v>0</v>
      </c>
      <c r="R25">
        <f>1/((CY25+1)/(O25/1.6)+1/(P25/1.37)) + CY25/((CY25+1)/(O25/1.6) + CY25/(P25/1.37))</f>
        <v>0</v>
      </c>
      <c r="S25">
        <f>(CT25*CW25)</f>
        <v>0</v>
      </c>
      <c r="T25">
        <f>(DL25+(S25+2*0.95*5.67E-8*(((DL25+$B$7)+273)^4-(DL25+273)^4)-44100*H25)/(1.84*29.3*P25+8*0.95*5.67E-8*(DL25+273)^3))</f>
        <v>0</v>
      </c>
      <c r="U25">
        <f>($C$7*DM25+$D$7*DN25+$E$7*T25)</f>
        <v>0</v>
      </c>
      <c r="V25">
        <f>0.61365*exp(17.502*U25/(240.97+U25))</f>
        <v>0</v>
      </c>
      <c r="W25">
        <f>(X25/Y25*100)</f>
        <v>0</v>
      </c>
      <c r="X25">
        <f>DE25*(DJ25+DK25)/1000</f>
        <v>0</v>
      </c>
      <c r="Y25">
        <f>0.61365*exp(17.502*DL25/(240.97+DL25))</f>
        <v>0</v>
      </c>
      <c r="Z25">
        <f>(V25-DE25*(DJ25+DK25)/1000)</f>
        <v>0</v>
      </c>
      <c r="AA25">
        <f>(-H25*44100)</f>
        <v>0</v>
      </c>
      <c r="AB25">
        <f>2*29.3*P25*0.92*(DL25-U25)</f>
        <v>0</v>
      </c>
      <c r="AC25">
        <f>2*0.95*5.67E-8*(((DL25+$B$7)+273)^4-(U25+273)^4)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MAX(0,($B$13+$C$13*DQ25)/(1+$D$13*DQ25)*DJ25/(DL25+273)*$E$13)</f>
        <v>0</v>
      </c>
      <c r="AJ25" t="s">
        <v>414</v>
      </c>
      <c r="AK25">
        <v>10056.7</v>
      </c>
      <c r="AL25">
        <v>239.316</v>
      </c>
      <c r="AM25">
        <v>912.8</v>
      </c>
      <c r="AN25">
        <f>1-AL25/AM25</f>
        <v>0</v>
      </c>
      <c r="AO25">
        <v>-1</v>
      </c>
      <c r="AP25" t="s">
        <v>455</v>
      </c>
      <c r="AQ25">
        <v>10238</v>
      </c>
      <c r="AR25">
        <v>1450.441153846153</v>
      </c>
      <c r="AS25">
        <v>1411.64</v>
      </c>
      <c r="AT25">
        <f>1-AR25/AS25</f>
        <v>0</v>
      </c>
      <c r="AU25">
        <v>0.5</v>
      </c>
      <c r="AV25">
        <f>CU25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416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v>3665</v>
      </c>
      <c r="BM25">
        <v>290.0000000000001</v>
      </c>
      <c r="BN25">
        <v>1411.64</v>
      </c>
      <c r="BO25">
        <v>15</v>
      </c>
      <c r="BP25">
        <v>10238</v>
      </c>
      <c r="BQ25">
        <v>1377.85</v>
      </c>
      <c r="BR25">
        <v>33.79</v>
      </c>
      <c r="BS25">
        <v>300.0000000000001</v>
      </c>
      <c r="BT25">
        <v>23.9</v>
      </c>
      <c r="BU25">
        <v>1345.750236125487</v>
      </c>
      <c r="BV25">
        <v>2.707963338011149</v>
      </c>
      <c r="BW25">
        <v>32.86880218365647</v>
      </c>
      <c r="BX25">
        <v>2.424431445336639</v>
      </c>
      <c r="BY25">
        <v>0.8678004535344804</v>
      </c>
      <c r="BZ25">
        <v>-0.007877758175750838</v>
      </c>
      <c r="CA25">
        <v>289.9999999999999</v>
      </c>
      <c r="CB25">
        <v>1381.09</v>
      </c>
      <c r="CC25">
        <v>615</v>
      </c>
      <c r="CD25">
        <v>10216</v>
      </c>
      <c r="CE25">
        <v>1377.92</v>
      </c>
      <c r="CF25">
        <v>3.17</v>
      </c>
      <c r="CT25">
        <f>$B$11*DR25+$C$11*DS25+$F$11*ED25*(1-EG25)</f>
        <v>0</v>
      </c>
      <c r="CU25">
        <f>CT25*CV25</f>
        <v>0</v>
      </c>
      <c r="CV25">
        <f>($B$11*$D$9+$C$11*$D$9+$F$11*((EQ25+EI25)/MAX(EQ25+EI25+ER25, 0.1)*$I$9+ER25/MAX(EQ25+EI25+ER25, 0.1)*$J$9))/($B$11+$C$11+$F$11)</f>
        <v>0</v>
      </c>
      <c r="CW25">
        <f>($B$11*$K$9+$C$11*$K$9+$F$11*((EQ25+EI25)/MAX(EQ25+EI25+ER25, 0.1)*$P$9+ER25/MAX(EQ25+EI25+ER25, 0.1)*$Q$9))/($B$11+$C$11+$F$11)</f>
        <v>0</v>
      </c>
      <c r="CX25">
        <v>6</v>
      </c>
      <c r="CY25">
        <v>0.5</v>
      </c>
      <c r="CZ25" t="s">
        <v>417</v>
      </c>
      <c r="DA25">
        <v>2</v>
      </c>
      <c r="DB25">
        <v>1717670257.599999</v>
      </c>
      <c r="DC25">
        <v>401.9812258064517</v>
      </c>
      <c r="DD25">
        <v>400.6014838709678</v>
      </c>
      <c r="DE25">
        <v>18.64543225806451</v>
      </c>
      <c r="DF25">
        <v>18.1109935483871</v>
      </c>
      <c r="DG25">
        <v>400.7722258064517</v>
      </c>
      <c r="DH25">
        <v>18.65316129032258</v>
      </c>
      <c r="DI25">
        <v>600.0069032258065</v>
      </c>
      <c r="DJ25">
        <v>100.8812580645161</v>
      </c>
      <c r="DK25">
        <v>0.09998832580645163</v>
      </c>
      <c r="DL25">
        <v>24.78444193548387</v>
      </c>
      <c r="DM25">
        <v>24.98345483870968</v>
      </c>
      <c r="DN25">
        <v>999.9000000000003</v>
      </c>
      <c r="DO25">
        <v>0</v>
      </c>
      <c r="DP25">
        <v>0</v>
      </c>
      <c r="DQ25">
        <v>10000.13774193548</v>
      </c>
      <c r="DR25">
        <v>0</v>
      </c>
      <c r="DS25">
        <v>424.2506129032258</v>
      </c>
      <c r="DT25">
        <v>1.184398061290322</v>
      </c>
      <c r="DU25">
        <v>409.4198387096775</v>
      </c>
      <c r="DV25">
        <v>407.9906451612903</v>
      </c>
      <c r="DW25">
        <v>0.5344483225806451</v>
      </c>
      <c r="DX25">
        <v>400.6014838709678</v>
      </c>
      <c r="DY25">
        <v>18.1109935483871</v>
      </c>
      <c r="DZ25">
        <v>1.880975161290322</v>
      </c>
      <c r="EA25">
        <v>1.827059677419355</v>
      </c>
      <c r="EB25">
        <v>16.47645806451613</v>
      </c>
      <c r="EC25">
        <v>16.02023225806452</v>
      </c>
      <c r="ED25">
        <v>700.0110322580647</v>
      </c>
      <c r="EE25">
        <v>0.9430004193548387</v>
      </c>
      <c r="EF25">
        <v>0.0569992193548387</v>
      </c>
      <c r="EG25">
        <v>0</v>
      </c>
      <c r="EH25">
        <v>1451.631935483871</v>
      </c>
      <c r="EI25">
        <v>5.000040000000003</v>
      </c>
      <c r="EJ25">
        <v>10248.15161290322</v>
      </c>
      <c r="EK25">
        <v>5723.501612903226</v>
      </c>
      <c r="EL25">
        <v>35.25</v>
      </c>
      <c r="EM25">
        <v>38.004</v>
      </c>
      <c r="EN25">
        <v>36.5</v>
      </c>
      <c r="EO25">
        <v>37.625</v>
      </c>
      <c r="EP25">
        <v>37.0884193548387</v>
      </c>
      <c r="EQ25">
        <v>655.3954838709677</v>
      </c>
      <c r="ER25">
        <v>39.61612903225804</v>
      </c>
      <c r="ES25">
        <v>0</v>
      </c>
      <c r="ET25">
        <v>82.29999995231628</v>
      </c>
      <c r="EU25">
        <v>0</v>
      </c>
      <c r="EV25">
        <v>1450.441153846153</v>
      </c>
      <c r="EW25">
        <v>-151.3958974894183</v>
      </c>
      <c r="EX25">
        <v>-1020.933334050231</v>
      </c>
      <c r="EY25">
        <v>10240.21923076923</v>
      </c>
      <c r="EZ25">
        <v>15</v>
      </c>
      <c r="FA25">
        <v>1717670286.1</v>
      </c>
      <c r="FB25" t="s">
        <v>456</v>
      </c>
      <c r="FC25">
        <v>1717670286.1</v>
      </c>
      <c r="FD25">
        <v>1717669037.6</v>
      </c>
      <c r="FE25">
        <v>47</v>
      </c>
      <c r="FF25">
        <v>0.197</v>
      </c>
      <c r="FG25">
        <v>0.014</v>
      </c>
      <c r="FH25">
        <v>1.209</v>
      </c>
      <c r="FI25">
        <v>-0.03</v>
      </c>
      <c r="FJ25">
        <v>401</v>
      </c>
      <c r="FK25">
        <v>18</v>
      </c>
      <c r="FL25">
        <v>1.11</v>
      </c>
      <c r="FM25">
        <v>0.15</v>
      </c>
      <c r="FN25">
        <v>2.9564471225</v>
      </c>
      <c r="FO25">
        <v>-30.40412242514075</v>
      </c>
      <c r="FP25">
        <v>3.071159879183445</v>
      </c>
      <c r="FQ25">
        <v>0</v>
      </c>
      <c r="FR25">
        <v>1457.730294117647</v>
      </c>
      <c r="FS25">
        <v>-126.4640183461023</v>
      </c>
      <c r="FT25">
        <v>12.66265734709604</v>
      </c>
      <c r="FU25">
        <v>0</v>
      </c>
      <c r="FV25">
        <v>0.5364896250000001</v>
      </c>
      <c r="FW25">
        <v>-0.02345024015009524</v>
      </c>
      <c r="FX25">
        <v>0.002806067699535235</v>
      </c>
      <c r="FY25">
        <v>1</v>
      </c>
      <c r="FZ25">
        <v>1</v>
      </c>
      <c r="GA25">
        <v>3</v>
      </c>
      <c r="GB25" t="s">
        <v>432</v>
      </c>
      <c r="GC25">
        <v>3.24893</v>
      </c>
      <c r="GD25">
        <v>2.80136</v>
      </c>
      <c r="GE25">
        <v>0.0989092</v>
      </c>
      <c r="GF25">
        <v>0.0998845</v>
      </c>
      <c r="GG25">
        <v>0.100416</v>
      </c>
      <c r="GH25">
        <v>0.09906719999999999</v>
      </c>
      <c r="GI25">
        <v>23605.6</v>
      </c>
      <c r="GJ25">
        <v>28122.2</v>
      </c>
      <c r="GK25">
        <v>26018.1</v>
      </c>
      <c r="GL25">
        <v>30048.7</v>
      </c>
      <c r="GM25">
        <v>32946.6</v>
      </c>
      <c r="GN25">
        <v>34944.7</v>
      </c>
      <c r="GO25">
        <v>39911.5</v>
      </c>
      <c r="GP25">
        <v>41816.1</v>
      </c>
      <c r="GQ25">
        <v>2.1811</v>
      </c>
      <c r="GR25">
        <v>1.90805</v>
      </c>
      <c r="GS25">
        <v>0.0067614</v>
      </c>
      <c r="GT25">
        <v>0</v>
      </c>
      <c r="GU25">
        <v>24.8742</v>
      </c>
      <c r="GV25">
        <v>999.9</v>
      </c>
      <c r="GW25">
        <v>42.8</v>
      </c>
      <c r="GX25">
        <v>32.9</v>
      </c>
      <c r="GY25">
        <v>21.3139</v>
      </c>
      <c r="GZ25">
        <v>60.4604</v>
      </c>
      <c r="HA25">
        <v>15.3886</v>
      </c>
      <c r="HB25">
        <v>1</v>
      </c>
      <c r="HC25">
        <v>0.119499</v>
      </c>
      <c r="HD25">
        <v>2.11798</v>
      </c>
      <c r="HE25">
        <v>20.3005</v>
      </c>
      <c r="HF25">
        <v>5.19947</v>
      </c>
      <c r="HG25">
        <v>11.9021</v>
      </c>
      <c r="HH25">
        <v>4.971</v>
      </c>
      <c r="HI25">
        <v>3.281</v>
      </c>
      <c r="HJ25">
        <v>9999</v>
      </c>
      <c r="HK25">
        <v>9999</v>
      </c>
      <c r="HL25">
        <v>9999</v>
      </c>
      <c r="HM25">
        <v>999.9</v>
      </c>
      <c r="HN25">
        <v>4.97069</v>
      </c>
      <c r="HO25">
        <v>1.85546</v>
      </c>
      <c r="HP25">
        <v>1.85258</v>
      </c>
      <c r="HQ25">
        <v>1.85687</v>
      </c>
      <c r="HR25">
        <v>1.85759</v>
      </c>
      <c r="HS25">
        <v>1.85654</v>
      </c>
      <c r="HT25">
        <v>1.85013</v>
      </c>
      <c r="HU25">
        <v>1.85516</v>
      </c>
      <c r="HV25" t="s">
        <v>23</v>
      </c>
      <c r="HW25" t="s">
        <v>23</v>
      </c>
      <c r="HX25" t="s">
        <v>23</v>
      </c>
      <c r="HY25" t="s">
        <v>23</v>
      </c>
      <c r="HZ25" t="s">
        <v>420</v>
      </c>
      <c r="IA25" t="s">
        <v>421</v>
      </c>
      <c r="IB25" t="s">
        <v>422</v>
      </c>
      <c r="IC25" t="s">
        <v>422</v>
      </c>
      <c r="ID25" t="s">
        <v>422</v>
      </c>
      <c r="IE25" t="s">
        <v>422</v>
      </c>
      <c r="IF25">
        <v>0</v>
      </c>
      <c r="IG25">
        <v>100</v>
      </c>
      <c r="IH25">
        <v>100</v>
      </c>
      <c r="II25">
        <v>1.209</v>
      </c>
      <c r="IJ25">
        <v>-0.008699999999999999</v>
      </c>
      <c r="IK25">
        <v>0.4957374628781328</v>
      </c>
      <c r="IL25">
        <v>0.001513919756645767</v>
      </c>
      <c r="IM25">
        <v>-6.355450319681323E-07</v>
      </c>
      <c r="IN25">
        <v>2.090123885286584E-10</v>
      </c>
      <c r="IO25">
        <v>-0.3348204397694555</v>
      </c>
      <c r="IP25">
        <v>-0.006256547656075575</v>
      </c>
      <c r="IQ25">
        <v>0.00124454442421945</v>
      </c>
      <c r="IR25">
        <v>1.659708129871356E-06</v>
      </c>
      <c r="IS25">
        <v>-1</v>
      </c>
      <c r="IT25">
        <v>2069</v>
      </c>
      <c r="IU25">
        <v>3</v>
      </c>
      <c r="IV25">
        <v>25</v>
      </c>
      <c r="IW25">
        <v>1</v>
      </c>
      <c r="IX25">
        <v>20.5</v>
      </c>
      <c r="IY25">
        <v>1.06812</v>
      </c>
      <c r="IZ25">
        <v>2.5647</v>
      </c>
      <c r="JA25">
        <v>1.5979</v>
      </c>
      <c r="JB25">
        <v>2.38647</v>
      </c>
      <c r="JC25">
        <v>1.44897</v>
      </c>
      <c r="JD25">
        <v>2.49023</v>
      </c>
      <c r="JE25">
        <v>37.3618</v>
      </c>
      <c r="JF25">
        <v>15.2703</v>
      </c>
      <c r="JG25">
        <v>18</v>
      </c>
      <c r="JH25">
        <v>619.875</v>
      </c>
      <c r="JI25">
        <v>446.154</v>
      </c>
      <c r="JJ25">
        <v>22.5716</v>
      </c>
      <c r="JK25">
        <v>28.855</v>
      </c>
      <c r="JL25">
        <v>29.9999</v>
      </c>
      <c r="JM25">
        <v>28.9745</v>
      </c>
      <c r="JN25">
        <v>28.9503</v>
      </c>
      <c r="JO25">
        <v>21.34</v>
      </c>
      <c r="JP25">
        <v>21.1064</v>
      </c>
      <c r="JQ25">
        <v>45.4952</v>
      </c>
      <c r="JR25">
        <v>22.5785</v>
      </c>
      <c r="JS25">
        <v>400</v>
      </c>
      <c r="JT25">
        <v>18.2002</v>
      </c>
      <c r="JU25">
        <v>101.487</v>
      </c>
      <c r="JV25">
        <v>101.329</v>
      </c>
    </row>
    <row r="26" spans="1:282">
      <c r="A26">
        <v>10</v>
      </c>
      <c r="B26">
        <v>1717670347.1</v>
      </c>
      <c r="C26">
        <v>750</v>
      </c>
      <c r="D26" t="s">
        <v>457</v>
      </c>
      <c r="E26" t="s">
        <v>458</v>
      </c>
      <c r="F26">
        <v>15</v>
      </c>
      <c r="G26">
        <v>1717670339.099999</v>
      </c>
      <c r="H26">
        <f>(I26)/1000</f>
        <v>0</v>
      </c>
      <c r="I26">
        <f>1000*DI26*AG26*(DE26-DF26)/(100*CX26*(1000-AG26*DE26))</f>
        <v>0</v>
      </c>
      <c r="J26">
        <f>DI26*AG26*(DD26-DC26*(1000-AG26*DF26)/(1000-AG26*DE26))/(100*CX26)</f>
        <v>0</v>
      </c>
      <c r="K26">
        <f>DC26 - IF(AG26&gt;1, J26*CX26*100.0/(AI26*DQ26), 0)</f>
        <v>0</v>
      </c>
      <c r="L26">
        <f>((R26-H26/2)*K26-J26)/(R26+H26/2)</f>
        <v>0</v>
      </c>
      <c r="M26">
        <f>L26*(DJ26+DK26)/1000.0</f>
        <v>0</v>
      </c>
      <c r="N26">
        <f>(DC26 - IF(AG26&gt;1, J26*CX26*100.0/(AI26*DQ26), 0))*(DJ26+DK26)/1000.0</f>
        <v>0</v>
      </c>
      <c r="O26">
        <f>2.0/((1/Q26-1/P26)+SIGN(Q26)*SQRT((1/Q26-1/P26)*(1/Q26-1/P26) + 4*CY26/((CY26+1)*(CY26+1))*(2*1/Q26*1/P26-1/P26*1/P26)))</f>
        <v>0</v>
      </c>
      <c r="P26">
        <f>IF(LEFT(CZ26,1)&lt;&gt;"0",IF(LEFT(CZ26,1)="1",3.0,DA26),$D$5+$E$5*(DQ26*DJ26/($K$5*1000))+$F$5*(DQ26*DJ26/($K$5*1000))*MAX(MIN(CX26,$J$5),$I$5)*MAX(MIN(CX26,$J$5),$I$5)+$G$5*MAX(MIN(CX26,$J$5),$I$5)*(DQ26*DJ26/($K$5*1000))+$H$5*(DQ26*DJ26/($K$5*1000))*(DQ26*DJ26/($K$5*1000)))</f>
        <v>0</v>
      </c>
      <c r="Q26">
        <f>H26*(1000-(1000*0.61365*exp(17.502*U26/(240.97+U26))/(DJ26+DK26)+DE26)/2)/(1000*0.61365*exp(17.502*U26/(240.97+U26))/(DJ26+DK26)-DE26)</f>
        <v>0</v>
      </c>
      <c r="R26">
        <f>1/((CY26+1)/(O26/1.6)+1/(P26/1.37)) + CY26/((CY26+1)/(O26/1.6) + CY26/(P26/1.37))</f>
        <v>0</v>
      </c>
      <c r="S26">
        <f>(CT26*CW26)</f>
        <v>0</v>
      </c>
      <c r="T26">
        <f>(DL26+(S26+2*0.95*5.67E-8*(((DL26+$B$7)+273)^4-(DL26+273)^4)-44100*H26)/(1.84*29.3*P26+8*0.95*5.67E-8*(DL26+273)^3))</f>
        <v>0</v>
      </c>
      <c r="U26">
        <f>($C$7*DM26+$D$7*DN26+$E$7*T26)</f>
        <v>0</v>
      </c>
      <c r="V26">
        <f>0.61365*exp(17.502*U26/(240.97+U26))</f>
        <v>0</v>
      </c>
      <c r="W26">
        <f>(X26/Y26*100)</f>
        <v>0</v>
      </c>
      <c r="X26">
        <f>DE26*(DJ26+DK26)/1000</f>
        <v>0</v>
      </c>
      <c r="Y26">
        <f>0.61365*exp(17.502*DL26/(240.97+DL26))</f>
        <v>0</v>
      </c>
      <c r="Z26">
        <f>(V26-DE26*(DJ26+DK26)/1000)</f>
        <v>0</v>
      </c>
      <c r="AA26">
        <f>(-H26*44100)</f>
        <v>0</v>
      </c>
      <c r="AB26">
        <f>2*29.3*P26*0.92*(DL26-U26)</f>
        <v>0</v>
      </c>
      <c r="AC26">
        <f>2*0.95*5.67E-8*(((DL26+$B$7)+273)^4-(U26+273)^4)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MAX(0,($B$13+$C$13*DQ26)/(1+$D$13*DQ26)*DJ26/(DL26+273)*$E$13)</f>
        <v>0</v>
      </c>
      <c r="AJ26" t="s">
        <v>414</v>
      </c>
      <c r="AK26">
        <v>10056.7</v>
      </c>
      <c r="AL26">
        <v>239.316</v>
      </c>
      <c r="AM26">
        <v>912.8</v>
      </c>
      <c r="AN26">
        <f>1-AL26/AM26</f>
        <v>0</v>
      </c>
      <c r="AO26">
        <v>-1</v>
      </c>
      <c r="AP26" t="s">
        <v>459</v>
      </c>
      <c r="AQ26">
        <v>10234</v>
      </c>
      <c r="AR26">
        <v>1315.295384615385</v>
      </c>
      <c r="AS26">
        <v>1324.75</v>
      </c>
      <c r="AT26">
        <f>1-AR26/AS26</f>
        <v>0</v>
      </c>
      <c r="AU26">
        <v>0.5</v>
      </c>
      <c r="AV26">
        <f>CU26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416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v>3666</v>
      </c>
      <c r="BM26">
        <v>290.0000000000001</v>
      </c>
      <c r="BN26">
        <v>1324.75</v>
      </c>
      <c r="BO26">
        <v>15</v>
      </c>
      <c r="BP26">
        <v>10234</v>
      </c>
      <c r="BQ26">
        <v>1308.61</v>
      </c>
      <c r="BR26">
        <v>16.14</v>
      </c>
      <c r="BS26">
        <v>300.0000000000001</v>
      </c>
      <c r="BT26">
        <v>23.9</v>
      </c>
      <c r="BU26">
        <v>1285.434998832104</v>
      </c>
      <c r="BV26">
        <v>2.344085312896485</v>
      </c>
      <c r="BW26">
        <v>23.71778193237869</v>
      </c>
      <c r="BX26">
        <v>2.097766479591006</v>
      </c>
      <c r="BY26">
        <v>0.8203173757931852</v>
      </c>
      <c r="BZ26">
        <v>-0.007875806896551726</v>
      </c>
      <c r="CA26">
        <v>289.9999999999999</v>
      </c>
      <c r="CB26">
        <v>1310.56</v>
      </c>
      <c r="CC26">
        <v>865</v>
      </c>
      <c r="CD26">
        <v>10206.4</v>
      </c>
      <c r="CE26">
        <v>1308.67</v>
      </c>
      <c r="CF26">
        <v>1.89</v>
      </c>
      <c r="CT26">
        <f>$B$11*DR26+$C$11*DS26+$F$11*ED26*(1-EG26)</f>
        <v>0</v>
      </c>
      <c r="CU26">
        <f>CT26*CV26</f>
        <v>0</v>
      </c>
      <c r="CV26">
        <f>($B$11*$D$9+$C$11*$D$9+$F$11*((EQ26+EI26)/MAX(EQ26+EI26+ER26, 0.1)*$I$9+ER26/MAX(EQ26+EI26+ER26, 0.1)*$J$9))/($B$11+$C$11+$F$11)</f>
        <v>0</v>
      </c>
      <c r="CW26">
        <f>($B$11*$K$9+$C$11*$K$9+$F$11*((EQ26+EI26)/MAX(EQ26+EI26+ER26, 0.1)*$P$9+ER26/MAX(EQ26+EI26+ER26, 0.1)*$Q$9))/($B$11+$C$11+$F$11)</f>
        <v>0</v>
      </c>
      <c r="CX26">
        <v>6</v>
      </c>
      <c r="CY26">
        <v>0.5</v>
      </c>
      <c r="CZ26" t="s">
        <v>417</v>
      </c>
      <c r="DA26">
        <v>2</v>
      </c>
      <c r="DB26">
        <v>1717670339.099999</v>
      </c>
      <c r="DC26">
        <v>796.9763870967741</v>
      </c>
      <c r="DD26">
        <v>800.0756451612901</v>
      </c>
      <c r="DE26">
        <v>18.70342580645162</v>
      </c>
      <c r="DF26">
        <v>18.1966935483871</v>
      </c>
      <c r="DG26">
        <v>795.5183870967742</v>
      </c>
      <c r="DH26">
        <v>18.70881290322581</v>
      </c>
      <c r="DI26">
        <v>600.0047096774193</v>
      </c>
      <c r="DJ26">
        <v>100.8798387096774</v>
      </c>
      <c r="DK26">
        <v>0.1000616419354839</v>
      </c>
      <c r="DL26">
        <v>24.79085483870968</v>
      </c>
      <c r="DM26">
        <v>24.98645161290322</v>
      </c>
      <c r="DN26">
        <v>999.9000000000003</v>
      </c>
      <c r="DO26">
        <v>0</v>
      </c>
      <c r="DP26">
        <v>0</v>
      </c>
      <c r="DQ26">
        <v>9998.144516129032</v>
      </c>
      <c r="DR26">
        <v>0</v>
      </c>
      <c r="DS26">
        <v>425.0199677419355</v>
      </c>
      <c r="DT26">
        <v>-2.957537419354839</v>
      </c>
      <c r="DU26">
        <v>812.3111612903226</v>
      </c>
      <c r="DV26">
        <v>814.9043225806453</v>
      </c>
      <c r="DW26">
        <v>0.5067390000000002</v>
      </c>
      <c r="DX26">
        <v>800.0756451612901</v>
      </c>
      <c r="DY26">
        <v>18.1966935483871</v>
      </c>
      <c r="DZ26">
        <v>1.886799032258064</v>
      </c>
      <c r="EA26">
        <v>1.83567935483871</v>
      </c>
      <c r="EB26">
        <v>16.52505483870967</v>
      </c>
      <c r="EC26">
        <v>16.09394193548387</v>
      </c>
      <c r="ED26">
        <v>699.9811612903227</v>
      </c>
      <c r="EE26">
        <v>0.9430028064516129</v>
      </c>
      <c r="EF26">
        <v>0.05699701612903225</v>
      </c>
      <c r="EG26">
        <v>0</v>
      </c>
      <c r="EH26">
        <v>1315.596451612903</v>
      </c>
      <c r="EI26">
        <v>5.000040000000003</v>
      </c>
      <c r="EJ26">
        <v>9321.87258064516</v>
      </c>
      <c r="EK26">
        <v>5723.259032258065</v>
      </c>
      <c r="EL26">
        <v>35.5864193548387</v>
      </c>
      <c r="EM26">
        <v>38.93325806451612</v>
      </c>
      <c r="EN26">
        <v>37.01996774193548</v>
      </c>
      <c r="EO26">
        <v>38.69525806451612</v>
      </c>
      <c r="EP26">
        <v>37.69122580645161</v>
      </c>
      <c r="EQ26">
        <v>655.3700000000001</v>
      </c>
      <c r="ER26">
        <v>39.61032258064514</v>
      </c>
      <c r="ES26">
        <v>0</v>
      </c>
      <c r="ET26">
        <v>80.90000009536743</v>
      </c>
      <c r="EU26">
        <v>0</v>
      </c>
      <c r="EV26">
        <v>1315.295384615385</v>
      </c>
      <c r="EW26">
        <v>-39.12136757343276</v>
      </c>
      <c r="EX26">
        <v>-225.0399999834095</v>
      </c>
      <c r="EY26">
        <v>9320.107692307693</v>
      </c>
      <c r="EZ26">
        <v>15</v>
      </c>
      <c r="FA26">
        <v>1717670367.1</v>
      </c>
      <c r="FB26" t="s">
        <v>460</v>
      </c>
      <c r="FC26">
        <v>1717670367.1</v>
      </c>
      <c r="FD26">
        <v>1717669037.6</v>
      </c>
      <c r="FE26">
        <v>48</v>
      </c>
      <c r="FF26">
        <v>-0.145</v>
      </c>
      <c r="FG26">
        <v>0.014</v>
      </c>
      <c r="FH26">
        <v>1.458</v>
      </c>
      <c r="FI26">
        <v>-0.03</v>
      </c>
      <c r="FJ26">
        <v>800</v>
      </c>
      <c r="FK26">
        <v>18</v>
      </c>
      <c r="FL26">
        <v>0.68</v>
      </c>
      <c r="FM26">
        <v>0.15</v>
      </c>
      <c r="FN26">
        <v>-3.214220249999999</v>
      </c>
      <c r="FO26">
        <v>4.740304277673552</v>
      </c>
      <c r="FP26">
        <v>0.4999927354746642</v>
      </c>
      <c r="FQ26">
        <v>0</v>
      </c>
      <c r="FR26">
        <v>1317.229117647059</v>
      </c>
      <c r="FS26">
        <v>-36.32345303022804</v>
      </c>
      <c r="FT26">
        <v>3.942806083196153</v>
      </c>
      <c r="FU26">
        <v>0</v>
      </c>
      <c r="FV26">
        <v>0.514213875</v>
      </c>
      <c r="FW26">
        <v>-0.2175764915572253</v>
      </c>
      <c r="FX26">
        <v>0.02473562713495203</v>
      </c>
      <c r="FY26">
        <v>0</v>
      </c>
      <c r="FZ26">
        <v>0</v>
      </c>
      <c r="GA26">
        <v>3</v>
      </c>
      <c r="GB26" t="s">
        <v>427</v>
      </c>
      <c r="GC26">
        <v>3.24908</v>
      </c>
      <c r="GD26">
        <v>2.80138</v>
      </c>
      <c r="GE26">
        <v>0.162746</v>
      </c>
      <c r="GF26">
        <v>0.164391</v>
      </c>
      <c r="GG26">
        <v>0.100789</v>
      </c>
      <c r="GH26">
        <v>0.09950580000000001</v>
      </c>
      <c r="GI26">
        <v>21934.7</v>
      </c>
      <c r="GJ26">
        <v>26106.8</v>
      </c>
      <c r="GK26">
        <v>26019.5</v>
      </c>
      <c r="GL26">
        <v>30048.3</v>
      </c>
      <c r="GM26">
        <v>32941.2</v>
      </c>
      <c r="GN26">
        <v>34933.6</v>
      </c>
      <c r="GO26">
        <v>39914.5</v>
      </c>
      <c r="GP26">
        <v>41815.4</v>
      </c>
      <c r="GQ26">
        <v>2.18257</v>
      </c>
      <c r="GR26">
        <v>1.91005</v>
      </c>
      <c r="GS26">
        <v>0.00748783</v>
      </c>
      <c r="GT26">
        <v>0</v>
      </c>
      <c r="GU26">
        <v>24.8618</v>
      </c>
      <c r="GV26">
        <v>999.9</v>
      </c>
      <c r="GW26">
        <v>42.6</v>
      </c>
      <c r="GX26">
        <v>32.9</v>
      </c>
      <c r="GY26">
        <v>21.2153</v>
      </c>
      <c r="GZ26">
        <v>60.6004</v>
      </c>
      <c r="HA26">
        <v>15.3646</v>
      </c>
      <c r="HB26">
        <v>1</v>
      </c>
      <c r="HC26">
        <v>0.117165</v>
      </c>
      <c r="HD26">
        <v>2.12939</v>
      </c>
      <c r="HE26">
        <v>20.302</v>
      </c>
      <c r="HF26">
        <v>5.20426</v>
      </c>
      <c r="HG26">
        <v>11.9021</v>
      </c>
      <c r="HH26">
        <v>4.971</v>
      </c>
      <c r="HI26">
        <v>3.281</v>
      </c>
      <c r="HJ26">
        <v>9999</v>
      </c>
      <c r="HK26">
        <v>9999</v>
      </c>
      <c r="HL26">
        <v>9999</v>
      </c>
      <c r="HM26">
        <v>999.9</v>
      </c>
      <c r="HN26">
        <v>4.97068</v>
      </c>
      <c r="HO26">
        <v>1.85546</v>
      </c>
      <c r="HP26">
        <v>1.8526</v>
      </c>
      <c r="HQ26">
        <v>1.85686</v>
      </c>
      <c r="HR26">
        <v>1.8576</v>
      </c>
      <c r="HS26">
        <v>1.85654</v>
      </c>
      <c r="HT26">
        <v>1.85013</v>
      </c>
      <c r="HU26">
        <v>1.85516</v>
      </c>
      <c r="HV26" t="s">
        <v>23</v>
      </c>
      <c r="HW26" t="s">
        <v>23</v>
      </c>
      <c r="HX26" t="s">
        <v>23</v>
      </c>
      <c r="HY26" t="s">
        <v>23</v>
      </c>
      <c r="HZ26" t="s">
        <v>420</v>
      </c>
      <c r="IA26" t="s">
        <v>421</v>
      </c>
      <c r="IB26" t="s">
        <v>422</v>
      </c>
      <c r="IC26" t="s">
        <v>422</v>
      </c>
      <c r="ID26" t="s">
        <v>422</v>
      </c>
      <c r="IE26" t="s">
        <v>422</v>
      </c>
      <c r="IF26">
        <v>0</v>
      </c>
      <c r="IG26">
        <v>100</v>
      </c>
      <c r="IH26">
        <v>100</v>
      </c>
      <c r="II26">
        <v>1.458</v>
      </c>
      <c r="IJ26">
        <v>-0.0048</v>
      </c>
      <c r="IK26">
        <v>0.6923670532950986</v>
      </c>
      <c r="IL26">
        <v>0.001513919756645767</v>
      </c>
      <c r="IM26">
        <v>-6.355450319681323E-07</v>
      </c>
      <c r="IN26">
        <v>2.090123885286584E-10</v>
      </c>
      <c r="IO26">
        <v>-0.3348204397694555</v>
      </c>
      <c r="IP26">
        <v>-0.006256547656075575</v>
      </c>
      <c r="IQ26">
        <v>0.00124454442421945</v>
      </c>
      <c r="IR26">
        <v>1.659708129871356E-06</v>
      </c>
      <c r="IS26">
        <v>-1</v>
      </c>
      <c r="IT26">
        <v>2069</v>
      </c>
      <c r="IU26">
        <v>3</v>
      </c>
      <c r="IV26">
        <v>25</v>
      </c>
      <c r="IW26">
        <v>1</v>
      </c>
      <c r="IX26">
        <v>21.8</v>
      </c>
      <c r="IY26">
        <v>1.86646</v>
      </c>
      <c r="IZ26">
        <v>2.57812</v>
      </c>
      <c r="JA26">
        <v>1.59912</v>
      </c>
      <c r="JB26">
        <v>2.38647</v>
      </c>
      <c r="JC26">
        <v>1.44897</v>
      </c>
      <c r="JD26">
        <v>2.39746</v>
      </c>
      <c r="JE26">
        <v>37.3618</v>
      </c>
      <c r="JF26">
        <v>15.244</v>
      </c>
      <c r="JG26">
        <v>18</v>
      </c>
      <c r="JH26">
        <v>620.6900000000001</v>
      </c>
      <c r="JI26">
        <v>447.132</v>
      </c>
      <c r="JJ26">
        <v>22.5696</v>
      </c>
      <c r="JK26">
        <v>28.8232</v>
      </c>
      <c r="JL26">
        <v>30</v>
      </c>
      <c r="JM26">
        <v>28.9489</v>
      </c>
      <c r="JN26">
        <v>28.9258</v>
      </c>
      <c r="JO26">
        <v>37.2919</v>
      </c>
      <c r="JP26">
        <v>20.9578</v>
      </c>
      <c r="JQ26">
        <v>46.3013</v>
      </c>
      <c r="JR26">
        <v>22.5777</v>
      </c>
      <c r="JS26">
        <v>800</v>
      </c>
      <c r="JT26">
        <v>18.1778</v>
      </c>
      <c r="JU26">
        <v>101.494</v>
      </c>
      <c r="JV26">
        <v>101.328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2024-06-06T10:39:42Z</dcterms:created>
  <dcterms:modified xsi:type="dcterms:W3CDTF">2024-06-06T10:39:42Z</dcterms:modified>
</cp:coreProperties>
</file>