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<sst xmlns="http://schemas.openxmlformats.org/spreadsheetml/2006/main" count="1104" uniqueCount="461">
  <si>
    <t>File opened</t>
  </si>
  <si>
    <t>2024-06-06 14:31:19</t>
  </si>
  <si>
    <t>Console s/n</t>
  </si>
  <si>
    <t>68C-703220</t>
  </si>
  <si>
    <t>Console ver</t>
  </si>
  <si>
    <t>Bluestem v.2.1.09</t>
  </si>
  <si>
    <t>Scripts ver</t>
  </si>
  <si>
    <t>2022.06  2.1.09, Dec 2022</t>
  </si>
  <si>
    <t>Head s/n</t>
  </si>
  <si>
    <t>68H-413208</t>
  </si>
  <si>
    <t>Head ver</t>
  </si>
  <si>
    <t>1.4.22</t>
  </si>
  <si>
    <t>Head cal</t>
  </si>
  <si>
    <t>{"oxygen": "21", "co2azero": "0.987614", "co2aspan1": "1.00353", "co2aspan2": "-0.0363577", "co2aspan2a": "0.312026", "co2aspan2b": "0.309588", "co2aspanconc1": "2473", "co2aspanconc2": "301.4", "co2bzero": "0.956222", "co2bspan1": "1.0028", "co2bspan2": "-0.0347347", "co2bspan2a": "0.313647", "co2bspan2b": "0.311109", "co2bspanconc1": "2473", "co2bspanconc2": "301.4", "h2oazero": "1.0877", "h2oaspan1": "1.00633", "h2oaspan2": "0", "h2oaspan2a": "0.0664003", "h2oaspan2b": "0.0668209", "h2oaspanconc1": "11.69", "h2oaspanconc2": "0", "h2obzero": "1.07646", "h2obspan1": "0.999537", "h2obspan2": "0", "h2obspan2a": "0.0672295", "h2obspan2b": "0.0671984", "h2obspanconc1": "11.69", "h2obspanconc2": "0", "tazero": "0.112123", "tbzero": "0.193707", "flowmeterzero": "2.48442", "flowazero": "0.3142", "flowbzero": "0.30723", "chamberpressurezero": "2.65202", "ssa_ref": "32481.8", "ssb_ref": "35461"}</t>
  </si>
  <si>
    <t>CO2 rangematch</t>
  </si>
  <si>
    <t>Tue Mar 12 11:30</t>
  </si>
  <si>
    <t>H2O rangematch</t>
  </si>
  <si>
    <t>Thu Aug  3 09:57</t>
  </si>
  <si>
    <t>Chamber type</t>
  </si>
  <si>
    <t>6800-01A</t>
  </si>
  <si>
    <t>Chamber s/n</t>
  </si>
  <si>
    <t>MPF-742689</t>
  </si>
  <si>
    <t>Chamber rev</t>
  </si>
  <si>
    <t>0</t>
  </si>
  <si>
    <t>Chamber cal</t>
  </si>
  <si>
    <t>Fluorometer</t>
  </si>
  <si>
    <t>Flr. Version</t>
  </si>
  <si>
    <t>14:31:19</t>
  </si>
  <si>
    <t>Stability Definition:	ΔCO2 (Meas2): Slp&lt;0.5 Per=20	ΔH2O (Meas2): Slp&lt;0.1 Per=20	F (FlrLS): Slp&lt;1 Per=20</t>
  </si>
  <si>
    <t>SysConst</t>
  </si>
  <si>
    <t>AvgTime</t>
  </si>
  <si>
    <t>4</t>
  </si>
  <si>
    <t>Oxygen</t>
  </si>
  <si>
    <t>21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</si>
  <si>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</si>
  <si>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</si>
  <si>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</si>
  <si>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</si>
  <si>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</si>
  <si>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</si>
  <si>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</si>
  <si>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</si>
  <si>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</si>
  <si>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</si>
  <si>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</si>
  <si>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</si>
  <si>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</si>
  <si>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</si>
  <si>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</si>
  <si>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</si>
  <si>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</si>
  <si>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</si>
  <si>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</si>
  <si>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</si>
  <si>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</si>
  <si>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</si>
  <si>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</si>
  <si>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</si>
  <si>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</si>
  <si>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</si>
  <si>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</si>
  <si>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</si>
  <si>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</si>
  <si>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</si>
  <si>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</si>
  <si>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</si>
  <si>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</si>
  <si>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</si>
  <si>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</si>
  <si>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</si>
  <si>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</si>
  <si>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</si>
  <si>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</si>
  <si>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</si>
  <si>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</si>
  <si>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</si>
  <si>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</si>
  <si>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</si>
  <si>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</si>
  <si>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</si>
  <si>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</si>
  <si>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</si>
  <si>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2.46575 191.715 363.247 585.574 854.938 1054.73 1226.68 1343.77</t>
  </si>
  <si>
    <t>Fs_true</t>
  </si>
  <si>
    <t>-0.390081 216.548 386.904 589.797 806.713 1001.88 1200.48 1401.02</t>
  </si>
  <si>
    <t>leak_wt</t>
  </si>
  <si>
    <t>SysObs</t>
  </si>
  <si>
    <t>GasEx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</si>
  <si>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</si>
  <si>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</si>
  <si>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</si>
  <si>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</si>
  <si>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</si>
  <si>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</si>
  <si>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</si>
  <si>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</si>
  <si>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</si>
  <si>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</si>
  <si>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</si>
  <si>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</si>
  <si>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</si>
  <si>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</si>
  <si>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</si>
  <si>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</si>
  <si>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</si>
  <si>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</si>
  <si>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</si>
  <si>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</si>
  <si>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</si>
  <si>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</si>
  <si>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</si>
  <si>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</si>
  <si>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</si>
  <si>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</si>
  <si>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</si>
  <si>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</si>
  <si>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</si>
  <si>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</si>
  <si>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</si>
  <si>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</si>
  <si>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</si>
  <si>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</si>
  <si>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</si>
  <si>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</si>
  <si>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</si>
  <si>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</si>
  <si>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</si>
  <si>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</si>
  <si>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</si>
  <si>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</si>
  <si>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</si>
  <si>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</si>
  <si>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</si>
  <si>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</si>
  <si>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</si>
  <si>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</si>
  <si>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</si>
  <si>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</si>
  <si>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</si>
  <si>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</si>
  <si>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</si>
  <si>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</si>
  <si>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</si>
  <si>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</si>
  <si>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</si>
  <si>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</si>
  <si>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</si>
  <si>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</si>
  <si>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</si>
  <si>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</si>
  <si>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</si>
  <si>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</si>
  <si>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</si>
  <si>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</si>
  <si>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</si>
  <si>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</si>
  <si>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</si>
  <si>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alt._Fo'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</si>
  <si>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</si>
  <si>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</si>
  <si>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</si>
  <si>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</si>
  <si>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</si>
  <si>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</si>
  <si>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</si>
  <si>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</si>
  <si>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</si>
  <si>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</si>
  <si>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</si>
  <si>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</si>
  <si>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P1_Fmax</t>
  </si>
  <si>
    <t>T@P1_Fmax</t>
  </si>
  <si>
    <t>Q@P1_Fmax</t>
  </si>
  <si>
    <t>P1_PredF</t>
  </si>
  <si>
    <t>P1_ΔF</t>
  </si>
  <si>
    <t>P2_dur</t>
  </si>
  <si>
    <t>P2_ramp</t>
  </si>
  <si>
    <t>P2_int</t>
  </si>
  <si>
    <t>P2_int_se</t>
  </si>
  <si>
    <t>P2_slp</t>
  </si>
  <si>
    <t>P2_slp_se</t>
  </si>
  <si>
    <t>P2_R2</t>
  </si>
  <si>
    <t>P2_dQdt</t>
  </si>
  <si>
    <t>P3_dur</t>
  </si>
  <si>
    <t>P3_Fmax</t>
  </si>
  <si>
    <t>T@P3_Fmax</t>
  </si>
  <si>
    <t>Q@P3_Fmax</t>
  </si>
  <si>
    <t>P3_PredF</t>
  </si>
  <si>
    <t>P3_ΔF</t>
  </si>
  <si>
    <t>Dur</t>
  </si>
  <si>
    <t>DCo</t>
  </si>
  <si>
    <t>InitSlope</t>
  </si>
  <si>
    <t>F1</t>
  </si>
  <si>
    <t>T@F1</t>
  </si>
  <si>
    <t>T@HIR</t>
  </si>
  <si>
    <t>F2</t>
  </si>
  <si>
    <t>T@F2</t>
  </si>
  <si>
    <t>DCmax</t>
  </si>
  <si>
    <t>T@DCmax</t>
  </si>
  <si>
    <t>PhiPS2_dc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</si>
  <si>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</si>
  <si>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</si>
  <si>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</si>
  <si>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</si>
  <si>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</si>
  <si>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</si>
  <si>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</si>
  <si>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</si>
  <si>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</si>
  <si>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</si>
  <si>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</si>
  <si>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</si>
  <si>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</si>
  <si>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</si>
  <si>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</si>
  <si>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</si>
  <si>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</si>
  <si>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</si>
  <si>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</si>
  <si>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</si>
  <si>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</si>
  <si>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</si>
  <si>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</si>
  <si>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</si>
  <si>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</si>
  <si>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</si>
  <si>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</si>
  <si>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</si>
  <si>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</si>
  <si>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</si>
  <si>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</si>
  <si>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</si>
  <si>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</si>
  <si>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</si>
  <si>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</si>
  <si>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</si>
  <si>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</si>
  <si>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</si>
  <si>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</si>
  <si>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</si>
  <si>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</si>
  <si>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</si>
  <si>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</si>
  <si>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</si>
  <si>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</si>
  <si>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</si>
  <si>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</si>
  <si>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</si>
  <si>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</si>
  <si>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</si>
  <si>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</si>
  <si>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</si>
  <si>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</si>
  <si>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</si>
  <si>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</si>
  <si>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</si>
  <si>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</si>
  <si>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</si>
  <si>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</si>
  <si>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</si>
  <si>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</si>
  <si>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</si>
  <si>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</si>
  <si>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</si>
  <si>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</si>
  <si>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</si>
  <si>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</si>
  <si>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</si>
  <si>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</si>
  <si>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</si>
  <si>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</si>
  <si>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</si>
  <si>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</si>
  <si>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</si>
  <si>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</si>
  <si>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</si>
  <si>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</si>
  <si>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</si>
  <si>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</si>
  <si>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</si>
  <si>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</si>
  <si>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</si>
  <si>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</si>
  <si>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</si>
  <si>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</si>
  <si>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</si>
  <si>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</si>
  <si>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</si>
  <si>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</si>
  <si>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</si>
  <si>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</si>
  <si>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</si>
  <si>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</si>
  <si>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</si>
  <si>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</si>
  <si>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</si>
  <si>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</si>
  <si>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</si>
  <si>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</si>
  <si>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</si>
  <si>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</si>
  <si>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</si>
  <si>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</si>
  <si>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</si>
  <si>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</si>
  <si>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</si>
  <si>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</si>
  <si>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</si>
  <si>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</si>
  <si>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</si>
  <si>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</si>
  <si>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</si>
  <si>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</si>
  <si>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</si>
  <si>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</si>
  <si>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</si>
  <si>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</si>
  <si>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</si>
  <si>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</si>
  <si>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</si>
  <si>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</si>
  <si>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</si>
  <si>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</si>
  <si>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</si>
  <si>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</si>
  <si>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</si>
  <si>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</si>
  <si>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</si>
  <si>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</si>
  <si>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</si>
  <si>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</si>
  <si>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</si>
  <si>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</si>
  <si>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</si>
  <si>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</si>
  <si>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</si>
  <si>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</si>
  <si>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</si>
  <si>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</si>
  <si>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</si>
  <si>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</si>
  <si>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</si>
  <si>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</si>
  <si>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</si>
  <si>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</si>
  <si>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</si>
  <si>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</si>
  <si>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</si>
  <si>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</si>
  <si>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</si>
  <si>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</si>
  <si>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</si>
  <si>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</si>
  <si>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</si>
  <si>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</si>
  <si>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</si>
  <si>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</si>
  <si>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</si>
  <si>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</si>
  <si>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</si>
  <si>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</si>
  <si>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</si>
  <si>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</si>
  <si>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</si>
  <si>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</si>
  <si>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</si>
  <si>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</si>
  <si>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</si>
  <si>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</si>
  <si>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</si>
  <si>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</si>
  <si>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</si>
  <si>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</si>
  <si>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</si>
  <si>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</si>
  <si>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</si>
  <si>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</si>
  <si>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</si>
  <si>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</si>
  <si>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</si>
  <si>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</si>
  <si>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</si>
  <si>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</si>
  <si>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</si>
  <si>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</si>
  <si>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</si>
  <si>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</si>
  <si>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</si>
  <si>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</si>
  <si>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</si>
  <si>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</si>
  <si>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</si>
  <si>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</si>
  <si>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ms</t>
  </si>
  <si>
    <t>centimol m⁻² s⁻¹</t>
  </si>
  <si>
    <t>mol m⁻² s⁻²</t>
  </si>
  <si>
    <t>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</si>
  <si>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</si>
  <si>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</si>
  <si>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</si>
  <si>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</si>
  <si>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</si>
  <si>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</si>
  <si>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</si>
  <si>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</si>
  <si>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</si>
  <si>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</si>
  <si>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</si>
  <si>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</si>
  <si>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mV</t>
  </si>
  <si>
    <t>mg</t>
  </si>
  <si>
    <t>hrs</t>
  </si>
  <si>
    <t>min</t>
  </si>
  <si>
    <t>20240606 14:32:30</t>
  </si>
  <si>
    <t>14:32:30</t>
  </si>
  <si>
    <t>RECT-3293-20240509-17_11_57</t>
  </si>
  <si>
    <t>MPF-3707-20240606-14_32_32</t>
  </si>
  <si>
    <t>-</t>
  </si>
  <si>
    <t>0: Broadleaf</t>
  </si>
  <si>
    <t>14:20:56</t>
  </si>
  <si>
    <t>1/3</t>
  </si>
  <si>
    <t>11111111</t>
  </si>
  <si>
    <t>oooooooo</t>
  </si>
  <si>
    <t>on</t>
  </si>
  <si>
    <t>20240606 14:33:32</t>
  </si>
  <si>
    <t>14:33:32</t>
  </si>
  <si>
    <t>MPF-3708-20240606-14_33_34</t>
  </si>
  <si>
    <t>14:33:50</t>
  </si>
  <si>
    <t>0/3</t>
  </si>
  <si>
    <t>20240606 14:34:51</t>
  </si>
  <si>
    <t>14:34:51</t>
  </si>
  <si>
    <t>MPF-3709-20240606-14_34_53</t>
  </si>
  <si>
    <t>14:35:15</t>
  </si>
  <si>
    <t>20240606 14:36:16</t>
  </si>
  <si>
    <t>14:36:16</t>
  </si>
  <si>
    <t>MPF-3710-20240606-14_36_18</t>
  </si>
  <si>
    <t>14:36:45</t>
  </si>
  <si>
    <t>20240606 14:37:46</t>
  </si>
  <si>
    <t>14:37:46</t>
  </si>
  <si>
    <t>MPF-3711-20240606-14_37_48</t>
  </si>
  <si>
    <t>14:38:04</t>
  </si>
  <si>
    <t>20240606 14:39:05</t>
  </si>
  <si>
    <t>14:39:05</t>
  </si>
  <si>
    <t>MPF-3712-20240606-14_39_07</t>
  </si>
  <si>
    <t>14:39:21</t>
  </si>
  <si>
    <t>20240606 14:40:22</t>
  </si>
  <si>
    <t>14:40:22</t>
  </si>
  <si>
    <t>MPF-3713-20240606-14_40_24</t>
  </si>
  <si>
    <t>14:40:42</t>
  </si>
  <si>
    <t>20240606 14:41:43</t>
  </si>
  <si>
    <t>14:41:43</t>
  </si>
  <si>
    <t>MPF-3714-20240606-14_41_45</t>
  </si>
  <si>
    <t>14:42:03</t>
  </si>
  <si>
    <t>20240606 14:43:04</t>
  </si>
  <si>
    <t>14:43:04</t>
  </si>
  <si>
    <t>MPF-3715-20240606-14_43_06</t>
  </si>
  <si>
    <t>14:43:23</t>
  </si>
  <si>
    <t>20240606 14:44:24</t>
  </si>
  <si>
    <t>14:44:24</t>
  </si>
  <si>
    <t>MPF-3716-20240606-14_44_26</t>
  </si>
  <si>
    <t>14:44:52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</si>
</sst>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JV26"/>
  <sheetViews>
    <sheetView tabSelected="1" workbookViewId="0"/>
  </sheetViews>
  <sheetFormatPr defaultRowHeight="15"/>
  <sheetData>
    <row r="2" spans="1:282">
      <c r="A2" t="s">
        <v>29</v>
      </c>
      <c r="B2" t="s">
        <v>30</v>
      </c>
      <c r="C2" t="s">
        <v>32</v>
      </c>
    </row>
    <row r="3" spans="1:282">
      <c r="B3" t="s">
        <v>31</v>
      </c>
      <c r="C3" t="s">
        <v>33</v>
      </c>
    </row>
    <row r="4" spans="1:282">
      <c r="A4" t="s">
        <v>34</v>
      </c>
      <c r="B4" t="s">
        <v>35</v>
      </c>
      <c r="C4" t="s">
        <v>36</v>
      </c>
      <c r="D4" t="s">
        <v>38</v>
      </c>
      <c r="E4" t="s">
        <v>39</v>
      </c>
      <c r="F4" t="s">
        <v>40</v>
      </c>
      <c r="G4" t="s">
        <v>41</v>
      </c>
      <c r="H4" t="s">
        <v>42</v>
      </c>
      <c r="I4" t="s">
        <v>43</v>
      </c>
      <c r="J4" t="s">
        <v>44</v>
      </c>
      <c r="K4" t="s">
        <v>45</v>
      </c>
    </row>
    <row r="5" spans="1:282">
      <c r="B5" t="s">
        <v>19</v>
      </c>
      <c r="C5" t="s">
        <v>37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96.90000000000001</v>
      </c>
    </row>
    <row r="6" spans="1:282">
      <c r="A6" t="s">
        <v>46</v>
      </c>
      <c r="B6" t="s">
        <v>47</v>
      </c>
      <c r="C6" t="s">
        <v>48</v>
      </c>
      <c r="D6" t="s">
        <v>49</v>
      </c>
      <c r="E6" t="s">
        <v>50</v>
      </c>
    </row>
    <row r="7" spans="1:282">
      <c r="B7">
        <v>0</v>
      </c>
      <c r="C7">
        <v>1</v>
      </c>
      <c r="D7">
        <v>0</v>
      </c>
      <c r="E7">
        <v>0</v>
      </c>
    </row>
    <row r="8" spans="1:282">
      <c r="A8" t="s">
        <v>51</v>
      </c>
      <c r="B8" t="s">
        <v>52</v>
      </c>
      <c r="C8" t="s">
        <v>54</v>
      </c>
      <c r="D8" t="s">
        <v>56</v>
      </c>
      <c r="E8" t="s">
        <v>57</v>
      </c>
      <c r="F8" t="s">
        <v>58</v>
      </c>
      <c r="G8" t="s">
        <v>59</v>
      </c>
      <c r="H8" t="s">
        <v>60</v>
      </c>
      <c r="I8" t="s">
        <v>61</v>
      </c>
      <c r="J8" t="s">
        <v>62</v>
      </c>
      <c r="K8" t="s">
        <v>63</v>
      </c>
      <c r="L8" t="s">
        <v>64</v>
      </c>
      <c r="M8" t="s">
        <v>65</v>
      </c>
      <c r="N8" t="s">
        <v>66</v>
      </c>
      <c r="O8" t="s">
        <v>67</v>
      </c>
      <c r="P8" t="s">
        <v>68</v>
      </c>
      <c r="Q8" t="s">
        <v>69</v>
      </c>
    </row>
    <row r="9" spans="1:282">
      <c r="B9" t="s">
        <v>53</v>
      </c>
      <c r="C9" t="s">
        <v>55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0.1911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82">
      <c r="A10" t="s">
        <v>70</v>
      </c>
      <c r="B10" t="s">
        <v>71</v>
      </c>
      <c r="C10" t="s">
        <v>72</v>
      </c>
      <c r="D10" t="s">
        <v>73</v>
      </c>
      <c r="E10" t="s">
        <v>74</v>
      </c>
      <c r="F10" t="s">
        <v>75</v>
      </c>
    </row>
    <row r="11" spans="1:282">
      <c r="B11">
        <v>0</v>
      </c>
      <c r="C11">
        <v>0</v>
      </c>
      <c r="D11">
        <v>0</v>
      </c>
      <c r="E11">
        <v>0</v>
      </c>
      <c r="F11">
        <v>1</v>
      </c>
    </row>
    <row r="12" spans="1:282">
      <c r="A12" t="s">
        <v>76</v>
      </c>
      <c r="B12" t="s">
        <v>77</v>
      </c>
      <c r="C12" t="s">
        <v>78</v>
      </c>
      <c r="D12" t="s">
        <v>79</v>
      </c>
      <c r="E12" t="s">
        <v>80</v>
      </c>
      <c r="F12" t="s">
        <v>81</v>
      </c>
      <c r="G12" t="s">
        <v>83</v>
      </c>
      <c r="H12" t="s">
        <v>85</v>
      </c>
    </row>
    <row r="13" spans="1:282">
      <c r="B13">
        <v>-6276</v>
      </c>
      <c r="C13">
        <v>6.6</v>
      </c>
      <c r="D13">
        <v>1.709E-05</v>
      </c>
      <c r="E13">
        <v>3.11</v>
      </c>
      <c r="F13" t="s">
        <v>82</v>
      </c>
      <c r="G13" t="s">
        <v>84</v>
      </c>
      <c r="H13">
        <v>0</v>
      </c>
    </row>
    <row r="14" spans="1:282">
      <c r="A14" t="s">
        <v>86</v>
      </c>
      <c r="B14" t="s">
        <v>86</v>
      </c>
      <c r="C14" t="s">
        <v>86</v>
      </c>
      <c r="D14" t="s">
        <v>86</v>
      </c>
      <c r="E14" t="s">
        <v>86</v>
      </c>
      <c r="F14" t="s">
        <v>86</v>
      </c>
      <c r="G14" t="s">
        <v>87</v>
      </c>
      <c r="H14" t="s">
        <v>87</v>
      </c>
      <c r="I14" t="s">
        <v>87</v>
      </c>
      <c r="J14" t="s">
        <v>87</v>
      </c>
      <c r="K14" t="s">
        <v>87</v>
      </c>
      <c r="L14" t="s">
        <v>87</v>
      </c>
      <c r="M14" t="s">
        <v>87</v>
      </c>
      <c r="N14" t="s">
        <v>87</v>
      </c>
      <c r="O14" t="s">
        <v>87</v>
      </c>
      <c r="P14" t="s">
        <v>87</v>
      </c>
      <c r="Q14" t="s">
        <v>87</v>
      </c>
      <c r="R14" t="s">
        <v>87</v>
      </c>
      <c r="S14" t="s">
        <v>87</v>
      </c>
      <c r="T14" t="s">
        <v>87</v>
      </c>
      <c r="U14" t="s">
        <v>87</v>
      </c>
      <c r="V14" t="s">
        <v>87</v>
      </c>
      <c r="W14" t="s">
        <v>87</v>
      </c>
      <c r="X14" t="s">
        <v>87</v>
      </c>
      <c r="Y14" t="s">
        <v>87</v>
      </c>
      <c r="Z14" t="s">
        <v>87</v>
      </c>
      <c r="AA14" t="s">
        <v>87</v>
      </c>
      <c r="AB14" t="s">
        <v>87</v>
      </c>
      <c r="AC14" t="s">
        <v>87</v>
      </c>
      <c r="AD14" t="s">
        <v>87</v>
      </c>
      <c r="AE14" t="s">
        <v>88</v>
      </c>
      <c r="AF14" t="s">
        <v>88</v>
      </c>
      <c r="AG14" t="s">
        <v>88</v>
      </c>
      <c r="AH14" t="s">
        <v>88</v>
      </c>
      <c r="AI14" t="s">
        <v>88</v>
      </c>
      <c r="AJ14" t="s">
        <v>89</v>
      </c>
      <c r="AK14" t="s">
        <v>89</v>
      </c>
      <c r="AL14" t="s">
        <v>89</v>
      </c>
      <c r="AM14" t="s">
        <v>89</v>
      </c>
      <c r="AN14" t="s">
        <v>89</v>
      </c>
      <c r="AO14" t="s">
        <v>89</v>
      </c>
      <c r="AP14" t="s">
        <v>89</v>
      </c>
      <c r="AQ14" t="s">
        <v>89</v>
      </c>
      <c r="AR14" t="s">
        <v>89</v>
      </c>
      <c r="AS14" t="s">
        <v>89</v>
      </c>
      <c r="AT14" t="s">
        <v>89</v>
      </c>
      <c r="AU14" t="s">
        <v>89</v>
      </c>
      <c r="AV14" t="s">
        <v>89</v>
      </c>
      <c r="AW14" t="s">
        <v>89</v>
      </c>
      <c r="AX14" t="s">
        <v>89</v>
      </c>
      <c r="AY14" t="s">
        <v>89</v>
      </c>
      <c r="AZ14" t="s">
        <v>89</v>
      </c>
      <c r="BA14" t="s">
        <v>89</v>
      </c>
      <c r="BB14" t="s">
        <v>89</v>
      </c>
      <c r="BC14" t="s">
        <v>89</v>
      </c>
      <c r="BD14" t="s">
        <v>89</v>
      </c>
      <c r="BE14" t="s">
        <v>89</v>
      </c>
      <c r="BF14" t="s">
        <v>89</v>
      </c>
      <c r="BG14" t="s">
        <v>89</v>
      </c>
      <c r="BH14" t="s">
        <v>89</v>
      </c>
      <c r="BI14" t="s">
        <v>89</v>
      </c>
      <c r="BJ14" t="s">
        <v>89</v>
      </c>
      <c r="BK14" t="s">
        <v>89</v>
      </c>
      <c r="BL14" t="s">
        <v>90</v>
      </c>
      <c r="BM14" t="s">
        <v>90</v>
      </c>
      <c r="BN14" t="s">
        <v>90</v>
      </c>
      <c r="BO14" t="s">
        <v>90</v>
      </c>
      <c r="BP14" t="s">
        <v>90</v>
      </c>
      <c r="BQ14" t="s">
        <v>90</v>
      </c>
      <c r="BR14" t="s">
        <v>90</v>
      </c>
      <c r="BS14" t="s">
        <v>90</v>
      </c>
      <c r="BT14" t="s">
        <v>90</v>
      </c>
      <c r="BU14" t="s">
        <v>90</v>
      </c>
      <c r="BV14" t="s">
        <v>90</v>
      </c>
      <c r="BW14" t="s">
        <v>90</v>
      </c>
      <c r="BX14" t="s">
        <v>90</v>
      </c>
      <c r="BY14" t="s">
        <v>90</v>
      </c>
      <c r="BZ14" t="s">
        <v>90</v>
      </c>
      <c r="CA14" t="s">
        <v>90</v>
      </c>
      <c r="CB14" t="s">
        <v>90</v>
      </c>
      <c r="CC14" t="s">
        <v>90</v>
      </c>
      <c r="CD14" t="s">
        <v>90</v>
      </c>
      <c r="CE14" t="s">
        <v>90</v>
      </c>
      <c r="CF14" t="s">
        <v>90</v>
      </c>
      <c r="CG14" t="s">
        <v>91</v>
      </c>
      <c r="CH14" t="s">
        <v>91</v>
      </c>
      <c r="CI14" t="s">
        <v>91</v>
      </c>
      <c r="CJ14" t="s">
        <v>91</v>
      </c>
      <c r="CK14" t="s">
        <v>91</v>
      </c>
      <c r="CL14" t="s">
        <v>91</v>
      </c>
      <c r="CM14" t="s">
        <v>91</v>
      </c>
      <c r="CN14" t="s">
        <v>91</v>
      </c>
      <c r="CO14" t="s">
        <v>91</v>
      </c>
      <c r="CP14" t="s">
        <v>91</v>
      </c>
      <c r="CQ14" t="s">
        <v>91</v>
      </c>
      <c r="CR14" t="s">
        <v>91</v>
      </c>
      <c r="CS14" t="s">
        <v>91</v>
      </c>
      <c r="CT14" t="s">
        <v>92</v>
      </c>
      <c r="CU14" t="s">
        <v>92</v>
      </c>
      <c r="CV14" t="s">
        <v>92</v>
      </c>
      <c r="CW14" t="s">
        <v>92</v>
      </c>
      <c r="CX14" t="s">
        <v>93</v>
      </c>
      <c r="CY14" t="s">
        <v>93</v>
      </c>
      <c r="CZ14" t="s">
        <v>93</v>
      </c>
      <c r="DA14" t="s">
        <v>93</v>
      </c>
      <c r="DB14" t="s">
        <v>94</v>
      </c>
      <c r="DC14" t="s">
        <v>94</v>
      </c>
      <c r="DD14" t="s">
        <v>94</v>
      </c>
      <c r="DE14" t="s">
        <v>94</v>
      </c>
      <c r="DF14" t="s">
        <v>94</v>
      </c>
      <c r="DG14" t="s">
        <v>94</v>
      </c>
      <c r="DH14" t="s">
        <v>94</v>
      </c>
      <c r="DI14" t="s">
        <v>94</v>
      </c>
      <c r="DJ14" t="s">
        <v>94</v>
      </c>
      <c r="DK14" t="s">
        <v>94</v>
      </c>
      <c r="DL14" t="s">
        <v>94</v>
      </c>
      <c r="DM14" t="s">
        <v>94</v>
      </c>
      <c r="DN14" t="s">
        <v>94</v>
      </c>
      <c r="DO14" t="s">
        <v>94</v>
      </c>
      <c r="DP14" t="s">
        <v>94</v>
      </c>
      <c r="DQ14" t="s">
        <v>94</v>
      </c>
      <c r="DR14" t="s">
        <v>94</v>
      </c>
      <c r="DS14" t="s">
        <v>94</v>
      </c>
      <c r="DT14" t="s">
        <v>95</v>
      </c>
      <c r="DU14" t="s">
        <v>95</v>
      </c>
      <c r="DV14" t="s">
        <v>95</v>
      </c>
      <c r="DW14" t="s">
        <v>95</v>
      </c>
      <c r="DX14" t="s">
        <v>95</v>
      </c>
      <c r="DY14" t="s">
        <v>95</v>
      </c>
      <c r="DZ14" t="s">
        <v>95</v>
      </c>
      <c r="EA14" t="s">
        <v>95</v>
      </c>
      <c r="EB14" t="s">
        <v>95</v>
      </c>
      <c r="EC14" t="s">
        <v>95</v>
      </c>
      <c r="ED14" t="s">
        <v>96</v>
      </c>
      <c r="EE14" t="s">
        <v>96</v>
      </c>
      <c r="EF14" t="s">
        <v>96</v>
      </c>
      <c r="EG14" t="s">
        <v>96</v>
      </c>
      <c r="EH14" t="s">
        <v>96</v>
      </c>
      <c r="EI14" t="s">
        <v>96</v>
      </c>
      <c r="EJ14" t="s">
        <v>96</v>
      </c>
      <c r="EK14" t="s">
        <v>96</v>
      </c>
      <c r="EL14" t="s">
        <v>96</v>
      </c>
      <c r="EM14" t="s">
        <v>96</v>
      </c>
      <c r="EN14" t="s">
        <v>96</v>
      </c>
      <c r="EO14" t="s">
        <v>96</v>
      </c>
      <c r="EP14" t="s">
        <v>96</v>
      </c>
      <c r="EQ14" t="s">
        <v>96</v>
      </c>
      <c r="ER14" t="s">
        <v>96</v>
      </c>
      <c r="ES14" t="s">
        <v>96</v>
      </c>
      <c r="ET14" t="s">
        <v>96</v>
      </c>
      <c r="EU14" t="s">
        <v>96</v>
      </c>
      <c r="EV14" t="s">
        <v>97</v>
      </c>
      <c r="EW14" t="s">
        <v>97</v>
      </c>
      <c r="EX14" t="s">
        <v>97</v>
      </c>
      <c r="EY14" t="s">
        <v>97</v>
      </c>
      <c r="EZ14" t="s">
        <v>97</v>
      </c>
      <c r="FA14" t="s">
        <v>98</v>
      </c>
      <c r="FB14" t="s">
        <v>98</v>
      </c>
      <c r="FC14" t="s">
        <v>98</v>
      </c>
      <c r="FD14" t="s">
        <v>98</v>
      </c>
      <c r="FE14" t="s">
        <v>98</v>
      </c>
      <c r="FF14" t="s">
        <v>98</v>
      </c>
      <c r="FG14" t="s">
        <v>98</v>
      </c>
      <c r="FH14" t="s">
        <v>98</v>
      </c>
      <c r="FI14" t="s">
        <v>98</v>
      </c>
      <c r="FJ14" t="s">
        <v>98</v>
      </c>
      <c r="FK14" t="s">
        <v>98</v>
      </c>
      <c r="FL14" t="s">
        <v>98</v>
      </c>
      <c r="FM14" t="s">
        <v>98</v>
      </c>
      <c r="FN14" t="s">
        <v>99</v>
      </c>
      <c r="FO14" t="s">
        <v>99</v>
      </c>
      <c r="FP14" t="s">
        <v>99</v>
      </c>
      <c r="FQ14" t="s">
        <v>99</v>
      </c>
      <c r="FR14" t="s">
        <v>99</v>
      </c>
      <c r="FS14" t="s">
        <v>99</v>
      </c>
      <c r="FT14" t="s">
        <v>99</v>
      </c>
      <c r="FU14" t="s">
        <v>99</v>
      </c>
      <c r="FV14" t="s">
        <v>99</v>
      </c>
      <c r="FW14" t="s">
        <v>99</v>
      </c>
      <c r="FX14" t="s">
        <v>99</v>
      </c>
      <c r="FY14" t="s">
        <v>99</v>
      </c>
      <c r="FZ14" t="s">
        <v>99</v>
      </c>
      <c r="GA14" t="s">
        <v>99</v>
      </c>
      <c r="GB14" t="s">
        <v>99</v>
      </c>
      <c r="GC14" t="s">
        <v>100</v>
      </c>
      <c r="GD14" t="s">
        <v>100</v>
      </c>
      <c r="GE14" t="s">
        <v>100</v>
      </c>
      <c r="GF14" t="s">
        <v>100</v>
      </c>
      <c r="GG14" t="s">
        <v>100</v>
      </c>
      <c r="GH14" t="s">
        <v>100</v>
      </c>
      <c r="GI14" t="s">
        <v>100</v>
      </c>
      <c r="GJ14" t="s">
        <v>100</v>
      </c>
      <c r="GK14" t="s">
        <v>100</v>
      </c>
      <c r="GL14" t="s">
        <v>100</v>
      </c>
      <c r="GM14" t="s">
        <v>100</v>
      </c>
      <c r="GN14" t="s">
        <v>100</v>
      </c>
      <c r="GO14" t="s">
        <v>100</v>
      </c>
      <c r="GP14" t="s">
        <v>100</v>
      </c>
      <c r="GQ14" t="s">
        <v>100</v>
      </c>
      <c r="GR14" t="s">
        <v>100</v>
      </c>
      <c r="GS14" t="s">
        <v>100</v>
      </c>
      <c r="GT14" t="s">
        <v>100</v>
      </c>
      <c r="GU14" t="s">
        <v>101</v>
      </c>
      <c r="GV14" t="s">
        <v>101</v>
      </c>
      <c r="GW14" t="s">
        <v>101</v>
      </c>
      <c r="GX14" t="s">
        <v>101</v>
      </c>
      <c r="GY14" t="s">
        <v>101</v>
      </c>
      <c r="GZ14" t="s">
        <v>101</v>
      </c>
      <c r="HA14" t="s">
        <v>101</v>
      </c>
      <c r="HB14" t="s">
        <v>101</v>
      </c>
      <c r="HC14" t="s">
        <v>101</v>
      </c>
      <c r="HD14" t="s">
        <v>101</v>
      </c>
      <c r="HE14" t="s">
        <v>101</v>
      </c>
      <c r="HF14" t="s">
        <v>101</v>
      </c>
      <c r="HG14" t="s">
        <v>101</v>
      </c>
      <c r="HH14" t="s">
        <v>101</v>
      </c>
      <c r="HI14" t="s">
        <v>101</v>
      </c>
      <c r="HJ14" t="s">
        <v>101</v>
      </c>
      <c r="HK14" t="s">
        <v>101</v>
      </c>
      <c r="HL14" t="s">
        <v>101</v>
      </c>
      <c r="HM14" t="s">
        <v>101</v>
      </c>
      <c r="HN14" t="s">
        <v>102</v>
      </c>
      <c r="HO14" t="s">
        <v>102</v>
      </c>
      <c r="HP14" t="s">
        <v>102</v>
      </c>
      <c r="HQ14" t="s">
        <v>102</v>
      </c>
      <c r="HR14" t="s">
        <v>102</v>
      </c>
      <c r="HS14" t="s">
        <v>102</v>
      </c>
      <c r="HT14" t="s">
        <v>102</v>
      </c>
      <c r="HU14" t="s">
        <v>102</v>
      </c>
      <c r="HV14" t="s">
        <v>102</v>
      </c>
      <c r="HW14" t="s">
        <v>102</v>
      </c>
      <c r="HX14" t="s">
        <v>102</v>
      </c>
      <c r="HY14" t="s">
        <v>102</v>
      </c>
      <c r="HZ14" t="s">
        <v>102</v>
      </c>
      <c r="IA14" t="s">
        <v>102</v>
      </c>
      <c r="IB14" t="s">
        <v>102</v>
      </c>
      <c r="IC14" t="s">
        <v>102</v>
      </c>
      <c r="ID14" t="s">
        <v>102</v>
      </c>
      <c r="IE14" t="s">
        <v>102</v>
      </c>
      <c r="IF14" t="s">
        <v>102</v>
      </c>
      <c r="IG14" t="s">
        <v>103</v>
      </c>
      <c r="IH14" t="s">
        <v>103</v>
      </c>
      <c r="II14" t="s">
        <v>103</v>
      </c>
      <c r="IJ14" t="s">
        <v>103</v>
      </c>
      <c r="IK14" t="s">
        <v>103</v>
      </c>
      <c r="IL14" t="s">
        <v>103</v>
      </c>
      <c r="IM14" t="s">
        <v>103</v>
      </c>
      <c r="IN14" t="s">
        <v>103</v>
      </c>
      <c r="IO14" t="s">
        <v>103</v>
      </c>
      <c r="IP14" t="s">
        <v>103</v>
      </c>
      <c r="IQ14" t="s">
        <v>103</v>
      </c>
      <c r="IR14" t="s">
        <v>103</v>
      </c>
      <c r="IS14" t="s">
        <v>103</v>
      </c>
      <c r="IT14" t="s">
        <v>103</v>
      </c>
      <c r="IU14" t="s">
        <v>103</v>
      </c>
      <c r="IV14" t="s">
        <v>103</v>
      </c>
      <c r="IW14" t="s">
        <v>103</v>
      </c>
      <c r="IX14" t="s">
        <v>103</v>
      </c>
      <c r="IY14" t="s">
        <v>104</v>
      </c>
      <c r="IZ14" t="s">
        <v>104</v>
      </c>
      <c r="JA14" t="s">
        <v>104</v>
      </c>
      <c r="JB14" t="s">
        <v>104</v>
      </c>
      <c r="JC14" t="s">
        <v>104</v>
      </c>
      <c r="JD14" t="s">
        <v>104</v>
      </c>
      <c r="JE14" t="s">
        <v>104</v>
      </c>
      <c r="JF14" t="s">
        <v>104</v>
      </c>
      <c r="JG14" t="s">
        <v>105</v>
      </c>
      <c r="JH14" t="s">
        <v>105</v>
      </c>
      <c r="JI14" t="s">
        <v>105</v>
      </c>
      <c r="JJ14" t="s">
        <v>105</v>
      </c>
      <c r="JK14" t="s">
        <v>105</v>
      </c>
      <c r="JL14" t="s">
        <v>105</v>
      </c>
      <c r="JM14" t="s">
        <v>105</v>
      </c>
      <c r="JN14" t="s">
        <v>105</v>
      </c>
      <c r="JO14" t="s">
        <v>105</v>
      </c>
      <c r="JP14" t="s">
        <v>105</v>
      </c>
      <c r="JQ14" t="s">
        <v>105</v>
      </c>
      <c r="JR14" t="s">
        <v>105</v>
      </c>
      <c r="JS14" t="s">
        <v>105</v>
      </c>
      <c r="JT14" t="s">
        <v>105</v>
      </c>
      <c r="JU14" t="s">
        <v>105</v>
      </c>
      <c r="JV14" t="s">
        <v>105</v>
      </c>
    </row>
    <row r="15" spans="1:282">
      <c r="A15" t="s">
        <v>106</v>
      </c>
      <c r="B15" t="s">
        <v>107</v>
      </c>
      <c r="C15" t="s">
        <v>108</v>
      </c>
      <c r="D15" t="s">
        <v>109</v>
      </c>
      <c r="E15" t="s">
        <v>110</v>
      </c>
      <c r="F15" t="s">
        <v>111</v>
      </c>
      <c r="G15" t="s">
        <v>112</v>
      </c>
      <c r="H15" t="s">
        <v>113</v>
      </c>
      <c r="I15" t="s">
        <v>114</v>
      </c>
      <c r="J15" t="s">
        <v>115</v>
      </c>
      <c r="K15" t="s">
        <v>116</v>
      </c>
      <c r="L15" t="s">
        <v>117</v>
      </c>
      <c r="M15" t="s">
        <v>118</v>
      </c>
      <c r="N15" t="s">
        <v>119</v>
      </c>
      <c r="O15" t="s">
        <v>120</v>
      </c>
      <c r="P15" t="s">
        <v>121</v>
      </c>
      <c r="Q15" t="s">
        <v>122</v>
      </c>
      <c r="R15" t="s">
        <v>123</v>
      </c>
      <c r="S15" t="s">
        <v>124</v>
      </c>
      <c r="T15" t="s">
        <v>125</v>
      </c>
      <c r="U15" t="s">
        <v>126</v>
      </c>
      <c r="V15" t="s">
        <v>127</v>
      </c>
      <c r="W15" t="s">
        <v>128</v>
      </c>
      <c r="X15" t="s">
        <v>129</v>
      </c>
      <c r="Y15" t="s">
        <v>130</v>
      </c>
      <c r="Z15" t="s">
        <v>131</v>
      </c>
      <c r="AA15" t="s">
        <v>132</v>
      </c>
      <c r="AB15" t="s">
        <v>133</v>
      </c>
      <c r="AC15" t="s">
        <v>134</v>
      </c>
      <c r="AD15" t="s">
        <v>135</v>
      </c>
      <c r="AE15" t="s">
        <v>88</v>
      </c>
      <c r="AF15" t="s">
        <v>136</v>
      </c>
      <c r="AG15" t="s">
        <v>137</v>
      </c>
      <c r="AH15" t="s">
        <v>138</v>
      </c>
      <c r="AI15" t="s">
        <v>139</v>
      </c>
      <c r="AJ15" t="s">
        <v>140</v>
      </c>
      <c r="AK15" t="s">
        <v>141</v>
      </c>
      <c r="AL15" t="s">
        <v>142</v>
      </c>
      <c r="AM15" t="s">
        <v>143</v>
      </c>
      <c r="AN15" t="s">
        <v>144</v>
      </c>
      <c r="AO15" t="s">
        <v>145</v>
      </c>
      <c r="AP15" t="s">
        <v>146</v>
      </c>
      <c r="AQ15" t="s">
        <v>147</v>
      </c>
      <c r="AR15" t="s">
        <v>148</v>
      </c>
      <c r="AS15" t="s">
        <v>149</v>
      </c>
      <c r="AT15" t="s">
        <v>150</v>
      </c>
      <c r="AU15" t="s">
        <v>151</v>
      </c>
      <c r="AV15" t="s">
        <v>152</v>
      </c>
      <c r="AW15" t="s">
        <v>153</v>
      </c>
      <c r="AX15" t="s">
        <v>154</v>
      </c>
      <c r="AY15" t="s">
        <v>155</v>
      </c>
      <c r="AZ15" t="s">
        <v>156</v>
      </c>
      <c r="BA15" t="s">
        <v>157</v>
      </c>
      <c r="BB15" t="s">
        <v>158</v>
      </c>
      <c r="BC15" t="s">
        <v>159</v>
      </c>
      <c r="BD15" t="s">
        <v>160</v>
      </c>
      <c r="BE15" t="s">
        <v>161</v>
      </c>
      <c r="BF15" t="s">
        <v>162</v>
      </c>
      <c r="BG15" t="s">
        <v>163</v>
      </c>
      <c r="BH15" t="s">
        <v>164</v>
      </c>
      <c r="BI15" t="s">
        <v>165</v>
      </c>
      <c r="BJ15" t="s">
        <v>166</v>
      </c>
      <c r="BK15" t="s">
        <v>167</v>
      </c>
      <c r="BL15" t="s">
        <v>168</v>
      </c>
      <c r="BM15" t="s">
        <v>169</v>
      </c>
      <c r="BN15" t="s">
        <v>170</v>
      </c>
      <c r="BO15" t="s">
        <v>171</v>
      </c>
      <c r="BP15" t="s">
        <v>172</v>
      </c>
      <c r="BQ15" t="s">
        <v>173</v>
      </c>
      <c r="BR15" t="s">
        <v>174</v>
      </c>
      <c r="BS15" t="s">
        <v>175</v>
      </c>
      <c r="BT15" t="s">
        <v>176</v>
      </c>
      <c r="BU15" t="s">
        <v>177</v>
      </c>
      <c r="BV15" t="s">
        <v>178</v>
      </c>
      <c r="BW15" t="s">
        <v>179</v>
      </c>
      <c r="BX15" t="s">
        <v>180</v>
      </c>
      <c r="BY15" t="s">
        <v>181</v>
      </c>
      <c r="BZ15" t="s">
        <v>182</v>
      </c>
      <c r="CA15" t="s">
        <v>183</v>
      </c>
      <c r="CB15" t="s">
        <v>184</v>
      </c>
      <c r="CC15" t="s">
        <v>185</v>
      </c>
      <c r="CD15" t="s">
        <v>186</v>
      </c>
      <c r="CE15" t="s">
        <v>187</v>
      </c>
      <c r="CF15" t="s">
        <v>188</v>
      </c>
      <c r="CG15" t="s">
        <v>168</v>
      </c>
      <c r="CH15" t="s">
        <v>189</v>
      </c>
      <c r="CI15" t="s">
        <v>190</v>
      </c>
      <c r="CJ15" t="s">
        <v>191</v>
      </c>
      <c r="CK15" t="s">
        <v>142</v>
      </c>
      <c r="CL15" t="s">
        <v>192</v>
      </c>
      <c r="CM15" t="s">
        <v>193</v>
      </c>
      <c r="CN15" t="s">
        <v>194</v>
      </c>
      <c r="CO15" t="s">
        <v>195</v>
      </c>
      <c r="CP15" t="s">
        <v>196</v>
      </c>
      <c r="CQ15" t="s">
        <v>197</v>
      </c>
      <c r="CR15" t="s">
        <v>198</v>
      </c>
      <c r="CS15" t="s">
        <v>199</v>
      </c>
      <c r="CT15" t="s">
        <v>200</v>
      </c>
      <c r="CU15" t="s">
        <v>201</v>
      </c>
      <c r="CV15" t="s">
        <v>202</v>
      </c>
      <c r="CW15" t="s">
        <v>203</v>
      </c>
      <c r="CX15" t="s">
        <v>204</v>
      </c>
      <c r="CY15" t="s">
        <v>205</v>
      </c>
      <c r="CZ15" t="s">
        <v>206</v>
      </c>
      <c r="DA15" t="s">
        <v>207</v>
      </c>
      <c r="DB15" t="s">
        <v>112</v>
      </c>
      <c r="DC15" t="s">
        <v>208</v>
      </c>
      <c r="DD15" t="s">
        <v>209</v>
      </c>
      <c r="DE15" t="s">
        <v>210</v>
      </c>
      <c r="DF15" t="s">
        <v>211</v>
      </c>
      <c r="DG15" t="s">
        <v>212</v>
      </c>
      <c r="DH15" t="s">
        <v>213</v>
      </c>
      <c r="DI15" t="s">
        <v>214</v>
      </c>
      <c r="DJ15" t="s">
        <v>215</v>
      </c>
      <c r="DK15" t="s">
        <v>216</v>
      </c>
      <c r="DL15" t="s">
        <v>217</v>
      </c>
      <c r="DM15" t="s">
        <v>218</v>
      </c>
      <c r="DN15" t="s">
        <v>219</v>
      </c>
      <c r="DO15" t="s">
        <v>220</v>
      </c>
      <c r="DP15" t="s">
        <v>221</v>
      </c>
      <c r="DQ15" t="s">
        <v>222</v>
      </c>
      <c r="DR15" t="s">
        <v>223</v>
      </c>
      <c r="DS15" t="s">
        <v>224</v>
      </c>
      <c r="DT15" t="s">
        <v>225</v>
      </c>
      <c r="DU15" t="s">
        <v>226</v>
      </c>
      <c r="DV15" t="s">
        <v>227</v>
      </c>
      <c r="DW15" t="s">
        <v>228</v>
      </c>
      <c r="DX15" t="s">
        <v>229</v>
      </c>
      <c r="DY15" t="s">
        <v>230</v>
      </c>
      <c r="DZ15" t="s">
        <v>231</v>
      </c>
      <c r="EA15" t="s">
        <v>232</v>
      </c>
      <c r="EB15" t="s">
        <v>233</v>
      </c>
      <c r="EC15" t="s">
        <v>234</v>
      </c>
      <c r="ED15" t="s">
        <v>235</v>
      </c>
      <c r="EE15" t="s">
        <v>236</v>
      </c>
      <c r="EF15" t="s">
        <v>237</v>
      </c>
      <c r="EG15" t="s">
        <v>238</v>
      </c>
      <c r="EH15" t="s">
        <v>239</v>
      </c>
      <c r="EI15" t="s">
        <v>240</v>
      </c>
      <c r="EJ15" t="s">
        <v>241</v>
      </c>
      <c r="EK15" t="s">
        <v>242</v>
      </c>
      <c r="EL15" t="s">
        <v>243</v>
      </c>
      <c r="EM15" t="s">
        <v>244</v>
      </c>
      <c r="EN15" t="s">
        <v>245</v>
      </c>
      <c r="EO15" t="s">
        <v>246</v>
      </c>
      <c r="EP15" t="s">
        <v>247</v>
      </c>
      <c r="EQ15" t="s">
        <v>248</v>
      </c>
      <c r="ER15" t="s">
        <v>249</v>
      </c>
      <c r="ES15" t="s">
        <v>250</v>
      </c>
      <c r="ET15" t="s">
        <v>251</v>
      </c>
      <c r="EU15" t="s">
        <v>252</v>
      </c>
      <c r="EV15" t="s">
        <v>253</v>
      </c>
      <c r="EW15" t="s">
        <v>254</v>
      </c>
      <c r="EX15" t="s">
        <v>255</v>
      </c>
      <c r="EY15" t="s">
        <v>256</v>
      </c>
      <c r="EZ15" t="s">
        <v>257</v>
      </c>
      <c r="FA15" t="s">
        <v>107</v>
      </c>
      <c r="FB15" t="s">
        <v>110</v>
      </c>
      <c r="FC15" t="s">
        <v>258</v>
      </c>
      <c r="FD15" t="s">
        <v>259</v>
      </c>
      <c r="FE15" t="s">
        <v>260</v>
      </c>
      <c r="FF15" t="s">
        <v>261</v>
      </c>
      <c r="FG15" t="s">
        <v>262</v>
      </c>
      <c r="FH15" t="s">
        <v>263</v>
      </c>
      <c r="FI15" t="s">
        <v>264</v>
      </c>
      <c r="FJ15" t="s">
        <v>265</v>
      </c>
      <c r="FK15" t="s">
        <v>266</v>
      </c>
      <c r="FL15" t="s">
        <v>267</v>
      </c>
      <c r="FM15" t="s">
        <v>268</v>
      </c>
      <c r="FN15" t="s">
        <v>269</v>
      </c>
      <c r="FO15" t="s">
        <v>270</v>
      </c>
      <c r="FP15" t="s">
        <v>271</v>
      </c>
      <c r="FQ15" t="s">
        <v>272</v>
      </c>
      <c r="FR15" t="s">
        <v>273</v>
      </c>
      <c r="FS15" t="s">
        <v>274</v>
      </c>
      <c r="FT15" t="s">
        <v>275</v>
      </c>
      <c r="FU15" t="s">
        <v>276</v>
      </c>
      <c r="FV15" t="s">
        <v>277</v>
      </c>
      <c r="FW15" t="s">
        <v>278</v>
      </c>
      <c r="FX15" t="s">
        <v>279</v>
      </c>
      <c r="FY15" t="s">
        <v>280</v>
      </c>
      <c r="FZ15" t="s">
        <v>281</v>
      </c>
      <c r="GA15" t="s">
        <v>282</v>
      </c>
      <c r="GB15" t="s">
        <v>283</v>
      </c>
      <c r="GC15" t="s">
        <v>284</v>
      </c>
      <c r="GD15" t="s">
        <v>285</v>
      </c>
      <c r="GE15" t="s">
        <v>286</v>
      </c>
      <c r="GF15" t="s">
        <v>287</v>
      </c>
      <c r="GG15" t="s">
        <v>288</v>
      </c>
      <c r="GH15" t="s">
        <v>289</v>
      </c>
      <c r="GI15" t="s">
        <v>290</v>
      </c>
      <c r="GJ15" t="s">
        <v>291</v>
      </c>
      <c r="GK15" t="s">
        <v>292</v>
      </c>
      <c r="GL15" t="s">
        <v>293</v>
      </c>
      <c r="GM15" t="s">
        <v>294</v>
      </c>
      <c r="GN15" t="s">
        <v>295</v>
      </c>
      <c r="GO15" t="s">
        <v>296</v>
      </c>
      <c r="GP15" t="s">
        <v>297</v>
      </c>
      <c r="GQ15" t="s">
        <v>298</v>
      </c>
      <c r="GR15" t="s">
        <v>299</v>
      </c>
      <c r="GS15" t="s">
        <v>300</v>
      </c>
      <c r="GT15" t="s">
        <v>301</v>
      </c>
      <c r="GU15" t="s">
        <v>302</v>
      </c>
      <c r="GV15" t="s">
        <v>303</v>
      </c>
      <c r="GW15" t="s">
        <v>304</v>
      </c>
      <c r="GX15" t="s">
        <v>305</v>
      </c>
      <c r="GY15" t="s">
        <v>306</v>
      </c>
      <c r="GZ15" t="s">
        <v>307</v>
      </c>
      <c r="HA15" t="s">
        <v>308</v>
      </c>
      <c r="HB15" t="s">
        <v>309</v>
      </c>
      <c r="HC15" t="s">
        <v>310</v>
      </c>
      <c r="HD15" t="s">
        <v>311</v>
      </c>
      <c r="HE15" t="s">
        <v>312</v>
      </c>
      <c r="HF15" t="s">
        <v>313</v>
      </c>
      <c r="HG15" t="s">
        <v>314</v>
      </c>
      <c r="HH15" t="s">
        <v>315</v>
      </c>
      <c r="HI15" t="s">
        <v>316</v>
      </c>
      <c r="HJ15" t="s">
        <v>317</v>
      </c>
      <c r="HK15" t="s">
        <v>318</v>
      </c>
      <c r="HL15" t="s">
        <v>319</v>
      </c>
      <c r="HM15" t="s">
        <v>320</v>
      </c>
      <c r="HN15" t="s">
        <v>321</v>
      </c>
      <c r="HO15" t="s">
        <v>322</v>
      </c>
      <c r="HP15" t="s">
        <v>323</v>
      </c>
      <c r="HQ15" t="s">
        <v>324</v>
      </c>
      <c r="HR15" t="s">
        <v>325</v>
      </c>
      <c r="HS15" t="s">
        <v>326</v>
      </c>
      <c r="HT15" t="s">
        <v>327</v>
      </c>
      <c r="HU15" t="s">
        <v>328</v>
      </c>
      <c r="HV15" t="s">
        <v>329</v>
      </c>
      <c r="HW15" t="s">
        <v>330</v>
      </c>
      <c r="HX15" t="s">
        <v>331</v>
      </c>
      <c r="HY15" t="s">
        <v>332</v>
      </c>
      <c r="HZ15" t="s">
        <v>333</v>
      </c>
      <c r="IA15" t="s">
        <v>334</v>
      </c>
      <c r="IB15" t="s">
        <v>335</v>
      </c>
      <c r="IC15" t="s">
        <v>336</v>
      </c>
      <c r="ID15" t="s">
        <v>337</v>
      </c>
      <c r="IE15" t="s">
        <v>338</v>
      </c>
      <c r="IF15" t="s">
        <v>339</v>
      </c>
      <c r="IG15" t="s">
        <v>340</v>
      </c>
      <c r="IH15" t="s">
        <v>341</v>
      </c>
      <c r="II15" t="s">
        <v>342</v>
      </c>
      <c r="IJ15" t="s">
        <v>343</v>
      </c>
      <c r="IK15" t="s">
        <v>344</v>
      </c>
      <c r="IL15" t="s">
        <v>345</v>
      </c>
      <c r="IM15" t="s">
        <v>346</v>
      </c>
      <c r="IN15" t="s">
        <v>347</v>
      </c>
      <c r="IO15" t="s">
        <v>348</v>
      </c>
      <c r="IP15" t="s">
        <v>349</v>
      </c>
      <c r="IQ15" t="s">
        <v>350</v>
      </c>
      <c r="IR15" t="s">
        <v>351</v>
      </c>
      <c r="IS15" t="s">
        <v>352</v>
      </c>
      <c r="IT15" t="s">
        <v>353</v>
      </c>
      <c r="IU15" t="s">
        <v>354</v>
      </c>
      <c r="IV15" t="s">
        <v>355</v>
      </c>
      <c r="IW15" t="s">
        <v>356</v>
      </c>
      <c r="IX15" t="s">
        <v>357</v>
      </c>
      <c r="IY15" t="s">
        <v>358</v>
      </c>
      <c r="IZ15" t="s">
        <v>359</v>
      </c>
      <c r="JA15" t="s">
        <v>360</v>
      </c>
      <c r="JB15" t="s">
        <v>361</v>
      </c>
      <c r="JC15" t="s">
        <v>362</v>
      </c>
      <c r="JD15" t="s">
        <v>363</v>
      </c>
      <c r="JE15" t="s">
        <v>364</v>
      </c>
      <c r="JF15" t="s">
        <v>365</v>
      </c>
      <c r="JG15" t="s">
        <v>366</v>
      </c>
      <c r="JH15" t="s">
        <v>367</v>
      </c>
      <c r="JI15" t="s">
        <v>368</v>
      </c>
      <c r="JJ15" t="s">
        <v>369</v>
      </c>
      <c r="JK15" t="s">
        <v>370</v>
      </c>
      <c r="JL15" t="s">
        <v>371</v>
      </c>
      <c r="JM15" t="s">
        <v>372</v>
      </c>
      <c r="JN15" t="s">
        <v>373</v>
      </c>
      <c r="JO15" t="s">
        <v>374</v>
      </c>
      <c r="JP15" t="s">
        <v>375</v>
      </c>
      <c r="JQ15" t="s">
        <v>376</v>
      </c>
      <c r="JR15" t="s">
        <v>377</v>
      </c>
      <c r="JS15" t="s">
        <v>378</v>
      </c>
      <c r="JT15" t="s">
        <v>379</v>
      </c>
      <c r="JU15" t="s">
        <v>380</v>
      </c>
      <c r="JV15" t="s">
        <v>381</v>
      </c>
    </row>
    <row r="16" spans="1:282">
      <c r="B16" t="s">
        <v>382</v>
      </c>
      <c r="C16" t="s">
        <v>382</v>
      </c>
      <c r="F16" t="s">
        <v>382</v>
      </c>
      <c r="G16" t="s">
        <v>382</v>
      </c>
      <c r="H16" t="s">
        <v>383</v>
      </c>
      <c r="I16" t="s">
        <v>384</v>
      </c>
      <c r="J16" t="s">
        <v>385</v>
      </c>
      <c r="K16" t="s">
        <v>386</v>
      </c>
      <c r="L16" t="s">
        <v>386</v>
      </c>
      <c r="M16" t="s">
        <v>215</v>
      </c>
      <c r="N16" t="s">
        <v>215</v>
      </c>
      <c r="O16" t="s">
        <v>383</v>
      </c>
      <c r="P16" t="s">
        <v>383</v>
      </c>
      <c r="Q16" t="s">
        <v>383</v>
      </c>
      <c r="R16" t="s">
        <v>383</v>
      </c>
      <c r="S16" t="s">
        <v>387</v>
      </c>
      <c r="T16" t="s">
        <v>388</v>
      </c>
      <c r="U16" t="s">
        <v>388</v>
      </c>
      <c r="V16" t="s">
        <v>389</v>
      </c>
      <c r="W16" t="s">
        <v>390</v>
      </c>
      <c r="X16" t="s">
        <v>389</v>
      </c>
      <c r="Y16" t="s">
        <v>389</v>
      </c>
      <c r="Z16" t="s">
        <v>389</v>
      </c>
      <c r="AA16" t="s">
        <v>387</v>
      </c>
      <c r="AB16" t="s">
        <v>387</v>
      </c>
      <c r="AC16" t="s">
        <v>387</v>
      </c>
      <c r="AD16" t="s">
        <v>387</v>
      </c>
      <c r="AE16" t="s">
        <v>391</v>
      </c>
      <c r="AF16" t="s">
        <v>390</v>
      </c>
      <c r="AH16" t="s">
        <v>390</v>
      </c>
      <c r="AI16" t="s">
        <v>391</v>
      </c>
      <c r="AO16" t="s">
        <v>385</v>
      </c>
      <c r="AV16" t="s">
        <v>385</v>
      </c>
      <c r="AW16" t="s">
        <v>385</v>
      </c>
      <c r="AX16" t="s">
        <v>385</v>
      </c>
      <c r="AY16" t="s">
        <v>392</v>
      </c>
      <c r="BM16" t="s">
        <v>393</v>
      </c>
      <c r="BO16" t="s">
        <v>393</v>
      </c>
      <c r="BP16" t="s">
        <v>385</v>
      </c>
      <c r="BS16" t="s">
        <v>393</v>
      </c>
      <c r="BT16" t="s">
        <v>390</v>
      </c>
      <c r="BW16" t="s">
        <v>394</v>
      </c>
      <c r="BX16" t="s">
        <v>394</v>
      </c>
      <c r="BZ16" t="s">
        <v>395</v>
      </c>
      <c r="CA16" t="s">
        <v>393</v>
      </c>
      <c r="CC16" t="s">
        <v>393</v>
      </c>
      <c r="CD16" t="s">
        <v>385</v>
      </c>
      <c r="CH16" t="s">
        <v>393</v>
      </c>
      <c r="CJ16" t="s">
        <v>396</v>
      </c>
      <c r="CM16" t="s">
        <v>393</v>
      </c>
      <c r="CN16" t="s">
        <v>393</v>
      </c>
      <c r="CP16" t="s">
        <v>393</v>
      </c>
      <c r="CR16" t="s">
        <v>393</v>
      </c>
      <c r="CT16" t="s">
        <v>385</v>
      </c>
      <c r="CU16" t="s">
        <v>385</v>
      </c>
      <c r="CW16" t="s">
        <v>397</v>
      </c>
      <c r="CX16" t="s">
        <v>398</v>
      </c>
      <c r="DA16" t="s">
        <v>383</v>
      </c>
      <c r="DB16" t="s">
        <v>382</v>
      </c>
      <c r="DC16" t="s">
        <v>386</v>
      </c>
      <c r="DD16" t="s">
        <v>386</v>
      </c>
      <c r="DE16" t="s">
        <v>399</v>
      </c>
      <c r="DF16" t="s">
        <v>399</v>
      </c>
      <c r="DG16" t="s">
        <v>386</v>
      </c>
      <c r="DH16" t="s">
        <v>399</v>
      </c>
      <c r="DI16" t="s">
        <v>391</v>
      </c>
      <c r="DJ16" t="s">
        <v>389</v>
      </c>
      <c r="DK16" t="s">
        <v>389</v>
      </c>
      <c r="DL16" t="s">
        <v>388</v>
      </c>
      <c r="DM16" t="s">
        <v>388</v>
      </c>
      <c r="DN16" t="s">
        <v>388</v>
      </c>
      <c r="DO16" t="s">
        <v>388</v>
      </c>
      <c r="DP16" t="s">
        <v>388</v>
      </c>
      <c r="DQ16" t="s">
        <v>400</v>
      </c>
      <c r="DR16" t="s">
        <v>385</v>
      </c>
      <c r="DS16" t="s">
        <v>385</v>
      </c>
      <c r="DT16" t="s">
        <v>386</v>
      </c>
      <c r="DU16" t="s">
        <v>386</v>
      </c>
      <c r="DV16" t="s">
        <v>386</v>
      </c>
      <c r="DW16" t="s">
        <v>399</v>
      </c>
      <c r="DX16" t="s">
        <v>386</v>
      </c>
      <c r="DY16" t="s">
        <v>399</v>
      </c>
      <c r="DZ16" t="s">
        <v>389</v>
      </c>
      <c r="EA16" t="s">
        <v>389</v>
      </c>
      <c r="EB16" t="s">
        <v>388</v>
      </c>
      <c r="EC16" t="s">
        <v>388</v>
      </c>
      <c r="ED16" t="s">
        <v>385</v>
      </c>
      <c r="EI16" t="s">
        <v>385</v>
      </c>
      <c r="EL16" t="s">
        <v>388</v>
      </c>
      <c r="EM16" t="s">
        <v>388</v>
      </c>
      <c r="EN16" t="s">
        <v>388</v>
      </c>
      <c r="EO16" t="s">
        <v>388</v>
      </c>
      <c r="EP16" t="s">
        <v>388</v>
      </c>
      <c r="EQ16" t="s">
        <v>385</v>
      </c>
      <c r="ER16" t="s">
        <v>385</v>
      </c>
      <c r="ES16" t="s">
        <v>385</v>
      </c>
      <c r="ET16" t="s">
        <v>382</v>
      </c>
      <c r="EW16" t="s">
        <v>401</v>
      </c>
      <c r="EX16" t="s">
        <v>401</v>
      </c>
      <c r="EZ16" t="s">
        <v>382</v>
      </c>
      <c r="FA16" t="s">
        <v>402</v>
      </c>
      <c r="FC16" t="s">
        <v>382</v>
      </c>
      <c r="FD16" t="s">
        <v>382</v>
      </c>
      <c r="FF16" t="s">
        <v>403</v>
      </c>
      <c r="FG16" t="s">
        <v>404</v>
      </c>
      <c r="FH16" t="s">
        <v>403</v>
      </c>
      <c r="FI16" t="s">
        <v>404</v>
      </c>
      <c r="FJ16" t="s">
        <v>403</v>
      </c>
      <c r="FK16" t="s">
        <v>404</v>
      </c>
      <c r="FL16" t="s">
        <v>390</v>
      </c>
      <c r="FM16" t="s">
        <v>390</v>
      </c>
      <c r="FN16" t="s">
        <v>386</v>
      </c>
      <c r="FO16" t="s">
        <v>405</v>
      </c>
      <c r="FP16" t="s">
        <v>386</v>
      </c>
      <c r="FS16" t="s">
        <v>406</v>
      </c>
      <c r="FV16" t="s">
        <v>399</v>
      </c>
      <c r="FW16" t="s">
        <v>407</v>
      </c>
      <c r="FX16" t="s">
        <v>399</v>
      </c>
      <c r="GC16" t="s">
        <v>408</v>
      </c>
      <c r="GD16" t="s">
        <v>408</v>
      </c>
      <c r="GQ16" t="s">
        <v>408</v>
      </c>
      <c r="GR16" t="s">
        <v>408</v>
      </c>
      <c r="GS16" t="s">
        <v>409</v>
      </c>
      <c r="GT16" t="s">
        <v>409</v>
      </c>
      <c r="GU16" t="s">
        <v>388</v>
      </c>
      <c r="GV16" t="s">
        <v>388</v>
      </c>
      <c r="GW16" t="s">
        <v>390</v>
      </c>
      <c r="GX16" t="s">
        <v>388</v>
      </c>
      <c r="GY16" t="s">
        <v>399</v>
      </c>
      <c r="GZ16" t="s">
        <v>390</v>
      </c>
      <c r="HA16" t="s">
        <v>390</v>
      </c>
      <c r="HC16" t="s">
        <v>408</v>
      </c>
      <c r="HD16" t="s">
        <v>408</v>
      </c>
      <c r="HE16" t="s">
        <v>408</v>
      </c>
      <c r="HF16" t="s">
        <v>408</v>
      </c>
      <c r="HG16" t="s">
        <v>408</v>
      </c>
      <c r="HH16" t="s">
        <v>408</v>
      </c>
      <c r="HI16" t="s">
        <v>408</v>
      </c>
      <c r="HJ16" t="s">
        <v>410</v>
      </c>
      <c r="HK16" t="s">
        <v>410</v>
      </c>
      <c r="HL16" t="s">
        <v>410</v>
      </c>
      <c r="HM16" t="s">
        <v>411</v>
      </c>
      <c r="HN16" t="s">
        <v>408</v>
      </c>
      <c r="HO16" t="s">
        <v>408</v>
      </c>
      <c r="HP16" t="s">
        <v>408</v>
      </c>
      <c r="HQ16" t="s">
        <v>408</v>
      </c>
      <c r="HR16" t="s">
        <v>408</v>
      </c>
      <c r="HS16" t="s">
        <v>408</v>
      </c>
      <c r="HT16" t="s">
        <v>408</v>
      </c>
      <c r="HU16" t="s">
        <v>408</v>
      </c>
      <c r="HV16" t="s">
        <v>408</v>
      </c>
      <c r="HW16" t="s">
        <v>408</v>
      </c>
      <c r="HX16" t="s">
        <v>408</v>
      </c>
      <c r="HY16" t="s">
        <v>408</v>
      </c>
      <c r="IF16" t="s">
        <v>408</v>
      </c>
      <c r="IG16" t="s">
        <v>390</v>
      </c>
      <c r="IH16" t="s">
        <v>390</v>
      </c>
      <c r="II16" t="s">
        <v>403</v>
      </c>
      <c r="IJ16" t="s">
        <v>404</v>
      </c>
      <c r="IK16" t="s">
        <v>404</v>
      </c>
      <c r="IO16" t="s">
        <v>404</v>
      </c>
      <c r="IS16" t="s">
        <v>386</v>
      </c>
      <c r="IT16" t="s">
        <v>386</v>
      </c>
      <c r="IU16" t="s">
        <v>399</v>
      </c>
      <c r="IV16" t="s">
        <v>399</v>
      </c>
      <c r="IW16" t="s">
        <v>412</v>
      </c>
      <c r="IX16" t="s">
        <v>412</v>
      </c>
      <c r="IY16" t="s">
        <v>408</v>
      </c>
      <c r="IZ16" t="s">
        <v>408</v>
      </c>
      <c r="JA16" t="s">
        <v>408</v>
      </c>
      <c r="JB16" t="s">
        <v>408</v>
      </c>
      <c r="JC16" t="s">
        <v>408</v>
      </c>
      <c r="JD16" t="s">
        <v>408</v>
      </c>
      <c r="JE16" t="s">
        <v>388</v>
      </c>
      <c r="JF16" t="s">
        <v>408</v>
      </c>
      <c r="JH16" t="s">
        <v>391</v>
      </c>
      <c r="JI16" t="s">
        <v>391</v>
      </c>
      <c r="JJ16" t="s">
        <v>388</v>
      </c>
      <c r="JK16" t="s">
        <v>388</v>
      </c>
      <c r="JL16" t="s">
        <v>388</v>
      </c>
      <c r="JM16" t="s">
        <v>388</v>
      </c>
      <c r="JN16" t="s">
        <v>388</v>
      </c>
      <c r="JO16" t="s">
        <v>390</v>
      </c>
      <c r="JP16" t="s">
        <v>390</v>
      </c>
      <c r="JQ16" t="s">
        <v>390</v>
      </c>
      <c r="JR16" t="s">
        <v>388</v>
      </c>
      <c r="JS16" t="s">
        <v>386</v>
      </c>
      <c r="JT16" t="s">
        <v>399</v>
      </c>
      <c r="JU16" t="s">
        <v>390</v>
      </c>
      <c r="JV16" t="s">
        <v>390</v>
      </c>
    </row>
    <row r="17" spans="1:282">
      <c r="A17">
        <v>1</v>
      </c>
      <c r="B17">
        <v>1717677150.1</v>
      </c>
      <c r="C17">
        <v>0</v>
      </c>
      <c r="D17" t="s">
        <v>413</v>
      </c>
      <c r="E17" t="s">
        <v>414</v>
      </c>
      <c r="F17">
        <v>15</v>
      </c>
      <c r="G17">
        <v>1717677142.349999</v>
      </c>
      <c r="H17">
        <f>(I17)/1000</f>
        <v>0</v>
      </c>
      <c r="I17">
        <f>1000*DI17*AG17*(DE17-DF17)/(100*CX17*(1000-AG17*DE17))</f>
        <v>0</v>
      </c>
      <c r="J17">
        <f>DI17*AG17*(DD17-DC17*(1000-AG17*DF17)/(1000-AG17*DE17))/(100*CX17)</f>
        <v>0</v>
      </c>
      <c r="K17">
        <f>DC17 - IF(AG17&gt;1, J17*CX17*100.0/(AI17*DQ17), 0)</f>
        <v>0</v>
      </c>
      <c r="L17">
        <f>((R17-H17/2)*K17-J17)/(R17+H17/2)</f>
        <v>0</v>
      </c>
      <c r="M17">
        <f>L17*(DJ17+DK17)/1000.0</f>
        <v>0</v>
      </c>
      <c r="N17">
        <f>(DC17 - IF(AG17&gt;1, J17*CX17*100.0/(AI17*DQ17), 0))*(DJ17+DK17)/1000.0</f>
        <v>0</v>
      </c>
      <c r="O17">
        <f>2.0/((1/Q17-1/P17)+SIGN(Q17)*SQRT((1/Q17-1/P17)*(1/Q17-1/P17) + 4*CY17/((CY17+1)*(CY17+1))*(2*1/Q17*1/P17-1/P17*1/P17)))</f>
        <v>0</v>
      </c>
      <c r="P17">
        <f>IF(LEFT(CZ17,1)&lt;&gt;"0",IF(LEFT(CZ17,1)="1",3.0,DA17),$D$5+$E$5*(DQ17*DJ17/($K$5*1000))+$F$5*(DQ17*DJ17/($K$5*1000))*MAX(MIN(CX17,$J$5),$I$5)*MAX(MIN(CX17,$J$5),$I$5)+$G$5*MAX(MIN(CX17,$J$5),$I$5)*(DQ17*DJ17/($K$5*1000))+$H$5*(DQ17*DJ17/($K$5*1000))*(DQ17*DJ17/($K$5*1000)))</f>
        <v>0</v>
      </c>
      <c r="Q17">
        <f>H17*(1000-(1000*0.61365*exp(17.502*U17/(240.97+U17))/(DJ17+DK17)+DE17)/2)/(1000*0.61365*exp(17.502*U17/(240.97+U17))/(DJ17+DK17)-DE17)</f>
        <v>0</v>
      </c>
      <c r="R17">
        <f>1/((CY17+1)/(O17/1.6)+1/(P17/1.37)) + CY17/((CY17+1)/(O17/1.6) + CY17/(P17/1.37))</f>
        <v>0</v>
      </c>
      <c r="S17">
        <f>(CT17*CW17)</f>
        <v>0</v>
      </c>
      <c r="T17">
        <f>(DL17+(S17+2*0.95*5.67E-8*(((DL17+$B$7)+273)^4-(DL17+273)^4)-44100*H17)/(1.84*29.3*P17+8*0.95*5.67E-8*(DL17+273)^3))</f>
        <v>0</v>
      </c>
      <c r="U17">
        <f>($C$7*DM17+$D$7*DN17+$E$7*T17)</f>
        <v>0</v>
      </c>
      <c r="V17">
        <f>0.61365*exp(17.502*U17/(240.97+U17))</f>
        <v>0</v>
      </c>
      <c r="W17">
        <f>(X17/Y17*100)</f>
        <v>0</v>
      </c>
      <c r="X17">
        <f>DE17*(DJ17+DK17)/1000</f>
        <v>0</v>
      </c>
      <c r="Y17">
        <f>0.61365*exp(17.502*DL17/(240.97+DL17))</f>
        <v>0</v>
      </c>
      <c r="Z17">
        <f>(V17-DE17*(DJ17+DK17)/1000)</f>
        <v>0</v>
      </c>
      <c r="AA17">
        <f>(-H17*44100)</f>
        <v>0</v>
      </c>
      <c r="AB17">
        <f>2*29.3*P17*0.92*(DL17-U17)</f>
        <v>0</v>
      </c>
      <c r="AC17">
        <f>2*0.95*5.67E-8*(((DL17+$B$7)+273)^4-(U17+273)^4)</f>
        <v>0</v>
      </c>
      <c r="AD17">
        <f>S17+AC17+AA17+AB17</f>
        <v>0</v>
      </c>
      <c r="AE17">
        <v>0</v>
      </c>
      <c r="AF17">
        <v>0</v>
      </c>
      <c r="AG17">
        <f>IF(AE17*$H$13&gt;=AI17,1.0,(AI17/(AI17-AE17*$H$13)))</f>
        <v>0</v>
      </c>
      <c r="AH17">
        <f>(AG17-1)*100</f>
        <v>0</v>
      </c>
      <c r="AI17">
        <f>MAX(0,($B$13+$C$13*DQ17)/(1+$D$13*DQ17)*DJ17/(DL17+273)*$E$13)</f>
        <v>0</v>
      </c>
      <c r="AJ17" t="s">
        <v>415</v>
      </c>
      <c r="AK17">
        <v>10056.7</v>
      </c>
      <c r="AL17">
        <v>239.316</v>
      </c>
      <c r="AM17">
        <v>912.8</v>
      </c>
      <c r="AN17">
        <f>1-AL17/AM17</f>
        <v>0</v>
      </c>
      <c r="AO17">
        <v>-1</v>
      </c>
      <c r="AP17" t="s">
        <v>416</v>
      </c>
      <c r="AQ17">
        <v>10196.8</v>
      </c>
      <c r="AR17">
        <v>908.4344799999999</v>
      </c>
      <c r="AS17">
        <v>1318.035642366086</v>
      </c>
      <c r="AT17">
        <f>1-AR17/AS17</f>
        <v>0</v>
      </c>
      <c r="AU17">
        <v>0.5</v>
      </c>
      <c r="AV17">
        <f>CU17</f>
        <v>0</v>
      </c>
      <c r="AW17">
        <f>J17</f>
        <v>0</v>
      </c>
      <c r="AX17">
        <f>AT17*AU17*AV17</f>
        <v>0</v>
      </c>
      <c r="AY17">
        <f>(AW17-AO17)/AV17</f>
        <v>0</v>
      </c>
      <c r="AZ17">
        <f>(AM17-AS17)/AS17</f>
        <v>0</v>
      </c>
      <c r="BA17">
        <f>AL17/(AN17+AL17/AS17)</f>
        <v>0</v>
      </c>
      <c r="BB17" t="s">
        <v>417</v>
      </c>
      <c r="BC17">
        <v>0</v>
      </c>
      <c r="BD17">
        <f>IF(BC17&lt;&gt;0, BC17, BA17)</f>
        <v>0</v>
      </c>
      <c r="BE17">
        <f>1-BD17/AS17</f>
        <v>0</v>
      </c>
      <c r="BF17">
        <f>(AS17-AR17)/(AS17-BD17)</f>
        <v>0</v>
      </c>
      <c r="BG17">
        <f>(AM17-AS17)/(AM17-BD17)</f>
        <v>0</v>
      </c>
      <c r="BH17">
        <f>(AS17-AR17)/(AS17-AL17)</f>
        <v>0</v>
      </c>
      <c r="BI17">
        <f>(AM17-AS17)/(AM17-AL17)</f>
        <v>0</v>
      </c>
      <c r="BJ17">
        <f>(BF17*BD17/AR17)</f>
        <v>0</v>
      </c>
      <c r="BK17">
        <f>(1-BJ17)</f>
        <v>0</v>
      </c>
      <c r="BL17">
        <v>3707</v>
      </c>
      <c r="BM17">
        <v>290.0000000000001</v>
      </c>
      <c r="BN17">
        <v>1292.74</v>
      </c>
      <c r="BO17">
        <v>285</v>
      </c>
      <c r="BP17">
        <v>10196.8</v>
      </c>
      <c r="BQ17">
        <v>1291.83</v>
      </c>
      <c r="BR17">
        <v>0.91</v>
      </c>
      <c r="BS17">
        <v>300.0000000000001</v>
      </c>
      <c r="BT17">
        <v>23.9</v>
      </c>
      <c r="BU17">
        <v>1318.035642366086</v>
      </c>
      <c r="BV17">
        <v>1.700080666277662</v>
      </c>
      <c r="BW17">
        <v>-26.71764210841731</v>
      </c>
      <c r="BX17">
        <v>1.518723061755479</v>
      </c>
      <c r="BY17">
        <v>0.9170332578290974</v>
      </c>
      <c r="BZ17">
        <v>-0.007861363070077874</v>
      </c>
      <c r="CA17">
        <v>289.9999999999999</v>
      </c>
      <c r="CB17">
        <v>1295.2</v>
      </c>
      <c r="CC17">
        <v>875</v>
      </c>
      <c r="CD17">
        <v>10188</v>
      </c>
      <c r="CE17">
        <v>1291.81</v>
      </c>
      <c r="CF17">
        <v>3.39</v>
      </c>
      <c r="CT17">
        <f>$B$11*DR17+$C$11*DS17+$F$11*ED17*(1-EG17)</f>
        <v>0</v>
      </c>
      <c r="CU17">
        <f>CT17*CV17</f>
        <v>0</v>
      </c>
      <c r="CV17">
        <f>($B$11*$D$9+$C$11*$D$9+$F$11*((EQ17+EI17)/MAX(EQ17+EI17+ER17, 0.1)*$I$9+ER17/MAX(EQ17+EI17+ER17, 0.1)*$J$9))/($B$11+$C$11+$F$11)</f>
        <v>0</v>
      </c>
      <c r="CW17">
        <f>($B$11*$K$9+$C$11*$K$9+$F$11*((EQ17+EI17)/MAX(EQ17+EI17+ER17, 0.1)*$P$9+ER17/MAX(EQ17+EI17+ER17, 0.1)*$Q$9))/($B$11+$C$11+$F$11)</f>
        <v>0</v>
      </c>
      <c r="CX17">
        <v>6</v>
      </c>
      <c r="CY17">
        <v>0.5</v>
      </c>
      <c r="CZ17" t="s">
        <v>418</v>
      </c>
      <c r="DA17">
        <v>2</v>
      </c>
      <c r="DB17">
        <v>1717677142.349999</v>
      </c>
      <c r="DC17">
        <v>783.9266000000001</v>
      </c>
      <c r="DD17">
        <v>800.0072333333334</v>
      </c>
      <c r="DE17">
        <v>18.88869666666667</v>
      </c>
      <c r="DF17">
        <v>17.6674</v>
      </c>
      <c r="DG17">
        <v>782.8782</v>
      </c>
      <c r="DH17">
        <v>18.87746333333333</v>
      </c>
      <c r="DI17">
        <v>600.0319999999999</v>
      </c>
      <c r="DJ17">
        <v>100.9157666666667</v>
      </c>
      <c r="DK17">
        <v>0.1000865833333333</v>
      </c>
      <c r="DL17">
        <v>24.98759333333334</v>
      </c>
      <c r="DM17">
        <v>25.00212666666667</v>
      </c>
      <c r="DN17">
        <v>999.9000000000002</v>
      </c>
      <c r="DO17">
        <v>0</v>
      </c>
      <c r="DP17">
        <v>0</v>
      </c>
      <c r="DQ17">
        <v>10000.16733333333</v>
      </c>
      <c r="DR17">
        <v>0</v>
      </c>
      <c r="DS17">
        <v>415.9030666666666</v>
      </c>
      <c r="DT17">
        <v>-16.08065333333333</v>
      </c>
      <c r="DU17">
        <v>799.0189333333333</v>
      </c>
      <c r="DV17">
        <v>814.3955</v>
      </c>
      <c r="DW17">
        <v>1.221285333333333</v>
      </c>
      <c r="DX17">
        <v>800.0072333333334</v>
      </c>
      <c r="DY17">
        <v>17.6674</v>
      </c>
      <c r="DZ17">
        <v>1.906167333333333</v>
      </c>
      <c r="EA17">
        <v>1.782919</v>
      </c>
      <c r="EB17">
        <v>16.68571666666667</v>
      </c>
      <c r="EC17">
        <v>15.63783</v>
      </c>
      <c r="ED17">
        <v>699.9904666666666</v>
      </c>
      <c r="EE17">
        <v>0.9430039999999996</v>
      </c>
      <c r="EF17">
        <v>0.05699619999999998</v>
      </c>
      <c r="EG17">
        <v>0</v>
      </c>
      <c r="EH17">
        <v>908.4919000000001</v>
      </c>
      <c r="EI17">
        <v>5.000040000000002</v>
      </c>
      <c r="EJ17">
        <v>6568.813999999998</v>
      </c>
      <c r="EK17">
        <v>5723.336666666665</v>
      </c>
      <c r="EL17">
        <v>36.42473333333333</v>
      </c>
      <c r="EM17">
        <v>39.0372</v>
      </c>
      <c r="EN17">
        <v>37.6748</v>
      </c>
      <c r="EO17">
        <v>38.77893333333332</v>
      </c>
      <c r="EP17">
        <v>38.2872</v>
      </c>
      <c r="EQ17">
        <v>655.3790000000001</v>
      </c>
      <c r="ER17">
        <v>39.60999999999999</v>
      </c>
      <c r="ES17">
        <v>0</v>
      </c>
      <c r="ET17">
        <v>1030.900000095367</v>
      </c>
      <c r="EU17">
        <v>0</v>
      </c>
      <c r="EV17">
        <v>908.4344799999999</v>
      </c>
      <c r="EW17">
        <v>-3.67938461605106</v>
      </c>
      <c r="EX17">
        <v>-29.52384611950527</v>
      </c>
      <c r="EY17">
        <v>6568.5024</v>
      </c>
      <c r="EZ17">
        <v>15</v>
      </c>
      <c r="FA17">
        <v>1717676456.6</v>
      </c>
      <c r="FB17" t="s">
        <v>419</v>
      </c>
      <c r="FC17">
        <v>1717676452.6</v>
      </c>
      <c r="FD17">
        <v>1717676456.6</v>
      </c>
      <c r="FE17">
        <v>88</v>
      </c>
      <c r="FF17">
        <v>-0.176</v>
      </c>
      <c r="FG17">
        <v>0.006</v>
      </c>
      <c r="FH17">
        <v>1.063</v>
      </c>
      <c r="FI17">
        <v>-0.164</v>
      </c>
      <c r="FJ17">
        <v>800</v>
      </c>
      <c r="FK17">
        <v>14</v>
      </c>
      <c r="FL17">
        <v>0.22</v>
      </c>
      <c r="FM17">
        <v>0.02</v>
      </c>
      <c r="FN17">
        <v>-16.06564878048781</v>
      </c>
      <c r="FO17">
        <v>-0.216698257839775</v>
      </c>
      <c r="FP17">
        <v>0.05434916976928331</v>
      </c>
      <c r="FQ17">
        <v>1</v>
      </c>
      <c r="FR17">
        <v>908.8148823529413</v>
      </c>
      <c r="FS17">
        <v>-5.083025213555574</v>
      </c>
      <c r="FT17">
        <v>0.7091623793439822</v>
      </c>
      <c r="FU17">
        <v>0</v>
      </c>
      <c r="FV17">
        <v>1.232654390243902</v>
      </c>
      <c r="FW17">
        <v>-0.2472800696864087</v>
      </c>
      <c r="FX17">
        <v>0.02726080819881515</v>
      </c>
      <c r="FY17">
        <v>0</v>
      </c>
      <c r="FZ17">
        <v>1</v>
      </c>
      <c r="GA17">
        <v>3</v>
      </c>
      <c r="GB17" t="s">
        <v>420</v>
      </c>
      <c r="GC17">
        <v>3.24891</v>
      </c>
      <c r="GD17">
        <v>2.80146</v>
      </c>
      <c r="GE17">
        <v>0.159979</v>
      </c>
      <c r="GF17">
        <v>0.163333</v>
      </c>
      <c r="GG17">
        <v>0.0985282</v>
      </c>
      <c r="GH17">
        <v>0.09456440000000001</v>
      </c>
      <c r="GI17">
        <v>21995</v>
      </c>
      <c r="GJ17">
        <v>26123.9</v>
      </c>
      <c r="GK17">
        <v>26004.3</v>
      </c>
      <c r="GL17">
        <v>30029.2</v>
      </c>
      <c r="GM17">
        <v>33006.6</v>
      </c>
      <c r="GN17">
        <v>35093.4</v>
      </c>
      <c r="GO17">
        <v>39892.9</v>
      </c>
      <c r="GP17">
        <v>41776.8</v>
      </c>
      <c r="GQ17">
        <v>2.17235</v>
      </c>
      <c r="GR17">
        <v>1.86235</v>
      </c>
      <c r="GS17">
        <v>0.00707805</v>
      </c>
      <c r="GT17">
        <v>0</v>
      </c>
      <c r="GU17">
        <v>24.8848</v>
      </c>
      <c r="GV17">
        <v>999.9</v>
      </c>
      <c r="GW17">
        <v>40.8</v>
      </c>
      <c r="GX17">
        <v>33.2</v>
      </c>
      <c r="GY17">
        <v>20.6562</v>
      </c>
      <c r="GZ17">
        <v>60.8233</v>
      </c>
      <c r="HA17">
        <v>15.9615</v>
      </c>
      <c r="HB17">
        <v>1</v>
      </c>
      <c r="HC17">
        <v>0.10846</v>
      </c>
      <c r="HD17">
        <v>2.13618</v>
      </c>
      <c r="HE17">
        <v>20.2995</v>
      </c>
      <c r="HF17">
        <v>5.20441</v>
      </c>
      <c r="HG17">
        <v>11.9021</v>
      </c>
      <c r="HH17">
        <v>4.96975</v>
      </c>
      <c r="HI17">
        <v>3.281</v>
      </c>
      <c r="HJ17">
        <v>9999</v>
      </c>
      <c r="HK17">
        <v>9999</v>
      </c>
      <c r="HL17">
        <v>9999</v>
      </c>
      <c r="HM17">
        <v>999.9</v>
      </c>
      <c r="HN17">
        <v>4.97063</v>
      </c>
      <c r="HO17">
        <v>1.85543</v>
      </c>
      <c r="HP17">
        <v>1.85259</v>
      </c>
      <c r="HQ17">
        <v>1.85684</v>
      </c>
      <c r="HR17">
        <v>1.8576</v>
      </c>
      <c r="HS17">
        <v>1.85655</v>
      </c>
      <c r="HT17">
        <v>1.85013</v>
      </c>
      <c r="HU17">
        <v>1.85516</v>
      </c>
      <c r="HV17" t="s">
        <v>23</v>
      </c>
      <c r="HW17" t="s">
        <v>23</v>
      </c>
      <c r="HX17" t="s">
        <v>23</v>
      </c>
      <c r="HY17" t="s">
        <v>23</v>
      </c>
      <c r="HZ17" t="s">
        <v>421</v>
      </c>
      <c r="IA17" t="s">
        <v>422</v>
      </c>
      <c r="IB17" t="s">
        <v>423</v>
      </c>
      <c r="IC17" t="s">
        <v>423</v>
      </c>
      <c r="ID17" t="s">
        <v>423</v>
      </c>
      <c r="IE17" t="s">
        <v>423</v>
      </c>
      <c r="IF17">
        <v>0</v>
      </c>
      <c r="IG17">
        <v>100</v>
      </c>
      <c r="IH17">
        <v>100</v>
      </c>
      <c r="II17">
        <v>1.048</v>
      </c>
      <c r="IJ17">
        <v>0.0119</v>
      </c>
      <c r="IK17">
        <v>0.1524045951626093</v>
      </c>
      <c r="IL17">
        <v>0.001513919756645767</v>
      </c>
      <c r="IM17">
        <v>-6.355450319681323E-07</v>
      </c>
      <c r="IN17">
        <v>2.090123885286584E-10</v>
      </c>
      <c r="IO17">
        <v>-0.3253396090483199</v>
      </c>
      <c r="IP17">
        <v>-0.006256547656075575</v>
      </c>
      <c r="IQ17">
        <v>0.00124454442421945</v>
      </c>
      <c r="IR17">
        <v>1.659708129871356E-06</v>
      </c>
      <c r="IS17">
        <v>-1</v>
      </c>
      <c r="IT17">
        <v>2069</v>
      </c>
      <c r="IU17">
        <v>3</v>
      </c>
      <c r="IV17">
        <v>25</v>
      </c>
      <c r="IW17">
        <v>11.6</v>
      </c>
      <c r="IX17">
        <v>11.6</v>
      </c>
      <c r="IY17">
        <v>1.83594</v>
      </c>
      <c r="IZ17">
        <v>2.55737</v>
      </c>
      <c r="JA17">
        <v>1.59912</v>
      </c>
      <c r="JB17">
        <v>2.36938</v>
      </c>
      <c r="JC17">
        <v>1.44897</v>
      </c>
      <c r="JD17">
        <v>2.37305</v>
      </c>
      <c r="JE17">
        <v>37.3138</v>
      </c>
      <c r="JF17">
        <v>14.1846</v>
      </c>
      <c r="JG17">
        <v>18</v>
      </c>
      <c r="JH17">
        <v>611.526</v>
      </c>
      <c r="JI17">
        <v>419.056</v>
      </c>
      <c r="JJ17">
        <v>22.7116</v>
      </c>
      <c r="JK17">
        <v>28.6854</v>
      </c>
      <c r="JL17">
        <v>30.0001</v>
      </c>
      <c r="JM17">
        <v>28.7877</v>
      </c>
      <c r="JN17">
        <v>28.7641</v>
      </c>
      <c r="JO17">
        <v>36.6907</v>
      </c>
      <c r="JP17">
        <v>25.0136</v>
      </c>
      <c r="JQ17">
        <v>54.3027</v>
      </c>
      <c r="JR17">
        <v>22.7105</v>
      </c>
      <c r="JS17">
        <v>800</v>
      </c>
      <c r="JT17">
        <v>17.6112</v>
      </c>
      <c r="JU17">
        <v>101.437</v>
      </c>
      <c r="JV17">
        <v>101.246</v>
      </c>
    </row>
    <row r="18" spans="1:282">
      <c r="A18">
        <v>2</v>
      </c>
      <c r="B18">
        <v>1717677212.1</v>
      </c>
      <c r="C18">
        <v>62</v>
      </c>
      <c r="D18" t="s">
        <v>424</v>
      </c>
      <c r="E18" t="s">
        <v>425</v>
      </c>
      <c r="F18">
        <v>15</v>
      </c>
      <c r="G18">
        <v>1717677204.349999</v>
      </c>
      <c r="H18">
        <f>(I18)/1000</f>
        <v>0</v>
      </c>
      <c r="I18">
        <f>1000*DI18*AG18*(DE18-DF18)/(100*CX18*(1000-AG18*DE18))</f>
        <v>0</v>
      </c>
      <c r="J18">
        <f>DI18*AG18*(DD18-DC18*(1000-AG18*DF18)/(1000-AG18*DE18))/(100*CX18)</f>
        <v>0</v>
      </c>
      <c r="K18">
        <f>DC18 - IF(AG18&gt;1, J18*CX18*100.0/(AI18*DQ18), 0)</f>
        <v>0</v>
      </c>
      <c r="L18">
        <f>((R18-H18/2)*K18-J18)/(R18+H18/2)</f>
        <v>0</v>
      </c>
      <c r="M18">
        <f>L18*(DJ18+DK18)/1000.0</f>
        <v>0</v>
      </c>
      <c r="N18">
        <f>(DC18 - IF(AG18&gt;1, J18*CX18*100.0/(AI18*DQ18), 0))*(DJ18+DK18)/1000.0</f>
        <v>0</v>
      </c>
      <c r="O18">
        <f>2.0/((1/Q18-1/P18)+SIGN(Q18)*SQRT((1/Q18-1/P18)*(1/Q18-1/P18) + 4*CY18/((CY18+1)*(CY18+1))*(2*1/Q18*1/P18-1/P18*1/P18)))</f>
        <v>0</v>
      </c>
      <c r="P18">
        <f>IF(LEFT(CZ18,1)&lt;&gt;"0",IF(LEFT(CZ18,1)="1",3.0,DA18),$D$5+$E$5*(DQ18*DJ18/($K$5*1000))+$F$5*(DQ18*DJ18/($K$5*1000))*MAX(MIN(CX18,$J$5),$I$5)*MAX(MIN(CX18,$J$5),$I$5)+$G$5*MAX(MIN(CX18,$J$5),$I$5)*(DQ18*DJ18/($K$5*1000))+$H$5*(DQ18*DJ18/($K$5*1000))*(DQ18*DJ18/($K$5*1000)))</f>
        <v>0</v>
      </c>
      <c r="Q18">
        <f>H18*(1000-(1000*0.61365*exp(17.502*U18/(240.97+U18))/(DJ18+DK18)+DE18)/2)/(1000*0.61365*exp(17.502*U18/(240.97+U18))/(DJ18+DK18)-DE18)</f>
        <v>0</v>
      </c>
      <c r="R18">
        <f>1/((CY18+1)/(O18/1.6)+1/(P18/1.37)) + CY18/((CY18+1)/(O18/1.6) + CY18/(P18/1.37))</f>
        <v>0</v>
      </c>
      <c r="S18">
        <f>(CT18*CW18)</f>
        <v>0</v>
      </c>
      <c r="T18">
        <f>(DL18+(S18+2*0.95*5.67E-8*(((DL18+$B$7)+273)^4-(DL18+273)^4)-44100*H18)/(1.84*29.3*P18+8*0.95*5.67E-8*(DL18+273)^3))</f>
        <v>0</v>
      </c>
      <c r="U18">
        <f>($C$7*DM18+$D$7*DN18+$E$7*T18)</f>
        <v>0</v>
      </c>
      <c r="V18">
        <f>0.61365*exp(17.502*U18/(240.97+U18))</f>
        <v>0</v>
      </c>
      <c r="W18">
        <f>(X18/Y18*100)</f>
        <v>0</v>
      </c>
      <c r="X18">
        <f>DE18*(DJ18+DK18)/1000</f>
        <v>0</v>
      </c>
      <c r="Y18">
        <f>0.61365*exp(17.502*DL18/(240.97+DL18))</f>
        <v>0</v>
      </c>
      <c r="Z18">
        <f>(V18-DE18*(DJ18+DK18)/1000)</f>
        <v>0</v>
      </c>
      <c r="AA18">
        <f>(-H18*44100)</f>
        <v>0</v>
      </c>
      <c r="AB18">
        <f>2*29.3*P18*0.92*(DL18-U18)</f>
        <v>0</v>
      </c>
      <c r="AC18">
        <f>2*0.95*5.67E-8*(((DL18+$B$7)+273)^4-(U18+273)^4)</f>
        <v>0</v>
      </c>
      <c r="AD18">
        <f>S18+AC18+AA18+AB18</f>
        <v>0</v>
      </c>
      <c r="AE18">
        <v>0</v>
      </c>
      <c r="AF18">
        <v>0</v>
      </c>
      <c r="AG18">
        <f>IF(AE18*$H$13&gt;=AI18,1.0,(AI18/(AI18-AE18*$H$13)))</f>
        <v>0</v>
      </c>
      <c r="AH18">
        <f>(AG18-1)*100</f>
        <v>0</v>
      </c>
      <c r="AI18">
        <f>MAX(0,($B$13+$C$13*DQ18)/(1+$D$13*DQ18)*DJ18/(DL18+273)*$E$13)</f>
        <v>0</v>
      </c>
      <c r="AJ18" t="s">
        <v>415</v>
      </c>
      <c r="AK18">
        <v>10056.7</v>
      </c>
      <c r="AL18">
        <v>239.316</v>
      </c>
      <c r="AM18">
        <v>912.8</v>
      </c>
      <c r="AN18">
        <f>1-AL18/AM18</f>
        <v>0</v>
      </c>
      <c r="AO18">
        <v>-1</v>
      </c>
      <c r="AP18" t="s">
        <v>426</v>
      </c>
      <c r="AQ18">
        <v>10196.3</v>
      </c>
      <c r="AR18">
        <v>841.93368</v>
      </c>
      <c r="AS18">
        <v>1190.27494681603</v>
      </c>
      <c r="AT18">
        <f>1-AR18/AS18</f>
        <v>0</v>
      </c>
      <c r="AU18">
        <v>0.5</v>
      </c>
      <c r="AV18">
        <f>CU18</f>
        <v>0</v>
      </c>
      <c r="AW18">
        <f>J18</f>
        <v>0</v>
      </c>
      <c r="AX18">
        <f>AT18*AU18*AV18</f>
        <v>0</v>
      </c>
      <c r="AY18">
        <f>(AW18-AO18)/AV18</f>
        <v>0</v>
      </c>
      <c r="AZ18">
        <f>(AM18-AS18)/AS18</f>
        <v>0</v>
      </c>
      <c r="BA18">
        <f>AL18/(AN18+AL18/AS18)</f>
        <v>0</v>
      </c>
      <c r="BB18" t="s">
        <v>417</v>
      </c>
      <c r="BC18">
        <v>0</v>
      </c>
      <c r="BD18">
        <f>IF(BC18&lt;&gt;0, BC18, BA18)</f>
        <v>0</v>
      </c>
      <c r="BE18">
        <f>1-BD18/AS18</f>
        <v>0</v>
      </c>
      <c r="BF18">
        <f>(AS18-AR18)/(AS18-BD18)</f>
        <v>0</v>
      </c>
      <c r="BG18">
        <f>(AM18-AS18)/(AM18-BD18)</f>
        <v>0</v>
      </c>
      <c r="BH18">
        <f>(AS18-AR18)/(AS18-AL18)</f>
        <v>0</v>
      </c>
      <c r="BI18">
        <f>(AM18-AS18)/(AM18-AL18)</f>
        <v>0</v>
      </c>
      <c r="BJ18">
        <f>(BF18*BD18/AR18)</f>
        <v>0</v>
      </c>
      <c r="BK18">
        <f>(1-BJ18)</f>
        <v>0</v>
      </c>
      <c r="BL18">
        <v>3708</v>
      </c>
      <c r="BM18">
        <v>290.0000000000001</v>
      </c>
      <c r="BN18">
        <v>1166.54</v>
      </c>
      <c r="BO18">
        <v>295</v>
      </c>
      <c r="BP18">
        <v>10196.3</v>
      </c>
      <c r="BQ18">
        <v>1165.76</v>
      </c>
      <c r="BR18">
        <v>0.78</v>
      </c>
      <c r="BS18">
        <v>300.0000000000001</v>
      </c>
      <c r="BT18">
        <v>23.9</v>
      </c>
      <c r="BU18">
        <v>1190.27494681603</v>
      </c>
      <c r="BV18">
        <v>2.548203493178635</v>
      </c>
      <c r="BW18">
        <v>-24.99760680751418</v>
      </c>
      <c r="BX18">
        <v>2.27627282134468</v>
      </c>
      <c r="BY18">
        <v>0.8115750252252363</v>
      </c>
      <c r="BZ18">
        <v>-0.007860938598442715</v>
      </c>
      <c r="CA18">
        <v>289.9999999999999</v>
      </c>
      <c r="CB18">
        <v>1166.99</v>
      </c>
      <c r="CC18">
        <v>795</v>
      </c>
      <c r="CD18">
        <v>10188.7</v>
      </c>
      <c r="CE18">
        <v>1165.74</v>
      </c>
      <c r="CF18">
        <v>1.25</v>
      </c>
      <c r="CT18">
        <f>$B$11*DR18+$C$11*DS18+$F$11*ED18*(1-EG18)</f>
        <v>0</v>
      </c>
      <c r="CU18">
        <f>CT18*CV18</f>
        <v>0</v>
      </c>
      <c r="CV18">
        <f>($B$11*$D$9+$C$11*$D$9+$F$11*((EQ18+EI18)/MAX(EQ18+EI18+ER18, 0.1)*$I$9+ER18/MAX(EQ18+EI18+ER18, 0.1)*$J$9))/($B$11+$C$11+$F$11)</f>
        <v>0</v>
      </c>
      <c r="CW18">
        <f>($B$11*$K$9+$C$11*$K$9+$F$11*((EQ18+EI18)/MAX(EQ18+EI18+ER18, 0.1)*$P$9+ER18/MAX(EQ18+EI18+ER18, 0.1)*$Q$9))/($B$11+$C$11+$F$11)</f>
        <v>0</v>
      </c>
      <c r="CX18">
        <v>6</v>
      </c>
      <c r="CY18">
        <v>0.5</v>
      </c>
      <c r="CZ18" t="s">
        <v>418</v>
      </c>
      <c r="DA18">
        <v>2</v>
      </c>
      <c r="DB18">
        <v>1717677204.349999</v>
      </c>
      <c r="DC18">
        <v>586.9004333333334</v>
      </c>
      <c r="DD18">
        <v>599.9975333333334</v>
      </c>
      <c r="DE18">
        <v>18.87994333333333</v>
      </c>
      <c r="DF18">
        <v>17.67133666666667</v>
      </c>
      <c r="DG18">
        <v>585.9064333333333</v>
      </c>
      <c r="DH18">
        <v>18.86908</v>
      </c>
      <c r="DI18">
        <v>599.9867333333334</v>
      </c>
      <c r="DJ18">
        <v>100.9159</v>
      </c>
      <c r="DK18">
        <v>0.1000129866666667</v>
      </c>
      <c r="DL18">
        <v>24.948</v>
      </c>
      <c r="DM18">
        <v>24.97882</v>
      </c>
      <c r="DN18">
        <v>999.9000000000002</v>
      </c>
      <c r="DO18">
        <v>0</v>
      </c>
      <c r="DP18">
        <v>0</v>
      </c>
      <c r="DQ18">
        <v>9994.213333333335</v>
      </c>
      <c r="DR18">
        <v>0</v>
      </c>
      <c r="DS18">
        <v>417.3560666666667</v>
      </c>
      <c r="DT18">
        <v>-13.22764</v>
      </c>
      <c r="DU18">
        <v>598.0611666666666</v>
      </c>
      <c r="DV18">
        <v>610.7908666666665</v>
      </c>
      <c r="DW18">
        <v>1.208617</v>
      </c>
      <c r="DX18">
        <v>599.9975333333334</v>
      </c>
      <c r="DY18">
        <v>17.67133666666667</v>
      </c>
      <c r="DZ18">
        <v>1.905288333333333</v>
      </c>
      <c r="EA18">
        <v>1.783319666666667</v>
      </c>
      <c r="EB18">
        <v>16.67846</v>
      </c>
      <c r="EC18">
        <v>15.64134333333333</v>
      </c>
      <c r="ED18">
        <v>700.0035666666666</v>
      </c>
      <c r="EE18">
        <v>0.9429995999999998</v>
      </c>
      <c r="EF18">
        <v>0.05700053333333333</v>
      </c>
      <c r="EG18">
        <v>0</v>
      </c>
      <c r="EH18">
        <v>842.5428666666668</v>
      </c>
      <c r="EI18">
        <v>5.000040000000002</v>
      </c>
      <c r="EJ18">
        <v>6097.710666666666</v>
      </c>
      <c r="EK18">
        <v>5723.436000000002</v>
      </c>
      <c r="EL18">
        <v>36.07886666666666</v>
      </c>
      <c r="EM18">
        <v>38.56633333333333</v>
      </c>
      <c r="EN18">
        <v>37.27893333333333</v>
      </c>
      <c r="EO18">
        <v>38.20386666666666</v>
      </c>
      <c r="EP18">
        <v>37.9122</v>
      </c>
      <c r="EQ18">
        <v>655.3879999999998</v>
      </c>
      <c r="ER18">
        <v>39.61899999999999</v>
      </c>
      <c r="ES18">
        <v>0</v>
      </c>
      <c r="ET18">
        <v>61.5</v>
      </c>
      <c r="EU18">
        <v>0</v>
      </c>
      <c r="EV18">
        <v>841.93368</v>
      </c>
      <c r="EW18">
        <v>-52.94699998608138</v>
      </c>
      <c r="EX18">
        <v>-369.8892308436975</v>
      </c>
      <c r="EY18">
        <v>6093.3504</v>
      </c>
      <c r="EZ18">
        <v>15</v>
      </c>
      <c r="FA18">
        <v>1717677230.6</v>
      </c>
      <c r="FB18" t="s">
        <v>427</v>
      </c>
      <c r="FC18">
        <v>1717677230.6</v>
      </c>
      <c r="FD18">
        <v>1717676456.6</v>
      </c>
      <c r="FE18">
        <v>89</v>
      </c>
      <c r="FF18">
        <v>0.118</v>
      </c>
      <c r="FG18">
        <v>0.006</v>
      </c>
      <c r="FH18">
        <v>0.994</v>
      </c>
      <c r="FI18">
        <v>-0.164</v>
      </c>
      <c r="FJ18">
        <v>600</v>
      </c>
      <c r="FK18">
        <v>14</v>
      </c>
      <c r="FL18">
        <v>0.23</v>
      </c>
      <c r="FM18">
        <v>0.02</v>
      </c>
      <c r="FN18">
        <v>-12.96636829268293</v>
      </c>
      <c r="FO18">
        <v>-3.769632752613269</v>
      </c>
      <c r="FP18">
        <v>0.4158576811192328</v>
      </c>
      <c r="FQ18">
        <v>0</v>
      </c>
      <c r="FR18">
        <v>846.5030294117648</v>
      </c>
      <c r="FS18">
        <v>-61.61095486949534</v>
      </c>
      <c r="FT18">
        <v>6.082071766242422</v>
      </c>
      <c r="FU18">
        <v>0</v>
      </c>
      <c r="FV18">
        <v>1.193950975609756</v>
      </c>
      <c r="FW18">
        <v>0.1765825087107998</v>
      </c>
      <c r="FX18">
        <v>0.02481484781776664</v>
      </c>
      <c r="FY18">
        <v>0</v>
      </c>
      <c r="FZ18">
        <v>0</v>
      </c>
      <c r="GA18">
        <v>3</v>
      </c>
      <c r="GB18" t="s">
        <v>428</v>
      </c>
      <c r="GC18">
        <v>3.249</v>
      </c>
      <c r="GD18">
        <v>2.80179</v>
      </c>
      <c r="GE18">
        <v>0.13093</v>
      </c>
      <c r="GF18">
        <v>0.134022</v>
      </c>
      <c r="GG18">
        <v>0.0984208</v>
      </c>
      <c r="GH18">
        <v>0.094545</v>
      </c>
      <c r="GI18">
        <v>22756.4</v>
      </c>
      <c r="GJ18">
        <v>27039</v>
      </c>
      <c r="GK18">
        <v>26005.4</v>
      </c>
      <c r="GL18">
        <v>30029.3</v>
      </c>
      <c r="GM18">
        <v>33008.2</v>
      </c>
      <c r="GN18">
        <v>35091.2</v>
      </c>
      <c r="GO18">
        <v>39893.4</v>
      </c>
      <c r="GP18">
        <v>41776.9</v>
      </c>
      <c r="GQ18">
        <v>2.17255</v>
      </c>
      <c r="GR18">
        <v>1.8616</v>
      </c>
      <c r="GS18">
        <v>0.00624359</v>
      </c>
      <c r="GT18">
        <v>0</v>
      </c>
      <c r="GU18">
        <v>24.8694</v>
      </c>
      <c r="GV18">
        <v>999.9</v>
      </c>
      <c r="GW18">
        <v>41.2</v>
      </c>
      <c r="GX18">
        <v>33.1</v>
      </c>
      <c r="GY18">
        <v>20.7409</v>
      </c>
      <c r="GZ18">
        <v>60.8333</v>
      </c>
      <c r="HA18">
        <v>16.226</v>
      </c>
      <c r="HB18">
        <v>1</v>
      </c>
      <c r="HC18">
        <v>0.108214</v>
      </c>
      <c r="HD18">
        <v>2.06961</v>
      </c>
      <c r="HE18">
        <v>20.3006</v>
      </c>
      <c r="HF18">
        <v>5.20411</v>
      </c>
      <c r="HG18">
        <v>11.9021</v>
      </c>
      <c r="HH18">
        <v>4.9702</v>
      </c>
      <c r="HI18">
        <v>3.281</v>
      </c>
      <c r="HJ18">
        <v>9999</v>
      </c>
      <c r="HK18">
        <v>9999</v>
      </c>
      <c r="HL18">
        <v>9999</v>
      </c>
      <c r="HM18">
        <v>999.9</v>
      </c>
      <c r="HN18">
        <v>4.97067</v>
      </c>
      <c r="HO18">
        <v>1.85547</v>
      </c>
      <c r="HP18">
        <v>1.85259</v>
      </c>
      <c r="HQ18">
        <v>1.85684</v>
      </c>
      <c r="HR18">
        <v>1.8576</v>
      </c>
      <c r="HS18">
        <v>1.85654</v>
      </c>
      <c r="HT18">
        <v>1.85013</v>
      </c>
      <c r="HU18">
        <v>1.85517</v>
      </c>
      <c r="HV18" t="s">
        <v>23</v>
      </c>
      <c r="HW18" t="s">
        <v>23</v>
      </c>
      <c r="HX18" t="s">
        <v>23</v>
      </c>
      <c r="HY18" t="s">
        <v>23</v>
      </c>
      <c r="HZ18" t="s">
        <v>421</v>
      </c>
      <c r="IA18" t="s">
        <v>422</v>
      </c>
      <c r="IB18" t="s">
        <v>423</v>
      </c>
      <c r="IC18" t="s">
        <v>423</v>
      </c>
      <c r="ID18" t="s">
        <v>423</v>
      </c>
      <c r="IE18" t="s">
        <v>423</v>
      </c>
      <c r="IF18">
        <v>0</v>
      </c>
      <c r="IG18">
        <v>100</v>
      </c>
      <c r="IH18">
        <v>100</v>
      </c>
      <c r="II18">
        <v>0.994</v>
      </c>
      <c r="IJ18">
        <v>0.0107</v>
      </c>
      <c r="IK18">
        <v>0.1524045951626093</v>
      </c>
      <c r="IL18">
        <v>0.001513919756645767</v>
      </c>
      <c r="IM18">
        <v>-6.355450319681323E-07</v>
      </c>
      <c r="IN18">
        <v>2.090123885286584E-10</v>
      </c>
      <c r="IO18">
        <v>-0.3253396090483199</v>
      </c>
      <c r="IP18">
        <v>-0.006256547656075575</v>
      </c>
      <c r="IQ18">
        <v>0.00124454442421945</v>
      </c>
      <c r="IR18">
        <v>1.659708129871356E-06</v>
      </c>
      <c r="IS18">
        <v>-1</v>
      </c>
      <c r="IT18">
        <v>2069</v>
      </c>
      <c r="IU18">
        <v>3</v>
      </c>
      <c r="IV18">
        <v>25</v>
      </c>
      <c r="IW18">
        <v>12.7</v>
      </c>
      <c r="IX18">
        <v>12.6</v>
      </c>
      <c r="IY18">
        <v>1.45142</v>
      </c>
      <c r="IZ18">
        <v>2.5354</v>
      </c>
      <c r="JA18">
        <v>1.5979</v>
      </c>
      <c r="JB18">
        <v>2.36816</v>
      </c>
      <c r="JC18">
        <v>1.44897</v>
      </c>
      <c r="JD18">
        <v>2.43774</v>
      </c>
      <c r="JE18">
        <v>37.3138</v>
      </c>
      <c r="JF18">
        <v>14.2108</v>
      </c>
      <c r="JG18">
        <v>18</v>
      </c>
      <c r="JH18">
        <v>611.748</v>
      </c>
      <c r="JI18">
        <v>418.693</v>
      </c>
      <c r="JJ18">
        <v>22.6523</v>
      </c>
      <c r="JK18">
        <v>28.6914</v>
      </c>
      <c r="JL18">
        <v>29.9999</v>
      </c>
      <c r="JM18">
        <v>28.7951</v>
      </c>
      <c r="JN18">
        <v>28.7714</v>
      </c>
      <c r="JO18">
        <v>28.996</v>
      </c>
      <c r="JP18">
        <v>25.2837</v>
      </c>
      <c r="JQ18">
        <v>54.7773</v>
      </c>
      <c r="JR18">
        <v>22.662</v>
      </c>
      <c r="JS18">
        <v>600</v>
      </c>
      <c r="JT18">
        <v>17.6476</v>
      </c>
      <c r="JU18">
        <v>101.44</v>
      </c>
      <c r="JV18">
        <v>101.247</v>
      </c>
    </row>
    <row r="19" spans="1:282">
      <c r="A19">
        <v>3</v>
      </c>
      <c r="B19">
        <v>1717677291.6</v>
      </c>
      <c r="C19">
        <v>141.5</v>
      </c>
      <c r="D19" t="s">
        <v>429</v>
      </c>
      <c r="E19" t="s">
        <v>430</v>
      </c>
      <c r="F19">
        <v>15</v>
      </c>
      <c r="G19">
        <v>1717677283.599999</v>
      </c>
      <c r="H19">
        <f>(I19)/1000</f>
        <v>0</v>
      </c>
      <c r="I19">
        <f>1000*DI19*AG19*(DE19-DF19)/(100*CX19*(1000-AG19*DE19))</f>
        <v>0</v>
      </c>
      <c r="J19">
        <f>DI19*AG19*(DD19-DC19*(1000-AG19*DF19)/(1000-AG19*DE19))/(100*CX19)</f>
        <v>0</v>
      </c>
      <c r="K19">
        <f>DC19 - IF(AG19&gt;1, J19*CX19*100.0/(AI19*DQ19), 0)</f>
        <v>0</v>
      </c>
      <c r="L19">
        <f>((R19-H19/2)*K19-J19)/(R19+H19/2)</f>
        <v>0</v>
      </c>
      <c r="M19">
        <f>L19*(DJ19+DK19)/1000.0</f>
        <v>0</v>
      </c>
      <c r="N19">
        <f>(DC19 - IF(AG19&gt;1, J19*CX19*100.0/(AI19*DQ19), 0))*(DJ19+DK19)/1000.0</f>
        <v>0</v>
      </c>
      <c r="O19">
        <f>2.0/((1/Q19-1/P19)+SIGN(Q19)*SQRT((1/Q19-1/P19)*(1/Q19-1/P19) + 4*CY19/((CY19+1)*(CY19+1))*(2*1/Q19*1/P19-1/P19*1/P19)))</f>
        <v>0</v>
      </c>
      <c r="P19">
        <f>IF(LEFT(CZ19,1)&lt;&gt;"0",IF(LEFT(CZ19,1)="1",3.0,DA19),$D$5+$E$5*(DQ19*DJ19/($K$5*1000))+$F$5*(DQ19*DJ19/($K$5*1000))*MAX(MIN(CX19,$J$5),$I$5)*MAX(MIN(CX19,$J$5),$I$5)+$G$5*MAX(MIN(CX19,$J$5),$I$5)*(DQ19*DJ19/($K$5*1000))+$H$5*(DQ19*DJ19/($K$5*1000))*(DQ19*DJ19/($K$5*1000)))</f>
        <v>0</v>
      </c>
      <c r="Q19">
        <f>H19*(1000-(1000*0.61365*exp(17.502*U19/(240.97+U19))/(DJ19+DK19)+DE19)/2)/(1000*0.61365*exp(17.502*U19/(240.97+U19))/(DJ19+DK19)-DE19)</f>
        <v>0</v>
      </c>
      <c r="R19">
        <f>1/((CY19+1)/(O19/1.6)+1/(P19/1.37)) + CY19/((CY19+1)/(O19/1.6) + CY19/(P19/1.37))</f>
        <v>0</v>
      </c>
      <c r="S19">
        <f>(CT19*CW19)</f>
        <v>0</v>
      </c>
      <c r="T19">
        <f>(DL19+(S19+2*0.95*5.67E-8*(((DL19+$B$7)+273)^4-(DL19+273)^4)-44100*H19)/(1.84*29.3*P19+8*0.95*5.67E-8*(DL19+273)^3))</f>
        <v>0</v>
      </c>
      <c r="U19">
        <f>($C$7*DM19+$D$7*DN19+$E$7*T19)</f>
        <v>0</v>
      </c>
      <c r="V19">
        <f>0.61365*exp(17.502*U19/(240.97+U19))</f>
        <v>0</v>
      </c>
      <c r="W19">
        <f>(X19/Y19*100)</f>
        <v>0</v>
      </c>
      <c r="X19">
        <f>DE19*(DJ19+DK19)/1000</f>
        <v>0</v>
      </c>
      <c r="Y19">
        <f>0.61365*exp(17.502*DL19/(240.97+DL19))</f>
        <v>0</v>
      </c>
      <c r="Z19">
        <f>(V19-DE19*(DJ19+DK19)/1000)</f>
        <v>0</v>
      </c>
      <c r="AA19">
        <f>(-H19*44100)</f>
        <v>0</v>
      </c>
      <c r="AB19">
        <f>2*29.3*P19*0.92*(DL19-U19)</f>
        <v>0</v>
      </c>
      <c r="AC19">
        <f>2*0.95*5.67E-8*(((DL19+$B$7)+273)^4-(U19+273)^4)</f>
        <v>0</v>
      </c>
      <c r="AD19">
        <f>S19+AC19+AA19+AB19</f>
        <v>0</v>
      </c>
      <c r="AE19">
        <v>0</v>
      </c>
      <c r="AF19">
        <v>0</v>
      </c>
      <c r="AG19">
        <f>IF(AE19*$H$13&gt;=AI19,1.0,(AI19/(AI19-AE19*$H$13)))</f>
        <v>0</v>
      </c>
      <c r="AH19">
        <f>(AG19-1)*100</f>
        <v>0</v>
      </c>
      <c r="AI19">
        <f>MAX(0,($B$13+$C$13*DQ19)/(1+$D$13*DQ19)*DJ19/(DL19+273)*$E$13)</f>
        <v>0</v>
      </c>
      <c r="AJ19" t="s">
        <v>415</v>
      </c>
      <c r="AK19">
        <v>10056.7</v>
      </c>
      <c r="AL19">
        <v>239.316</v>
      </c>
      <c r="AM19">
        <v>912.8</v>
      </c>
      <c r="AN19">
        <f>1-AL19/AM19</f>
        <v>0</v>
      </c>
      <c r="AO19">
        <v>-1</v>
      </c>
      <c r="AP19" t="s">
        <v>431</v>
      </c>
      <c r="AQ19">
        <v>10200.9</v>
      </c>
      <c r="AR19">
        <v>777.82444</v>
      </c>
      <c r="AS19">
        <v>1059.541606998462</v>
      </c>
      <c r="AT19">
        <f>1-AR19/AS19</f>
        <v>0</v>
      </c>
      <c r="AU19">
        <v>0.5</v>
      </c>
      <c r="AV19">
        <f>CU19</f>
        <v>0</v>
      </c>
      <c r="AW19">
        <f>J19</f>
        <v>0</v>
      </c>
      <c r="AX19">
        <f>AT19*AU19*AV19</f>
        <v>0</v>
      </c>
      <c r="AY19">
        <f>(AW19-AO19)/AV19</f>
        <v>0</v>
      </c>
      <c r="AZ19">
        <f>(AM19-AS19)/AS19</f>
        <v>0</v>
      </c>
      <c r="BA19">
        <f>AL19/(AN19+AL19/AS19)</f>
        <v>0</v>
      </c>
      <c r="BB19" t="s">
        <v>417</v>
      </c>
      <c r="BC19">
        <v>0</v>
      </c>
      <c r="BD19">
        <f>IF(BC19&lt;&gt;0, BC19, BA19)</f>
        <v>0</v>
      </c>
      <c r="BE19">
        <f>1-BD19/AS19</f>
        <v>0</v>
      </c>
      <c r="BF19">
        <f>(AS19-AR19)/(AS19-BD19)</f>
        <v>0</v>
      </c>
      <c r="BG19">
        <f>(AM19-AS19)/(AM19-BD19)</f>
        <v>0</v>
      </c>
      <c r="BH19">
        <f>(AS19-AR19)/(AS19-AL19)</f>
        <v>0</v>
      </c>
      <c r="BI19">
        <f>(AM19-AS19)/(AM19-AL19)</f>
        <v>0</v>
      </c>
      <c r="BJ19">
        <f>(BF19*BD19/AR19)</f>
        <v>0</v>
      </c>
      <c r="BK19">
        <f>(1-BJ19)</f>
        <v>0</v>
      </c>
      <c r="BL19">
        <v>3709</v>
      </c>
      <c r="BM19">
        <v>290.0000000000001</v>
      </c>
      <c r="BN19">
        <v>1041.78</v>
      </c>
      <c r="BO19">
        <v>175</v>
      </c>
      <c r="BP19">
        <v>10200.9</v>
      </c>
      <c r="BQ19">
        <v>1040.61</v>
      </c>
      <c r="BR19">
        <v>1.17</v>
      </c>
      <c r="BS19">
        <v>300.0000000000001</v>
      </c>
      <c r="BT19">
        <v>23.9</v>
      </c>
      <c r="BU19">
        <v>1059.541606998462</v>
      </c>
      <c r="BV19">
        <v>1.717717992680523</v>
      </c>
      <c r="BW19">
        <v>-19.31656777057634</v>
      </c>
      <c r="BX19">
        <v>1.534379741572595</v>
      </c>
      <c r="BY19">
        <v>0.849855652706233</v>
      </c>
      <c r="BZ19">
        <v>-0.007860512791991099</v>
      </c>
      <c r="CA19">
        <v>289.9999999999999</v>
      </c>
      <c r="CB19">
        <v>1042.6</v>
      </c>
      <c r="CC19">
        <v>735</v>
      </c>
      <c r="CD19">
        <v>10189.5</v>
      </c>
      <c r="CE19">
        <v>1040.58</v>
      </c>
      <c r="CF19">
        <v>2.02</v>
      </c>
      <c r="CT19">
        <f>$B$11*DR19+$C$11*DS19+$F$11*ED19*(1-EG19)</f>
        <v>0</v>
      </c>
      <c r="CU19">
        <f>CT19*CV19</f>
        <v>0</v>
      </c>
      <c r="CV19">
        <f>($B$11*$D$9+$C$11*$D$9+$F$11*((EQ19+EI19)/MAX(EQ19+EI19+ER19, 0.1)*$I$9+ER19/MAX(EQ19+EI19+ER19, 0.1)*$J$9))/($B$11+$C$11+$F$11)</f>
        <v>0</v>
      </c>
      <c r="CW19">
        <f>($B$11*$K$9+$C$11*$K$9+$F$11*((EQ19+EI19)/MAX(EQ19+EI19+ER19, 0.1)*$P$9+ER19/MAX(EQ19+EI19+ER19, 0.1)*$Q$9))/($B$11+$C$11+$F$11)</f>
        <v>0</v>
      </c>
      <c r="CX19">
        <v>6</v>
      </c>
      <c r="CY19">
        <v>0.5</v>
      </c>
      <c r="CZ19" t="s">
        <v>418</v>
      </c>
      <c r="DA19">
        <v>2</v>
      </c>
      <c r="DB19">
        <v>1717677283.599999</v>
      </c>
      <c r="DC19">
        <v>390.516</v>
      </c>
      <c r="DD19">
        <v>399.9751935483871</v>
      </c>
      <c r="DE19">
        <v>18.84676129032258</v>
      </c>
      <c r="DF19">
        <v>17.61491935483871</v>
      </c>
      <c r="DG19">
        <v>389.641</v>
      </c>
      <c r="DH19">
        <v>18.83723548387097</v>
      </c>
      <c r="DI19">
        <v>600.0067741935484</v>
      </c>
      <c r="DJ19">
        <v>100.9225161290323</v>
      </c>
      <c r="DK19">
        <v>0.09999421935483872</v>
      </c>
      <c r="DL19">
        <v>24.91720322580645</v>
      </c>
      <c r="DM19">
        <v>24.96710322580645</v>
      </c>
      <c r="DN19">
        <v>999.9000000000003</v>
      </c>
      <c r="DO19">
        <v>0</v>
      </c>
      <c r="DP19">
        <v>0</v>
      </c>
      <c r="DQ19">
        <v>10010.74967741935</v>
      </c>
      <c r="DR19">
        <v>0</v>
      </c>
      <c r="DS19">
        <v>416.2566774193548</v>
      </c>
      <c r="DT19">
        <v>-9.557679677419355</v>
      </c>
      <c r="DU19">
        <v>397.9168709677419</v>
      </c>
      <c r="DV19">
        <v>407.1469354838709</v>
      </c>
      <c r="DW19">
        <v>1.231840967741936</v>
      </c>
      <c r="DX19">
        <v>399.9751935483871</v>
      </c>
      <c r="DY19">
        <v>17.61491935483871</v>
      </c>
      <c r="DZ19">
        <v>1.902060967741936</v>
      </c>
      <c r="EA19">
        <v>1.777740967741936</v>
      </c>
      <c r="EB19">
        <v>16.65178387096774</v>
      </c>
      <c r="EC19">
        <v>15.59243870967742</v>
      </c>
      <c r="ED19">
        <v>700.0190645161289</v>
      </c>
      <c r="EE19">
        <v>0.942997129032258</v>
      </c>
      <c r="EF19">
        <v>0.05700300645161289</v>
      </c>
      <c r="EG19">
        <v>0</v>
      </c>
      <c r="EH19">
        <v>778.188064516129</v>
      </c>
      <c r="EI19">
        <v>5.000040000000003</v>
      </c>
      <c r="EJ19">
        <v>5636.826774193549</v>
      </c>
      <c r="EK19">
        <v>5723.562580645161</v>
      </c>
      <c r="EL19">
        <v>35.68112903225806</v>
      </c>
      <c r="EM19">
        <v>38.17299999999999</v>
      </c>
      <c r="EN19">
        <v>36.87893548387097</v>
      </c>
      <c r="EO19">
        <v>37.782</v>
      </c>
      <c r="EP19">
        <v>37.54</v>
      </c>
      <c r="EQ19">
        <v>655.4012903225807</v>
      </c>
      <c r="ER19">
        <v>39.61999999999998</v>
      </c>
      <c r="ES19">
        <v>0</v>
      </c>
      <c r="ET19">
        <v>79.09999990463257</v>
      </c>
      <c r="EU19">
        <v>0</v>
      </c>
      <c r="EV19">
        <v>777.82444</v>
      </c>
      <c r="EW19">
        <v>-22.55238465836725</v>
      </c>
      <c r="EX19">
        <v>-149.2546156067488</v>
      </c>
      <c r="EY19">
        <v>5634.3876</v>
      </c>
      <c r="EZ19">
        <v>15</v>
      </c>
      <c r="FA19">
        <v>1717677315.6</v>
      </c>
      <c r="FB19" t="s">
        <v>432</v>
      </c>
      <c r="FC19">
        <v>1717677315.6</v>
      </c>
      <c r="FD19">
        <v>1717676456.6</v>
      </c>
      <c r="FE19">
        <v>90</v>
      </c>
      <c r="FF19">
        <v>0.08799999999999999</v>
      </c>
      <c r="FG19">
        <v>0.006</v>
      </c>
      <c r="FH19">
        <v>0.875</v>
      </c>
      <c r="FI19">
        <v>-0.164</v>
      </c>
      <c r="FJ19">
        <v>400</v>
      </c>
      <c r="FK19">
        <v>14</v>
      </c>
      <c r="FL19">
        <v>0.53</v>
      </c>
      <c r="FM19">
        <v>0.02</v>
      </c>
      <c r="FN19">
        <v>-9.43815425</v>
      </c>
      <c r="FO19">
        <v>-2.620808667917435</v>
      </c>
      <c r="FP19">
        <v>0.2706202652231305</v>
      </c>
      <c r="FQ19">
        <v>0</v>
      </c>
      <c r="FR19">
        <v>779.2128235294118</v>
      </c>
      <c r="FS19">
        <v>-25.0579068147194</v>
      </c>
      <c r="FT19">
        <v>2.489805797654626</v>
      </c>
      <c r="FU19">
        <v>0</v>
      </c>
      <c r="FV19">
        <v>1.231237</v>
      </c>
      <c r="FW19">
        <v>0.02168735459662217</v>
      </c>
      <c r="FX19">
        <v>0.002766013557450517</v>
      </c>
      <c r="FY19">
        <v>1</v>
      </c>
      <c r="FZ19">
        <v>1</v>
      </c>
      <c r="GA19">
        <v>3</v>
      </c>
      <c r="GB19" t="s">
        <v>420</v>
      </c>
      <c r="GC19">
        <v>3.24877</v>
      </c>
      <c r="GD19">
        <v>2.80115</v>
      </c>
      <c r="GE19">
        <v>0.0967601</v>
      </c>
      <c r="GF19">
        <v>0.09942090000000001</v>
      </c>
      <c r="GG19">
        <v>0.0983656</v>
      </c>
      <c r="GH19">
        <v>0.094358</v>
      </c>
      <c r="GI19">
        <v>23651.7</v>
      </c>
      <c r="GJ19">
        <v>28119.7</v>
      </c>
      <c r="GK19">
        <v>26006.1</v>
      </c>
      <c r="GL19">
        <v>30029.7</v>
      </c>
      <c r="GM19">
        <v>33007.9</v>
      </c>
      <c r="GN19">
        <v>35095.6</v>
      </c>
      <c r="GO19">
        <v>39894.4</v>
      </c>
      <c r="GP19">
        <v>41777.6</v>
      </c>
      <c r="GQ19">
        <v>2.1718</v>
      </c>
      <c r="GR19">
        <v>1.86097</v>
      </c>
      <c r="GS19">
        <v>0.00701845</v>
      </c>
      <c r="GT19">
        <v>0</v>
      </c>
      <c r="GU19">
        <v>24.8524</v>
      </c>
      <c r="GV19">
        <v>999.9</v>
      </c>
      <c r="GW19">
        <v>41.6</v>
      </c>
      <c r="GX19">
        <v>33.1</v>
      </c>
      <c r="GY19">
        <v>20.9423</v>
      </c>
      <c r="GZ19">
        <v>61.1833</v>
      </c>
      <c r="HA19">
        <v>16.226</v>
      </c>
      <c r="HB19">
        <v>1</v>
      </c>
      <c r="HC19">
        <v>0.10674</v>
      </c>
      <c r="HD19">
        <v>1.89001</v>
      </c>
      <c r="HE19">
        <v>20.3028</v>
      </c>
      <c r="HF19">
        <v>5.19947</v>
      </c>
      <c r="HG19">
        <v>11.9021</v>
      </c>
      <c r="HH19">
        <v>4.9707</v>
      </c>
      <c r="HI19">
        <v>3.281</v>
      </c>
      <c r="HJ19">
        <v>9999</v>
      </c>
      <c r="HK19">
        <v>9999</v>
      </c>
      <c r="HL19">
        <v>9999</v>
      </c>
      <c r="HM19">
        <v>999.9</v>
      </c>
      <c r="HN19">
        <v>4.97066</v>
      </c>
      <c r="HO19">
        <v>1.85545</v>
      </c>
      <c r="HP19">
        <v>1.85261</v>
      </c>
      <c r="HQ19">
        <v>1.85684</v>
      </c>
      <c r="HR19">
        <v>1.8576</v>
      </c>
      <c r="HS19">
        <v>1.85654</v>
      </c>
      <c r="HT19">
        <v>1.85013</v>
      </c>
      <c r="HU19">
        <v>1.85517</v>
      </c>
      <c r="HV19" t="s">
        <v>23</v>
      </c>
      <c r="HW19" t="s">
        <v>23</v>
      </c>
      <c r="HX19" t="s">
        <v>23</v>
      </c>
      <c r="HY19" t="s">
        <v>23</v>
      </c>
      <c r="HZ19" t="s">
        <v>421</v>
      </c>
      <c r="IA19" t="s">
        <v>422</v>
      </c>
      <c r="IB19" t="s">
        <v>423</v>
      </c>
      <c r="IC19" t="s">
        <v>423</v>
      </c>
      <c r="ID19" t="s">
        <v>423</v>
      </c>
      <c r="IE19" t="s">
        <v>423</v>
      </c>
      <c r="IF19">
        <v>0</v>
      </c>
      <c r="IG19">
        <v>100</v>
      </c>
      <c r="IH19">
        <v>100</v>
      </c>
      <c r="II19">
        <v>0.875</v>
      </c>
      <c r="IJ19">
        <v>0.01</v>
      </c>
      <c r="IK19">
        <v>0.2706547294828031</v>
      </c>
      <c r="IL19">
        <v>0.001513919756645767</v>
      </c>
      <c r="IM19">
        <v>-6.355450319681323E-07</v>
      </c>
      <c r="IN19">
        <v>2.090123885286584E-10</v>
      </c>
      <c r="IO19">
        <v>-0.3253396090483199</v>
      </c>
      <c r="IP19">
        <v>-0.006256547656075575</v>
      </c>
      <c r="IQ19">
        <v>0.00124454442421945</v>
      </c>
      <c r="IR19">
        <v>1.659708129871356E-06</v>
      </c>
      <c r="IS19">
        <v>-1</v>
      </c>
      <c r="IT19">
        <v>2069</v>
      </c>
      <c r="IU19">
        <v>3</v>
      </c>
      <c r="IV19">
        <v>25</v>
      </c>
      <c r="IW19">
        <v>1</v>
      </c>
      <c r="IX19">
        <v>13.9</v>
      </c>
      <c r="IY19">
        <v>1.04614</v>
      </c>
      <c r="IZ19">
        <v>2.5415</v>
      </c>
      <c r="JA19">
        <v>1.5979</v>
      </c>
      <c r="JB19">
        <v>2.36816</v>
      </c>
      <c r="JC19">
        <v>1.44897</v>
      </c>
      <c r="JD19">
        <v>2.42188</v>
      </c>
      <c r="JE19">
        <v>37.2899</v>
      </c>
      <c r="JF19">
        <v>14.1495</v>
      </c>
      <c r="JG19">
        <v>18</v>
      </c>
      <c r="JH19">
        <v>611.203</v>
      </c>
      <c r="JI19">
        <v>418.332</v>
      </c>
      <c r="JJ19">
        <v>22.8268</v>
      </c>
      <c r="JK19">
        <v>28.6877</v>
      </c>
      <c r="JL19">
        <v>29.9999</v>
      </c>
      <c r="JM19">
        <v>28.7951</v>
      </c>
      <c r="JN19">
        <v>28.769</v>
      </c>
      <c r="JO19">
        <v>20.8901</v>
      </c>
      <c r="JP19">
        <v>26.205</v>
      </c>
      <c r="JQ19">
        <v>54.916</v>
      </c>
      <c r="JR19">
        <v>22.8288</v>
      </c>
      <c r="JS19">
        <v>400</v>
      </c>
      <c r="JT19">
        <v>17.6347</v>
      </c>
      <c r="JU19">
        <v>101.442</v>
      </c>
      <c r="JV19">
        <v>101.248</v>
      </c>
    </row>
    <row r="20" spans="1:282">
      <c r="A20">
        <v>4</v>
      </c>
      <c r="B20">
        <v>1717677376.6</v>
      </c>
      <c r="C20">
        <v>226.5</v>
      </c>
      <c r="D20" t="s">
        <v>433</v>
      </c>
      <c r="E20" t="s">
        <v>434</v>
      </c>
      <c r="F20">
        <v>15</v>
      </c>
      <c r="G20">
        <v>1717677368.599999</v>
      </c>
      <c r="H20">
        <f>(I20)/1000</f>
        <v>0</v>
      </c>
      <c r="I20">
        <f>1000*DI20*AG20*(DE20-DF20)/(100*CX20*(1000-AG20*DE20))</f>
        <v>0</v>
      </c>
      <c r="J20">
        <f>DI20*AG20*(DD20-DC20*(1000-AG20*DF20)/(1000-AG20*DE20))/(100*CX20)</f>
        <v>0</v>
      </c>
      <c r="K20">
        <f>DC20 - IF(AG20&gt;1, J20*CX20*100.0/(AI20*DQ20), 0)</f>
        <v>0</v>
      </c>
      <c r="L20">
        <f>((R20-H20/2)*K20-J20)/(R20+H20/2)</f>
        <v>0</v>
      </c>
      <c r="M20">
        <f>L20*(DJ20+DK20)/1000.0</f>
        <v>0</v>
      </c>
      <c r="N20">
        <f>(DC20 - IF(AG20&gt;1, J20*CX20*100.0/(AI20*DQ20), 0))*(DJ20+DK20)/1000.0</f>
        <v>0</v>
      </c>
      <c r="O20">
        <f>2.0/((1/Q20-1/P20)+SIGN(Q20)*SQRT((1/Q20-1/P20)*(1/Q20-1/P20) + 4*CY20/((CY20+1)*(CY20+1))*(2*1/Q20*1/P20-1/P20*1/P20)))</f>
        <v>0</v>
      </c>
      <c r="P20">
        <f>IF(LEFT(CZ20,1)&lt;&gt;"0",IF(LEFT(CZ20,1)="1",3.0,DA20),$D$5+$E$5*(DQ20*DJ20/($K$5*1000))+$F$5*(DQ20*DJ20/($K$5*1000))*MAX(MIN(CX20,$J$5),$I$5)*MAX(MIN(CX20,$J$5),$I$5)+$G$5*MAX(MIN(CX20,$J$5),$I$5)*(DQ20*DJ20/($K$5*1000))+$H$5*(DQ20*DJ20/($K$5*1000))*(DQ20*DJ20/($K$5*1000)))</f>
        <v>0</v>
      </c>
      <c r="Q20">
        <f>H20*(1000-(1000*0.61365*exp(17.502*U20/(240.97+U20))/(DJ20+DK20)+DE20)/2)/(1000*0.61365*exp(17.502*U20/(240.97+U20))/(DJ20+DK20)-DE20)</f>
        <v>0</v>
      </c>
      <c r="R20">
        <f>1/((CY20+1)/(O20/1.6)+1/(P20/1.37)) + CY20/((CY20+1)/(O20/1.6) + CY20/(P20/1.37))</f>
        <v>0</v>
      </c>
      <c r="S20">
        <f>(CT20*CW20)</f>
        <v>0</v>
      </c>
      <c r="T20">
        <f>(DL20+(S20+2*0.95*5.67E-8*(((DL20+$B$7)+273)^4-(DL20+273)^4)-44100*H20)/(1.84*29.3*P20+8*0.95*5.67E-8*(DL20+273)^3))</f>
        <v>0</v>
      </c>
      <c r="U20">
        <f>($C$7*DM20+$D$7*DN20+$E$7*T20)</f>
        <v>0</v>
      </c>
      <c r="V20">
        <f>0.61365*exp(17.502*U20/(240.97+U20))</f>
        <v>0</v>
      </c>
      <c r="W20">
        <f>(X20/Y20*100)</f>
        <v>0</v>
      </c>
      <c r="X20">
        <f>DE20*(DJ20+DK20)/1000</f>
        <v>0</v>
      </c>
      <c r="Y20">
        <f>0.61365*exp(17.502*DL20/(240.97+DL20))</f>
        <v>0</v>
      </c>
      <c r="Z20">
        <f>(V20-DE20*(DJ20+DK20)/1000)</f>
        <v>0</v>
      </c>
      <c r="AA20">
        <f>(-H20*44100)</f>
        <v>0</v>
      </c>
      <c r="AB20">
        <f>2*29.3*P20*0.92*(DL20-U20)</f>
        <v>0</v>
      </c>
      <c r="AC20">
        <f>2*0.95*5.67E-8*(((DL20+$B$7)+273)^4-(U20+273)^4)</f>
        <v>0</v>
      </c>
      <c r="AD20">
        <f>S20+AC20+AA20+AB20</f>
        <v>0</v>
      </c>
      <c r="AE20">
        <v>0</v>
      </c>
      <c r="AF20">
        <v>0</v>
      </c>
      <c r="AG20">
        <f>IF(AE20*$H$13&gt;=AI20,1.0,(AI20/(AI20-AE20*$H$13)))</f>
        <v>0</v>
      </c>
      <c r="AH20">
        <f>(AG20-1)*100</f>
        <v>0</v>
      </c>
      <c r="AI20">
        <f>MAX(0,($B$13+$C$13*DQ20)/(1+$D$13*DQ20)*DJ20/(DL20+273)*$E$13)</f>
        <v>0</v>
      </c>
      <c r="AJ20" t="s">
        <v>415</v>
      </c>
      <c r="AK20">
        <v>10056.7</v>
      </c>
      <c r="AL20">
        <v>239.316</v>
      </c>
      <c r="AM20">
        <v>912.8</v>
      </c>
      <c r="AN20">
        <f>1-AL20/AM20</f>
        <v>0</v>
      </c>
      <c r="AO20">
        <v>-1</v>
      </c>
      <c r="AP20" t="s">
        <v>435</v>
      </c>
      <c r="AQ20">
        <v>10198</v>
      </c>
      <c r="AR20">
        <v>769.0059199999999</v>
      </c>
      <c r="AS20">
        <v>1021.935525445589</v>
      </c>
      <c r="AT20">
        <f>1-AR20/AS20</f>
        <v>0</v>
      </c>
      <c r="AU20">
        <v>0.5</v>
      </c>
      <c r="AV20">
        <f>CU20</f>
        <v>0</v>
      </c>
      <c r="AW20">
        <f>J20</f>
        <v>0</v>
      </c>
      <c r="AX20">
        <f>AT20*AU20*AV20</f>
        <v>0</v>
      </c>
      <c r="AY20">
        <f>(AW20-AO20)/AV20</f>
        <v>0</v>
      </c>
      <c r="AZ20">
        <f>(AM20-AS20)/AS20</f>
        <v>0</v>
      </c>
      <c r="BA20">
        <f>AL20/(AN20+AL20/AS20)</f>
        <v>0</v>
      </c>
      <c r="BB20" t="s">
        <v>417</v>
      </c>
      <c r="BC20">
        <v>0</v>
      </c>
      <c r="BD20">
        <f>IF(BC20&lt;&gt;0, BC20, BA20)</f>
        <v>0</v>
      </c>
      <c r="BE20">
        <f>1-BD20/AS20</f>
        <v>0</v>
      </c>
      <c r="BF20">
        <f>(AS20-AR20)/(AS20-BD20)</f>
        <v>0</v>
      </c>
      <c r="BG20">
        <f>(AM20-AS20)/(AM20-BD20)</f>
        <v>0</v>
      </c>
      <c r="BH20">
        <f>(AS20-AR20)/(AS20-AL20)</f>
        <v>0</v>
      </c>
      <c r="BI20">
        <f>(AM20-AS20)/(AM20-AL20)</f>
        <v>0</v>
      </c>
      <c r="BJ20">
        <f>(BF20*BD20/AR20)</f>
        <v>0</v>
      </c>
      <c r="BK20">
        <f>(1-BJ20)</f>
        <v>0</v>
      </c>
      <c r="BL20">
        <v>3710</v>
      </c>
      <c r="BM20">
        <v>290.0000000000001</v>
      </c>
      <c r="BN20">
        <v>1003.5</v>
      </c>
      <c r="BO20">
        <v>165</v>
      </c>
      <c r="BP20">
        <v>10198</v>
      </c>
      <c r="BQ20">
        <v>1002.96</v>
      </c>
      <c r="BR20">
        <v>0.54</v>
      </c>
      <c r="BS20">
        <v>300.0000000000001</v>
      </c>
      <c r="BT20">
        <v>23.9</v>
      </c>
      <c r="BU20">
        <v>1021.935525445589</v>
      </c>
      <c r="BV20">
        <v>2.080755288467568</v>
      </c>
      <c r="BW20">
        <v>-19.35575490139794</v>
      </c>
      <c r="BX20">
        <v>1.857992608991776</v>
      </c>
      <c r="BY20">
        <v>0.7949102842474344</v>
      </c>
      <c r="BZ20">
        <v>-0.007859017575083432</v>
      </c>
      <c r="CA20">
        <v>289.9999999999999</v>
      </c>
      <c r="CB20">
        <v>1003.9</v>
      </c>
      <c r="CC20">
        <v>635</v>
      </c>
      <c r="CD20">
        <v>10188.5</v>
      </c>
      <c r="CE20">
        <v>1002.94</v>
      </c>
      <c r="CF20">
        <v>0.96</v>
      </c>
      <c r="CT20">
        <f>$B$11*DR20+$C$11*DS20+$F$11*ED20*(1-EG20)</f>
        <v>0</v>
      </c>
      <c r="CU20">
        <f>CT20*CV20</f>
        <v>0</v>
      </c>
      <c r="CV20">
        <f>($B$11*$D$9+$C$11*$D$9+$F$11*((EQ20+EI20)/MAX(EQ20+EI20+ER20, 0.1)*$I$9+ER20/MAX(EQ20+EI20+ER20, 0.1)*$J$9))/($B$11+$C$11+$F$11)</f>
        <v>0</v>
      </c>
      <c r="CW20">
        <f>($B$11*$K$9+$C$11*$K$9+$F$11*((EQ20+EI20)/MAX(EQ20+EI20+ER20, 0.1)*$P$9+ER20/MAX(EQ20+EI20+ER20, 0.1)*$Q$9))/($B$11+$C$11+$F$11)</f>
        <v>0</v>
      </c>
      <c r="CX20">
        <v>6</v>
      </c>
      <c r="CY20">
        <v>0.5</v>
      </c>
      <c r="CZ20" t="s">
        <v>418</v>
      </c>
      <c r="DA20">
        <v>2</v>
      </c>
      <c r="DB20">
        <v>1717677368.599999</v>
      </c>
      <c r="DC20">
        <v>292.5595161290323</v>
      </c>
      <c r="DD20">
        <v>299.9820967741936</v>
      </c>
      <c r="DE20">
        <v>18.87295483870968</v>
      </c>
      <c r="DF20">
        <v>17.52460967741936</v>
      </c>
      <c r="DG20">
        <v>291.8265161290323</v>
      </c>
      <c r="DH20">
        <v>18.86237741935484</v>
      </c>
      <c r="DI20">
        <v>600.0088387096775</v>
      </c>
      <c r="DJ20">
        <v>100.9248064516129</v>
      </c>
      <c r="DK20">
        <v>0.09994574838709679</v>
      </c>
      <c r="DL20">
        <v>24.92959677419354</v>
      </c>
      <c r="DM20">
        <v>24.97814516129032</v>
      </c>
      <c r="DN20">
        <v>999.9000000000003</v>
      </c>
      <c r="DO20">
        <v>0</v>
      </c>
      <c r="DP20">
        <v>0</v>
      </c>
      <c r="DQ20">
        <v>10005.74290322581</v>
      </c>
      <c r="DR20">
        <v>0</v>
      </c>
      <c r="DS20">
        <v>417.110129032258</v>
      </c>
      <c r="DT20">
        <v>-7.403584193548387</v>
      </c>
      <c r="DU20">
        <v>298.2063548387098</v>
      </c>
      <c r="DV20">
        <v>305.3329354838709</v>
      </c>
      <c r="DW20">
        <v>1.348354193548387</v>
      </c>
      <c r="DX20">
        <v>299.9820967741936</v>
      </c>
      <c r="DY20">
        <v>17.52460967741936</v>
      </c>
      <c r="DZ20">
        <v>1.904749032258065</v>
      </c>
      <c r="EA20">
        <v>1.768665483870968</v>
      </c>
      <c r="EB20">
        <v>16.67398387096774</v>
      </c>
      <c r="EC20">
        <v>15.51258387096774</v>
      </c>
      <c r="ED20">
        <v>699.9711935483871</v>
      </c>
      <c r="EE20">
        <v>0.9429911935483871</v>
      </c>
      <c r="EF20">
        <v>0.05700908709677419</v>
      </c>
      <c r="EG20">
        <v>0</v>
      </c>
      <c r="EH20">
        <v>769.0907096774192</v>
      </c>
      <c r="EI20">
        <v>5.000040000000003</v>
      </c>
      <c r="EJ20">
        <v>5576.950645161291</v>
      </c>
      <c r="EK20">
        <v>5723.152258064518</v>
      </c>
      <c r="EL20">
        <v>35.8244193548387</v>
      </c>
      <c r="EM20">
        <v>38.8686451612903</v>
      </c>
      <c r="EN20">
        <v>37.15903225806451</v>
      </c>
      <c r="EO20">
        <v>38.69125806451612</v>
      </c>
      <c r="EP20">
        <v>37.92516129032257</v>
      </c>
      <c r="EQ20">
        <v>655.3509677419353</v>
      </c>
      <c r="ER20">
        <v>39.61999999999998</v>
      </c>
      <c r="ES20">
        <v>0</v>
      </c>
      <c r="ET20">
        <v>84.5</v>
      </c>
      <c r="EU20">
        <v>0</v>
      </c>
      <c r="EV20">
        <v>769.0059199999999</v>
      </c>
      <c r="EW20">
        <v>-6.388538455870304</v>
      </c>
      <c r="EX20">
        <v>-31.68076909656551</v>
      </c>
      <c r="EY20">
        <v>5576.584800000001</v>
      </c>
      <c r="EZ20">
        <v>15</v>
      </c>
      <c r="FA20">
        <v>1717677405.1</v>
      </c>
      <c r="FB20" t="s">
        <v>436</v>
      </c>
      <c r="FC20">
        <v>1717677405.1</v>
      </c>
      <c r="FD20">
        <v>1717676456.6</v>
      </c>
      <c r="FE20">
        <v>91</v>
      </c>
      <c r="FF20">
        <v>-0.028</v>
      </c>
      <c r="FG20">
        <v>0.006</v>
      </c>
      <c r="FH20">
        <v>0.733</v>
      </c>
      <c r="FI20">
        <v>-0.164</v>
      </c>
      <c r="FJ20">
        <v>300</v>
      </c>
      <c r="FK20">
        <v>14</v>
      </c>
      <c r="FL20">
        <v>0.34</v>
      </c>
      <c r="FM20">
        <v>0.02</v>
      </c>
      <c r="FN20">
        <v>-7.35671075</v>
      </c>
      <c r="FO20">
        <v>-1.201152157598483</v>
      </c>
      <c r="FP20">
        <v>0.1191795020837791</v>
      </c>
      <c r="FQ20">
        <v>0</v>
      </c>
      <c r="FR20">
        <v>769.4015588235294</v>
      </c>
      <c r="FS20">
        <v>-7.020397250982163</v>
      </c>
      <c r="FT20">
        <v>0.7603334094978424</v>
      </c>
      <c r="FU20">
        <v>0</v>
      </c>
      <c r="FV20">
        <v>1.34782675</v>
      </c>
      <c r="FW20">
        <v>0.03001024390243925</v>
      </c>
      <c r="FX20">
        <v>0.003784889289992504</v>
      </c>
      <c r="FY20">
        <v>1</v>
      </c>
      <c r="FZ20">
        <v>1</v>
      </c>
      <c r="GA20">
        <v>3</v>
      </c>
      <c r="GB20" t="s">
        <v>420</v>
      </c>
      <c r="GC20">
        <v>3.2488</v>
      </c>
      <c r="GD20">
        <v>2.80131</v>
      </c>
      <c r="GE20">
        <v>0.0768001</v>
      </c>
      <c r="GF20">
        <v>0.0791259</v>
      </c>
      <c r="GG20">
        <v>0.098495</v>
      </c>
      <c r="GH20">
        <v>0.0940284</v>
      </c>
      <c r="GI20">
        <v>24174.7</v>
      </c>
      <c r="GJ20">
        <v>28754.6</v>
      </c>
      <c r="GK20">
        <v>26006.4</v>
      </c>
      <c r="GL20">
        <v>30030.9</v>
      </c>
      <c r="GM20">
        <v>33001.9</v>
      </c>
      <c r="GN20">
        <v>35107.7</v>
      </c>
      <c r="GO20">
        <v>39895.4</v>
      </c>
      <c r="GP20">
        <v>41779.3</v>
      </c>
      <c r="GQ20">
        <v>2.17265</v>
      </c>
      <c r="GR20">
        <v>1.85968</v>
      </c>
      <c r="GS20">
        <v>0.00947714</v>
      </c>
      <c r="GT20">
        <v>0</v>
      </c>
      <c r="GU20">
        <v>24.8242</v>
      </c>
      <c r="GV20">
        <v>999.9</v>
      </c>
      <c r="GW20">
        <v>42.1</v>
      </c>
      <c r="GX20">
        <v>33.1</v>
      </c>
      <c r="GY20">
        <v>21.1924</v>
      </c>
      <c r="GZ20">
        <v>60.9933</v>
      </c>
      <c r="HA20">
        <v>16.3221</v>
      </c>
      <c r="HB20">
        <v>1</v>
      </c>
      <c r="HC20">
        <v>0.104311</v>
      </c>
      <c r="HD20">
        <v>1.7889</v>
      </c>
      <c r="HE20">
        <v>20.3055</v>
      </c>
      <c r="HF20">
        <v>5.20172</v>
      </c>
      <c r="HG20">
        <v>11.9021</v>
      </c>
      <c r="HH20">
        <v>4.96975</v>
      </c>
      <c r="HI20">
        <v>3.281</v>
      </c>
      <c r="HJ20">
        <v>9999</v>
      </c>
      <c r="HK20">
        <v>9999</v>
      </c>
      <c r="HL20">
        <v>9999</v>
      </c>
      <c r="HM20">
        <v>999.9</v>
      </c>
      <c r="HN20">
        <v>4.97072</v>
      </c>
      <c r="HO20">
        <v>1.85547</v>
      </c>
      <c r="HP20">
        <v>1.85258</v>
      </c>
      <c r="HQ20">
        <v>1.85684</v>
      </c>
      <c r="HR20">
        <v>1.8576</v>
      </c>
      <c r="HS20">
        <v>1.85654</v>
      </c>
      <c r="HT20">
        <v>1.85013</v>
      </c>
      <c r="HU20">
        <v>1.85518</v>
      </c>
      <c r="HV20" t="s">
        <v>23</v>
      </c>
      <c r="HW20" t="s">
        <v>23</v>
      </c>
      <c r="HX20" t="s">
        <v>23</v>
      </c>
      <c r="HY20" t="s">
        <v>23</v>
      </c>
      <c r="HZ20" t="s">
        <v>421</v>
      </c>
      <c r="IA20" t="s">
        <v>422</v>
      </c>
      <c r="IB20" t="s">
        <v>423</v>
      </c>
      <c r="IC20" t="s">
        <v>423</v>
      </c>
      <c r="ID20" t="s">
        <v>423</v>
      </c>
      <c r="IE20" t="s">
        <v>423</v>
      </c>
      <c r="IF20">
        <v>0</v>
      </c>
      <c r="IG20">
        <v>100</v>
      </c>
      <c r="IH20">
        <v>100</v>
      </c>
      <c r="II20">
        <v>0.733</v>
      </c>
      <c r="IJ20">
        <v>0.0113</v>
      </c>
      <c r="IK20">
        <v>0.3591238742238204</v>
      </c>
      <c r="IL20">
        <v>0.001513919756645767</v>
      </c>
      <c r="IM20">
        <v>-6.355450319681323E-07</v>
      </c>
      <c r="IN20">
        <v>2.090123885286584E-10</v>
      </c>
      <c r="IO20">
        <v>-0.3253396090483199</v>
      </c>
      <c r="IP20">
        <v>-0.006256547656075575</v>
      </c>
      <c r="IQ20">
        <v>0.00124454442421945</v>
      </c>
      <c r="IR20">
        <v>1.659708129871356E-06</v>
      </c>
      <c r="IS20">
        <v>-1</v>
      </c>
      <c r="IT20">
        <v>2069</v>
      </c>
      <c r="IU20">
        <v>3</v>
      </c>
      <c r="IV20">
        <v>25</v>
      </c>
      <c r="IW20">
        <v>1</v>
      </c>
      <c r="IX20">
        <v>15.3</v>
      </c>
      <c r="IY20">
        <v>0.83252</v>
      </c>
      <c r="IZ20">
        <v>2.54761</v>
      </c>
      <c r="JA20">
        <v>1.59912</v>
      </c>
      <c r="JB20">
        <v>2.36816</v>
      </c>
      <c r="JC20">
        <v>1.44897</v>
      </c>
      <c r="JD20">
        <v>2.49878</v>
      </c>
      <c r="JE20">
        <v>37.3378</v>
      </c>
      <c r="JF20">
        <v>14.1846</v>
      </c>
      <c r="JG20">
        <v>18</v>
      </c>
      <c r="JH20">
        <v>611.6420000000001</v>
      </c>
      <c r="JI20">
        <v>417.519</v>
      </c>
      <c r="JJ20">
        <v>22.9669</v>
      </c>
      <c r="JK20">
        <v>28.6625</v>
      </c>
      <c r="JL20">
        <v>29.9999</v>
      </c>
      <c r="JM20">
        <v>28.7779</v>
      </c>
      <c r="JN20">
        <v>28.7543</v>
      </c>
      <c r="JO20">
        <v>16.6179</v>
      </c>
      <c r="JP20">
        <v>27.3245</v>
      </c>
      <c r="JQ20">
        <v>55.2266</v>
      </c>
      <c r="JR20">
        <v>22.9678</v>
      </c>
      <c r="JS20">
        <v>300</v>
      </c>
      <c r="JT20">
        <v>17.4518</v>
      </c>
      <c r="JU20">
        <v>101.444</v>
      </c>
      <c r="JV20">
        <v>101.252</v>
      </c>
    </row>
    <row r="21" spans="1:282">
      <c r="A21">
        <v>5</v>
      </c>
      <c r="B21">
        <v>1717677466.1</v>
      </c>
      <c r="C21">
        <v>316</v>
      </c>
      <c r="D21" t="s">
        <v>437</v>
      </c>
      <c r="E21" t="s">
        <v>438</v>
      </c>
      <c r="F21">
        <v>15</v>
      </c>
      <c r="G21">
        <v>1717677458.099999</v>
      </c>
      <c r="H21">
        <f>(I21)/1000</f>
        <v>0</v>
      </c>
      <c r="I21">
        <f>1000*DI21*AG21*(DE21-DF21)/(100*CX21*(1000-AG21*DE21))</f>
        <v>0</v>
      </c>
      <c r="J21">
        <f>DI21*AG21*(DD21-DC21*(1000-AG21*DF21)/(1000-AG21*DE21))/(100*CX21)</f>
        <v>0</v>
      </c>
      <c r="K21">
        <f>DC21 - IF(AG21&gt;1, J21*CX21*100.0/(AI21*DQ21), 0)</f>
        <v>0</v>
      </c>
      <c r="L21">
        <f>((R21-H21/2)*K21-J21)/(R21+H21/2)</f>
        <v>0</v>
      </c>
      <c r="M21">
        <f>L21*(DJ21+DK21)/1000.0</f>
        <v>0</v>
      </c>
      <c r="N21">
        <f>(DC21 - IF(AG21&gt;1, J21*CX21*100.0/(AI21*DQ21), 0))*(DJ21+DK21)/1000.0</f>
        <v>0</v>
      </c>
      <c r="O21">
        <f>2.0/((1/Q21-1/P21)+SIGN(Q21)*SQRT((1/Q21-1/P21)*(1/Q21-1/P21) + 4*CY21/((CY21+1)*(CY21+1))*(2*1/Q21*1/P21-1/P21*1/P21)))</f>
        <v>0</v>
      </c>
      <c r="P21">
        <f>IF(LEFT(CZ21,1)&lt;&gt;"0",IF(LEFT(CZ21,1)="1",3.0,DA21),$D$5+$E$5*(DQ21*DJ21/($K$5*1000))+$F$5*(DQ21*DJ21/($K$5*1000))*MAX(MIN(CX21,$J$5),$I$5)*MAX(MIN(CX21,$J$5),$I$5)+$G$5*MAX(MIN(CX21,$J$5),$I$5)*(DQ21*DJ21/($K$5*1000))+$H$5*(DQ21*DJ21/($K$5*1000))*(DQ21*DJ21/($K$5*1000)))</f>
        <v>0</v>
      </c>
      <c r="Q21">
        <f>H21*(1000-(1000*0.61365*exp(17.502*U21/(240.97+U21))/(DJ21+DK21)+DE21)/2)/(1000*0.61365*exp(17.502*U21/(240.97+U21))/(DJ21+DK21)-DE21)</f>
        <v>0</v>
      </c>
      <c r="R21">
        <f>1/((CY21+1)/(O21/1.6)+1/(P21/1.37)) + CY21/((CY21+1)/(O21/1.6) + CY21/(P21/1.37))</f>
        <v>0</v>
      </c>
      <c r="S21">
        <f>(CT21*CW21)</f>
        <v>0</v>
      </c>
      <c r="T21">
        <f>(DL21+(S21+2*0.95*5.67E-8*(((DL21+$B$7)+273)^4-(DL21+273)^4)-44100*H21)/(1.84*29.3*P21+8*0.95*5.67E-8*(DL21+273)^3))</f>
        <v>0</v>
      </c>
      <c r="U21">
        <f>($C$7*DM21+$D$7*DN21+$E$7*T21)</f>
        <v>0</v>
      </c>
      <c r="V21">
        <f>0.61365*exp(17.502*U21/(240.97+U21))</f>
        <v>0</v>
      </c>
      <c r="W21">
        <f>(X21/Y21*100)</f>
        <v>0</v>
      </c>
      <c r="X21">
        <f>DE21*(DJ21+DK21)/1000</f>
        <v>0</v>
      </c>
      <c r="Y21">
        <f>0.61365*exp(17.502*DL21/(240.97+DL21))</f>
        <v>0</v>
      </c>
      <c r="Z21">
        <f>(V21-DE21*(DJ21+DK21)/1000)</f>
        <v>0</v>
      </c>
      <c r="AA21">
        <f>(-H21*44100)</f>
        <v>0</v>
      </c>
      <c r="AB21">
        <f>2*29.3*P21*0.92*(DL21-U21)</f>
        <v>0</v>
      </c>
      <c r="AC21">
        <f>2*0.95*5.67E-8*(((DL21+$B$7)+273)^4-(U21+273)^4)</f>
        <v>0</v>
      </c>
      <c r="AD21">
        <f>S21+AC21+AA21+AB21</f>
        <v>0</v>
      </c>
      <c r="AE21">
        <v>0</v>
      </c>
      <c r="AF21">
        <v>0</v>
      </c>
      <c r="AG21">
        <f>IF(AE21*$H$13&gt;=AI21,1.0,(AI21/(AI21-AE21*$H$13)))</f>
        <v>0</v>
      </c>
      <c r="AH21">
        <f>(AG21-1)*100</f>
        <v>0</v>
      </c>
      <c r="AI21">
        <f>MAX(0,($B$13+$C$13*DQ21)/(1+$D$13*DQ21)*DJ21/(DL21+273)*$E$13)</f>
        <v>0</v>
      </c>
      <c r="AJ21" t="s">
        <v>415</v>
      </c>
      <c r="AK21">
        <v>10056.7</v>
      </c>
      <c r="AL21">
        <v>239.316</v>
      </c>
      <c r="AM21">
        <v>912.8</v>
      </c>
      <c r="AN21">
        <f>1-AL21/AM21</f>
        <v>0</v>
      </c>
      <c r="AO21">
        <v>-1</v>
      </c>
      <c r="AP21" t="s">
        <v>439</v>
      </c>
      <c r="AQ21">
        <v>10193</v>
      </c>
      <c r="AR21">
        <v>776.3982692307692</v>
      </c>
      <c r="AS21">
        <v>999.1419587253197</v>
      </c>
      <c r="AT21">
        <f>1-AR21/AS21</f>
        <v>0</v>
      </c>
      <c r="AU21">
        <v>0.5</v>
      </c>
      <c r="AV21">
        <f>CU21</f>
        <v>0</v>
      </c>
      <c r="AW21">
        <f>J21</f>
        <v>0</v>
      </c>
      <c r="AX21">
        <f>AT21*AU21*AV21</f>
        <v>0</v>
      </c>
      <c r="AY21">
        <f>(AW21-AO21)/AV21</f>
        <v>0</v>
      </c>
      <c r="AZ21">
        <f>(AM21-AS21)/AS21</f>
        <v>0</v>
      </c>
      <c r="BA21">
        <f>AL21/(AN21+AL21/AS21)</f>
        <v>0</v>
      </c>
      <c r="BB21" t="s">
        <v>417</v>
      </c>
      <c r="BC21">
        <v>0</v>
      </c>
      <c r="BD21">
        <f>IF(BC21&lt;&gt;0, BC21, BA21)</f>
        <v>0</v>
      </c>
      <c r="BE21">
        <f>1-BD21/AS21</f>
        <v>0</v>
      </c>
      <c r="BF21">
        <f>(AS21-AR21)/(AS21-BD21)</f>
        <v>0</v>
      </c>
      <c r="BG21">
        <f>(AM21-AS21)/(AM21-BD21)</f>
        <v>0</v>
      </c>
      <c r="BH21">
        <f>(AS21-AR21)/(AS21-AL21)</f>
        <v>0</v>
      </c>
      <c r="BI21">
        <f>(AM21-AS21)/(AM21-AL21)</f>
        <v>0</v>
      </c>
      <c r="BJ21">
        <f>(BF21*BD21/AR21)</f>
        <v>0</v>
      </c>
      <c r="BK21">
        <f>(1-BJ21)</f>
        <v>0</v>
      </c>
      <c r="BL21">
        <v>3711</v>
      </c>
      <c r="BM21">
        <v>290.0000000000001</v>
      </c>
      <c r="BN21">
        <v>980.23</v>
      </c>
      <c r="BO21">
        <v>185</v>
      </c>
      <c r="BP21">
        <v>10193</v>
      </c>
      <c r="BQ21">
        <v>979.87</v>
      </c>
      <c r="BR21">
        <v>0.36</v>
      </c>
      <c r="BS21">
        <v>300.0000000000001</v>
      </c>
      <c r="BT21">
        <v>23.9</v>
      </c>
      <c r="BU21">
        <v>999.1419587253197</v>
      </c>
      <c r="BV21">
        <v>1.825288160185109</v>
      </c>
      <c r="BW21">
        <v>-19.63907008919507</v>
      </c>
      <c r="BX21">
        <v>1.629184037281232</v>
      </c>
      <c r="BY21">
        <v>0.8384416754112414</v>
      </c>
      <c r="BZ21">
        <v>-0.007856528142380421</v>
      </c>
      <c r="CA21">
        <v>289.9999999999999</v>
      </c>
      <c r="CB21">
        <v>980.6799999999999</v>
      </c>
      <c r="CC21">
        <v>825</v>
      </c>
      <c r="CD21">
        <v>10180.1</v>
      </c>
      <c r="CE21">
        <v>979.85</v>
      </c>
      <c r="CF21">
        <v>0.83</v>
      </c>
      <c r="CT21">
        <f>$B$11*DR21+$C$11*DS21+$F$11*ED21*(1-EG21)</f>
        <v>0</v>
      </c>
      <c r="CU21">
        <f>CT21*CV21</f>
        <v>0</v>
      </c>
      <c r="CV21">
        <f>($B$11*$D$9+$C$11*$D$9+$F$11*((EQ21+EI21)/MAX(EQ21+EI21+ER21, 0.1)*$I$9+ER21/MAX(EQ21+EI21+ER21, 0.1)*$J$9))/($B$11+$C$11+$F$11)</f>
        <v>0</v>
      </c>
      <c r="CW21">
        <f>($B$11*$K$9+$C$11*$K$9+$F$11*((EQ21+EI21)/MAX(EQ21+EI21+ER21, 0.1)*$P$9+ER21/MAX(EQ21+EI21+ER21, 0.1)*$Q$9))/($B$11+$C$11+$F$11)</f>
        <v>0</v>
      </c>
      <c r="CX21">
        <v>6</v>
      </c>
      <c r="CY21">
        <v>0.5</v>
      </c>
      <c r="CZ21" t="s">
        <v>418</v>
      </c>
      <c r="DA21">
        <v>2</v>
      </c>
      <c r="DB21">
        <v>1717677458.099999</v>
      </c>
      <c r="DC21">
        <v>195.1034838709677</v>
      </c>
      <c r="DD21">
        <v>199.973870967742</v>
      </c>
      <c r="DE21">
        <v>18.92534838709678</v>
      </c>
      <c r="DF21">
        <v>17.37512580645161</v>
      </c>
      <c r="DG21">
        <v>194.5164838709677</v>
      </c>
      <c r="DH21">
        <v>18.91262903225806</v>
      </c>
      <c r="DI21">
        <v>600.0125806451612</v>
      </c>
      <c r="DJ21">
        <v>100.9258064516129</v>
      </c>
      <c r="DK21">
        <v>0.09997237741935482</v>
      </c>
      <c r="DL21">
        <v>24.99275806451613</v>
      </c>
      <c r="DM21">
        <v>24.99431612903225</v>
      </c>
      <c r="DN21">
        <v>999.9000000000003</v>
      </c>
      <c r="DO21">
        <v>0</v>
      </c>
      <c r="DP21">
        <v>0</v>
      </c>
      <c r="DQ21">
        <v>10003.24387096774</v>
      </c>
      <c r="DR21">
        <v>0</v>
      </c>
      <c r="DS21">
        <v>415.9298709677419</v>
      </c>
      <c r="DT21">
        <v>-4.853815483870968</v>
      </c>
      <c r="DU21">
        <v>198.8838387096775</v>
      </c>
      <c r="DV21">
        <v>203.51</v>
      </c>
      <c r="DW21">
        <v>1.550209354838709</v>
      </c>
      <c r="DX21">
        <v>199.973870967742</v>
      </c>
      <c r="DY21">
        <v>17.37512580645161</v>
      </c>
      <c r="DZ21">
        <v>1.910056451612903</v>
      </c>
      <c r="EA21">
        <v>1.7536</v>
      </c>
      <c r="EB21">
        <v>16.7178064516129</v>
      </c>
      <c r="EC21">
        <v>15.3792064516129</v>
      </c>
      <c r="ED21">
        <v>700.01</v>
      </c>
      <c r="EE21">
        <v>0.9430097741935484</v>
      </c>
      <c r="EF21">
        <v>0.05698987096774193</v>
      </c>
      <c r="EG21">
        <v>0</v>
      </c>
      <c r="EH21">
        <v>776.4007419354841</v>
      </c>
      <c r="EI21">
        <v>5.000040000000003</v>
      </c>
      <c r="EJ21">
        <v>5644.296129032257</v>
      </c>
      <c r="EK21">
        <v>5723.511612903227</v>
      </c>
      <c r="EL21">
        <v>36.89490322580644</v>
      </c>
      <c r="EM21">
        <v>40.74977419354838</v>
      </c>
      <c r="EN21">
        <v>38.36461290322579</v>
      </c>
      <c r="EO21">
        <v>41.2598387096774</v>
      </c>
      <c r="EP21">
        <v>39.2074193548387</v>
      </c>
      <c r="EQ21">
        <v>655.4019354838711</v>
      </c>
      <c r="ER21">
        <v>39.60806451612903</v>
      </c>
      <c r="ES21">
        <v>0</v>
      </c>
      <c r="ET21">
        <v>88.59999990463257</v>
      </c>
      <c r="EU21">
        <v>0</v>
      </c>
      <c r="EV21">
        <v>776.3982692307692</v>
      </c>
      <c r="EW21">
        <v>-3.626153862068991</v>
      </c>
      <c r="EX21">
        <v>-7.883418823978625</v>
      </c>
      <c r="EY21">
        <v>5644.158076923078</v>
      </c>
      <c r="EZ21">
        <v>15</v>
      </c>
      <c r="FA21">
        <v>1717677484.1</v>
      </c>
      <c r="FB21" t="s">
        <v>440</v>
      </c>
      <c r="FC21">
        <v>1717677484.1</v>
      </c>
      <c r="FD21">
        <v>1717676456.6</v>
      </c>
      <c r="FE21">
        <v>92</v>
      </c>
      <c r="FF21">
        <v>-0.022</v>
      </c>
      <c r="FG21">
        <v>0.006</v>
      </c>
      <c r="FH21">
        <v>0.587</v>
      </c>
      <c r="FI21">
        <v>-0.164</v>
      </c>
      <c r="FJ21">
        <v>200</v>
      </c>
      <c r="FK21">
        <v>14</v>
      </c>
      <c r="FL21">
        <v>0.31</v>
      </c>
      <c r="FM21">
        <v>0.02</v>
      </c>
      <c r="FN21">
        <v>-4.779654878048781</v>
      </c>
      <c r="FO21">
        <v>-1.474330452961676</v>
      </c>
      <c r="FP21">
        <v>0.1551546990103268</v>
      </c>
      <c r="FQ21">
        <v>0</v>
      </c>
      <c r="FR21">
        <v>776.5124117647058</v>
      </c>
      <c r="FS21">
        <v>-3.27822766124703</v>
      </c>
      <c r="FT21">
        <v>0.4325424234648964</v>
      </c>
      <c r="FU21">
        <v>0</v>
      </c>
      <c r="FV21">
        <v>1.551464390243902</v>
      </c>
      <c r="FW21">
        <v>0.001899721254358293</v>
      </c>
      <c r="FX21">
        <v>0.006266096559391027</v>
      </c>
      <c r="FY21">
        <v>1</v>
      </c>
      <c r="FZ21">
        <v>1</v>
      </c>
      <c r="GA21">
        <v>3</v>
      </c>
      <c r="GB21" t="s">
        <v>420</v>
      </c>
      <c r="GC21">
        <v>3.24869</v>
      </c>
      <c r="GD21">
        <v>2.80152</v>
      </c>
      <c r="GE21">
        <v>0.05422</v>
      </c>
      <c r="GF21">
        <v>0.0560025</v>
      </c>
      <c r="GG21">
        <v>0.0986747</v>
      </c>
      <c r="GH21">
        <v>0.0933797</v>
      </c>
      <c r="GI21">
        <v>24767.9</v>
      </c>
      <c r="GJ21">
        <v>29478.5</v>
      </c>
      <c r="GK21">
        <v>26008.3</v>
      </c>
      <c r="GL21">
        <v>30032.7</v>
      </c>
      <c r="GM21">
        <v>32995.1</v>
      </c>
      <c r="GN21">
        <v>35132.1</v>
      </c>
      <c r="GO21">
        <v>39897.9</v>
      </c>
      <c r="GP21">
        <v>41781.2</v>
      </c>
      <c r="GQ21">
        <v>2.17292</v>
      </c>
      <c r="GR21">
        <v>1.85847</v>
      </c>
      <c r="GS21">
        <v>0.0118613</v>
      </c>
      <c r="GT21">
        <v>0</v>
      </c>
      <c r="GU21">
        <v>24.8134</v>
      </c>
      <c r="GV21">
        <v>999.9</v>
      </c>
      <c r="GW21">
        <v>42.5</v>
      </c>
      <c r="GX21">
        <v>33.1</v>
      </c>
      <c r="GY21">
        <v>21.3934</v>
      </c>
      <c r="GZ21">
        <v>60.6634</v>
      </c>
      <c r="HA21">
        <v>16.3622</v>
      </c>
      <c r="HB21">
        <v>1</v>
      </c>
      <c r="HC21">
        <v>0.100998</v>
      </c>
      <c r="HD21">
        <v>1.82276</v>
      </c>
      <c r="HE21">
        <v>20.305</v>
      </c>
      <c r="HF21">
        <v>5.20291</v>
      </c>
      <c r="HG21">
        <v>11.9021</v>
      </c>
      <c r="HH21">
        <v>4.97045</v>
      </c>
      <c r="HI21">
        <v>3.281</v>
      </c>
      <c r="HJ21">
        <v>9999</v>
      </c>
      <c r="HK21">
        <v>9999</v>
      </c>
      <c r="HL21">
        <v>9999</v>
      </c>
      <c r="HM21">
        <v>999.9</v>
      </c>
      <c r="HN21">
        <v>4.97063</v>
      </c>
      <c r="HO21">
        <v>1.85547</v>
      </c>
      <c r="HP21">
        <v>1.85257</v>
      </c>
      <c r="HQ21">
        <v>1.85684</v>
      </c>
      <c r="HR21">
        <v>1.8576</v>
      </c>
      <c r="HS21">
        <v>1.85654</v>
      </c>
      <c r="HT21">
        <v>1.85013</v>
      </c>
      <c r="HU21">
        <v>1.85517</v>
      </c>
      <c r="HV21" t="s">
        <v>23</v>
      </c>
      <c r="HW21" t="s">
        <v>23</v>
      </c>
      <c r="HX21" t="s">
        <v>23</v>
      </c>
      <c r="HY21" t="s">
        <v>23</v>
      </c>
      <c r="HZ21" t="s">
        <v>421</v>
      </c>
      <c r="IA21" t="s">
        <v>422</v>
      </c>
      <c r="IB21" t="s">
        <v>423</v>
      </c>
      <c r="IC21" t="s">
        <v>423</v>
      </c>
      <c r="ID21" t="s">
        <v>423</v>
      </c>
      <c r="IE21" t="s">
        <v>423</v>
      </c>
      <c r="IF21">
        <v>0</v>
      </c>
      <c r="IG21">
        <v>100</v>
      </c>
      <c r="IH21">
        <v>100</v>
      </c>
      <c r="II21">
        <v>0.587</v>
      </c>
      <c r="IJ21">
        <v>0.0132</v>
      </c>
      <c r="IK21">
        <v>0.331516907857721</v>
      </c>
      <c r="IL21">
        <v>0.001513919756645767</v>
      </c>
      <c r="IM21">
        <v>-6.355450319681323E-07</v>
      </c>
      <c r="IN21">
        <v>2.090123885286584E-10</v>
      </c>
      <c r="IO21">
        <v>-0.3253396090483199</v>
      </c>
      <c r="IP21">
        <v>-0.006256547656075575</v>
      </c>
      <c r="IQ21">
        <v>0.00124454442421945</v>
      </c>
      <c r="IR21">
        <v>1.659708129871356E-06</v>
      </c>
      <c r="IS21">
        <v>-1</v>
      </c>
      <c r="IT21">
        <v>2069</v>
      </c>
      <c r="IU21">
        <v>3</v>
      </c>
      <c r="IV21">
        <v>25</v>
      </c>
      <c r="IW21">
        <v>1</v>
      </c>
      <c r="IX21">
        <v>16.8</v>
      </c>
      <c r="IY21">
        <v>0.609131</v>
      </c>
      <c r="IZ21">
        <v>2.55615</v>
      </c>
      <c r="JA21">
        <v>1.5979</v>
      </c>
      <c r="JB21">
        <v>2.36816</v>
      </c>
      <c r="JC21">
        <v>1.44897</v>
      </c>
      <c r="JD21">
        <v>2.48901</v>
      </c>
      <c r="JE21">
        <v>37.3138</v>
      </c>
      <c r="JF21">
        <v>14.1758</v>
      </c>
      <c r="JG21">
        <v>18</v>
      </c>
      <c r="JH21">
        <v>611.524</v>
      </c>
      <c r="JI21">
        <v>416.674</v>
      </c>
      <c r="JJ21">
        <v>22.968</v>
      </c>
      <c r="JK21">
        <v>28.62</v>
      </c>
      <c r="JL21">
        <v>29.9998</v>
      </c>
      <c r="JM21">
        <v>28.7474</v>
      </c>
      <c r="JN21">
        <v>28.7265</v>
      </c>
      <c r="JO21">
        <v>12.1763</v>
      </c>
      <c r="JP21">
        <v>29.2355</v>
      </c>
      <c r="JQ21">
        <v>55.0548</v>
      </c>
      <c r="JR21">
        <v>22.9687</v>
      </c>
      <c r="JS21">
        <v>200</v>
      </c>
      <c r="JT21">
        <v>17.2423</v>
      </c>
      <c r="JU21">
        <v>101.451</v>
      </c>
      <c r="JV21">
        <v>101.258</v>
      </c>
    </row>
    <row r="22" spans="1:282">
      <c r="A22">
        <v>6</v>
      </c>
      <c r="B22">
        <v>1717677545.1</v>
      </c>
      <c r="C22">
        <v>395</v>
      </c>
      <c r="D22" t="s">
        <v>441</v>
      </c>
      <c r="E22" t="s">
        <v>442</v>
      </c>
      <c r="F22">
        <v>15</v>
      </c>
      <c r="G22">
        <v>1717677537.099999</v>
      </c>
      <c r="H22">
        <f>(I22)/1000</f>
        <v>0</v>
      </c>
      <c r="I22">
        <f>1000*DI22*AG22*(DE22-DF22)/(100*CX22*(1000-AG22*DE22))</f>
        <v>0</v>
      </c>
      <c r="J22">
        <f>DI22*AG22*(DD22-DC22*(1000-AG22*DF22)/(1000-AG22*DE22))/(100*CX22)</f>
        <v>0</v>
      </c>
      <c r="K22">
        <f>DC22 - IF(AG22&gt;1, J22*CX22*100.0/(AI22*DQ22), 0)</f>
        <v>0</v>
      </c>
      <c r="L22">
        <f>((R22-H22/2)*K22-J22)/(R22+H22/2)</f>
        <v>0</v>
      </c>
      <c r="M22">
        <f>L22*(DJ22+DK22)/1000.0</f>
        <v>0</v>
      </c>
      <c r="N22">
        <f>(DC22 - IF(AG22&gt;1, J22*CX22*100.0/(AI22*DQ22), 0))*(DJ22+DK22)/1000.0</f>
        <v>0</v>
      </c>
      <c r="O22">
        <f>2.0/((1/Q22-1/P22)+SIGN(Q22)*SQRT((1/Q22-1/P22)*(1/Q22-1/P22) + 4*CY22/((CY22+1)*(CY22+1))*(2*1/Q22*1/P22-1/P22*1/P22)))</f>
        <v>0</v>
      </c>
      <c r="P22">
        <f>IF(LEFT(CZ22,1)&lt;&gt;"0",IF(LEFT(CZ22,1)="1",3.0,DA22),$D$5+$E$5*(DQ22*DJ22/($K$5*1000))+$F$5*(DQ22*DJ22/($K$5*1000))*MAX(MIN(CX22,$J$5),$I$5)*MAX(MIN(CX22,$J$5),$I$5)+$G$5*MAX(MIN(CX22,$J$5),$I$5)*(DQ22*DJ22/($K$5*1000))+$H$5*(DQ22*DJ22/($K$5*1000))*(DQ22*DJ22/($K$5*1000)))</f>
        <v>0</v>
      </c>
      <c r="Q22">
        <f>H22*(1000-(1000*0.61365*exp(17.502*U22/(240.97+U22))/(DJ22+DK22)+DE22)/2)/(1000*0.61365*exp(17.502*U22/(240.97+U22))/(DJ22+DK22)-DE22)</f>
        <v>0</v>
      </c>
      <c r="R22">
        <f>1/((CY22+1)/(O22/1.6)+1/(P22/1.37)) + CY22/((CY22+1)/(O22/1.6) + CY22/(P22/1.37))</f>
        <v>0</v>
      </c>
      <c r="S22">
        <f>(CT22*CW22)</f>
        <v>0</v>
      </c>
      <c r="T22">
        <f>(DL22+(S22+2*0.95*5.67E-8*(((DL22+$B$7)+273)^4-(DL22+273)^4)-44100*H22)/(1.84*29.3*P22+8*0.95*5.67E-8*(DL22+273)^3))</f>
        <v>0</v>
      </c>
      <c r="U22">
        <f>($C$7*DM22+$D$7*DN22+$E$7*T22)</f>
        <v>0</v>
      </c>
      <c r="V22">
        <f>0.61365*exp(17.502*U22/(240.97+U22))</f>
        <v>0</v>
      </c>
      <c r="W22">
        <f>(X22/Y22*100)</f>
        <v>0</v>
      </c>
      <c r="X22">
        <f>DE22*(DJ22+DK22)/1000</f>
        <v>0</v>
      </c>
      <c r="Y22">
        <f>0.61365*exp(17.502*DL22/(240.97+DL22))</f>
        <v>0</v>
      </c>
      <c r="Z22">
        <f>(V22-DE22*(DJ22+DK22)/1000)</f>
        <v>0</v>
      </c>
      <c r="AA22">
        <f>(-H22*44100)</f>
        <v>0</v>
      </c>
      <c r="AB22">
        <f>2*29.3*P22*0.92*(DL22-U22)</f>
        <v>0</v>
      </c>
      <c r="AC22">
        <f>2*0.95*5.67E-8*(((DL22+$B$7)+273)^4-(U22+273)^4)</f>
        <v>0</v>
      </c>
      <c r="AD22">
        <f>S22+AC22+AA22+AB22</f>
        <v>0</v>
      </c>
      <c r="AE22">
        <v>0</v>
      </c>
      <c r="AF22">
        <v>0</v>
      </c>
      <c r="AG22">
        <f>IF(AE22*$H$13&gt;=AI22,1.0,(AI22/(AI22-AE22*$H$13)))</f>
        <v>0</v>
      </c>
      <c r="AH22">
        <f>(AG22-1)*100</f>
        <v>0</v>
      </c>
      <c r="AI22">
        <f>MAX(0,($B$13+$C$13*DQ22)/(1+$D$13*DQ22)*DJ22/(DL22+273)*$E$13)</f>
        <v>0</v>
      </c>
      <c r="AJ22" t="s">
        <v>415</v>
      </c>
      <c r="AK22">
        <v>10056.7</v>
      </c>
      <c r="AL22">
        <v>239.316</v>
      </c>
      <c r="AM22">
        <v>912.8</v>
      </c>
      <c r="AN22">
        <f>1-AL22/AM22</f>
        <v>0</v>
      </c>
      <c r="AO22">
        <v>-1</v>
      </c>
      <c r="AP22" t="s">
        <v>443</v>
      </c>
      <c r="AQ22">
        <v>10199.2</v>
      </c>
      <c r="AR22">
        <v>793.7164400000001</v>
      </c>
      <c r="AS22">
        <v>981.3815751455478</v>
      </c>
      <c r="AT22">
        <f>1-AR22/AS22</f>
        <v>0</v>
      </c>
      <c r="AU22">
        <v>0.5</v>
      </c>
      <c r="AV22">
        <f>CU22</f>
        <v>0</v>
      </c>
      <c r="AW22">
        <f>J22</f>
        <v>0</v>
      </c>
      <c r="AX22">
        <f>AT22*AU22*AV22</f>
        <v>0</v>
      </c>
      <c r="AY22">
        <f>(AW22-AO22)/AV22</f>
        <v>0</v>
      </c>
      <c r="AZ22">
        <f>(AM22-AS22)/AS22</f>
        <v>0</v>
      </c>
      <c r="BA22">
        <f>AL22/(AN22+AL22/AS22)</f>
        <v>0</v>
      </c>
      <c r="BB22" t="s">
        <v>417</v>
      </c>
      <c r="BC22">
        <v>0</v>
      </c>
      <c r="BD22">
        <f>IF(BC22&lt;&gt;0, BC22, BA22)</f>
        <v>0</v>
      </c>
      <c r="BE22">
        <f>1-BD22/AS22</f>
        <v>0</v>
      </c>
      <c r="BF22">
        <f>(AS22-AR22)/(AS22-BD22)</f>
        <v>0</v>
      </c>
      <c r="BG22">
        <f>(AM22-AS22)/(AM22-BD22)</f>
        <v>0</v>
      </c>
      <c r="BH22">
        <f>(AS22-AR22)/(AS22-AL22)</f>
        <v>0</v>
      </c>
      <c r="BI22">
        <f>(AM22-AS22)/(AM22-AL22)</f>
        <v>0</v>
      </c>
      <c r="BJ22">
        <f>(BF22*BD22/AR22)</f>
        <v>0</v>
      </c>
      <c r="BK22">
        <f>(1-BJ22)</f>
        <v>0</v>
      </c>
      <c r="BL22">
        <v>3712</v>
      </c>
      <c r="BM22">
        <v>290.0000000000001</v>
      </c>
      <c r="BN22">
        <v>962.9400000000001</v>
      </c>
      <c r="BO22">
        <v>125</v>
      </c>
      <c r="BP22">
        <v>10199.2</v>
      </c>
      <c r="BQ22">
        <v>962.66</v>
      </c>
      <c r="BR22">
        <v>0.28</v>
      </c>
      <c r="BS22">
        <v>300.0000000000001</v>
      </c>
      <c r="BT22">
        <v>23.9</v>
      </c>
      <c r="BU22">
        <v>981.3815751455478</v>
      </c>
      <c r="BV22">
        <v>1.650533214201406</v>
      </c>
      <c r="BW22">
        <v>-19.09868641941804</v>
      </c>
      <c r="BX22">
        <v>1.473603657597035</v>
      </c>
      <c r="BY22">
        <v>0.8571249053478952</v>
      </c>
      <c r="BZ22">
        <v>-0.007857130589543942</v>
      </c>
      <c r="CA22">
        <v>289.9999999999999</v>
      </c>
      <c r="CB22">
        <v>962.78</v>
      </c>
      <c r="CC22">
        <v>875</v>
      </c>
      <c r="CD22">
        <v>10181.9</v>
      </c>
      <c r="CE22">
        <v>962.62</v>
      </c>
      <c r="CF22">
        <v>0.16</v>
      </c>
      <c r="CT22">
        <f>$B$11*DR22+$C$11*DS22+$F$11*ED22*(1-EG22)</f>
        <v>0</v>
      </c>
      <c r="CU22">
        <f>CT22*CV22</f>
        <v>0</v>
      </c>
      <c r="CV22">
        <f>($B$11*$D$9+$C$11*$D$9+$F$11*((EQ22+EI22)/MAX(EQ22+EI22+ER22, 0.1)*$I$9+ER22/MAX(EQ22+EI22+ER22, 0.1)*$J$9))/($B$11+$C$11+$F$11)</f>
        <v>0</v>
      </c>
      <c r="CW22">
        <f>($B$11*$K$9+$C$11*$K$9+$F$11*((EQ22+EI22)/MAX(EQ22+EI22+ER22, 0.1)*$P$9+ER22/MAX(EQ22+EI22+ER22, 0.1)*$Q$9))/($B$11+$C$11+$F$11)</f>
        <v>0</v>
      </c>
      <c r="CX22">
        <v>6</v>
      </c>
      <c r="CY22">
        <v>0.5</v>
      </c>
      <c r="CZ22" t="s">
        <v>418</v>
      </c>
      <c r="DA22">
        <v>2</v>
      </c>
      <c r="DB22">
        <v>1717677537.099999</v>
      </c>
      <c r="DC22">
        <v>98.24093225806449</v>
      </c>
      <c r="DD22">
        <v>99.98898709677418</v>
      </c>
      <c r="DE22">
        <v>18.99983548387096</v>
      </c>
      <c r="DF22">
        <v>17.25012903225807</v>
      </c>
      <c r="DG22">
        <v>97.7749322580645</v>
      </c>
      <c r="DH22">
        <v>18.98406451612902</v>
      </c>
      <c r="DI22">
        <v>600.006806451613</v>
      </c>
      <c r="DJ22">
        <v>100.9305483870968</v>
      </c>
      <c r="DK22">
        <v>0.1000642</v>
      </c>
      <c r="DL22">
        <v>25.0365</v>
      </c>
      <c r="DM22">
        <v>24.99486451612903</v>
      </c>
      <c r="DN22">
        <v>999.9000000000003</v>
      </c>
      <c r="DO22">
        <v>0</v>
      </c>
      <c r="DP22">
        <v>0</v>
      </c>
      <c r="DQ22">
        <v>9992.375483870966</v>
      </c>
      <c r="DR22">
        <v>0</v>
      </c>
      <c r="DS22">
        <v>415.8718064516129</v>
      </c>
      <c r="DT22">
        <v>-1.76298935483871</v>
      </c>
      <c r="DU22">
        <v>100.1283548387097</v>
      </c>
      <c r="DV22">
        <v>101.7441612903226</v>
      </c>
      <c r="DW22">
        <v>1.749708387096774</v>
      </c>
      <c r="DX22">
        <v>99.98898709677418</v>
      </c>
      <c r="DY22">
        <v>17.25012903225807</v>
      </c>
      <c r="DZ22">
        <v>1.917663870967742</v>
      </c>
      <c r="EA22">
        <v>1.741064516129033</v>
      </c>
      <c r="EB22">
        <v>16.7803935483871</v>
      </c>
      <c r="EC22">
        <v>15.26747419354838</v>
      </c>
      <c r="ED22">
        <v>700.0162903225805</v>
      </c>
      <c r="EE22">
        <v>0.9429820000000002</v>
      </c>
      <c r="EF22">
        <v>0.05701829999999999</v>
      </c>
      <c r="EG22">
        <v>0</v>
      </c>
      <c r="EH22">
        <v>793.6760645161293</v>
      </c>
      <c r="EI22">
        <v>5.000040000000003</v>
      </c>
      <c r="EJ22">
        <v>5759.713225806451</v>
      </c>
      <c r="EK22">
        <v>5723.506451612902</v>
      </c>
      <c r="EL22">
        <v>37.00177419354837</v>
      </c>
      <c r="EM22">
        <v>40.03603225806451</v>
      </c>
      <c r="EN22">
        <v>38.30632258064517</v>
      </c>
      <c r="EO22">
        <v>40.18325806451612</v>
      </c>
      <c r="EP22">
        <v>38.97951612903225</v>
      </c>
      <c r="EQ22">
        <v>655.3887096774191</v>
      </c>
      <c r="ER22">
        <v>39.63000000000002</v>
      </c>
      <c r="ES22">
        <v>0</v>
      </c>
      <c r="ET22">
        <v>78.70000004768372</v>
      </c>
      <c r="EU22">
        <v>0</v>
      </c>
      <c r="EV22">
        <v>793.7164400000001</v>
      </c>
      <c r="EW22">
        <v>-2.403615411256447</v>
      </c>
      <c r="EX22">
        <v>-6.225384576481578</v>
      </c>
      <c r="EY22">
        <v>5759.435600000001</v>
      </c>
      <c r="EZ22">
        <v>15</v>
      </c>
      <c r="FA22">
        <v>1717677561.6</v>
      </c>
      <c r="FB22" t="s">
        <v>444</v>
      </c>
      <c r="FC22">
        <v>1717677561.6</v>
      </c>
      <c r="FD22">
        <v>1717676456.6</v>
      </c>
      <c r="FE22">
        <v>93</v>
      </c>
      <c r="FF22">
        <v>0.012</v>
      </c>
      <c r="FG22">
        <v>0.006</v>
      </c>
      <c r="FH22">
        <v>0.466</v>
      </c>
      <c r="FI22">
        <v>-0.164</v>
      </c>
      <c r="FJ22">
        <v>100</v>
      </c>
      <c r="FK22">
        <v>14</v>
      </c>
      <c r="FL22">
        <v>0.68</v>
      </c>
      <c r="FM22">
        <v>0.02</v>
      </c>
      <c r="FN22">
        <v>-1.651150731707317</v>
      </c>
      <c r="FO22">
        <v>-1.692076515679444</v>
      </c>
      <c r="FP22">
        <v>0.1844552246070315</v>
      </c>
      <c r="FQ22">
        <v>0</v>
      </c>
      <c r="FR22">
        <v>793.8631470588235</v>
      </c>
      <c r="FS22">
        <v>-2.587272737213832</v>
      </c>
      <c r="FT22">
        <v>0.4325365766480553</v>
      </c>
      <c r="FU22">
        <v>0</v>
      </c>
      <c r="FV22">
        <v>1.747345365853659</v>
      </c>
      <c r="FW22">
        <v>0.03965770034842891</v>
      </c>
      <c r="FX22">
        <v>0.004693516076337013</v>
      </c>
      <c r="FY22">
        <v>1</v>
      </c>
      <c r="FZ22">
        <v>1</v>
      </c>
      <c r="GA22">
        <v>3</v>
      </c>
      <c r="GB22" t="s">
        <v>420</v>
      </c>
      <c r="GC22">
        <v>3.2487</v>
      </c>
      <c r="GD22">
        <v>2.80134</v>
      </c>
      <c r="GE22">
        <v>0.0285536</v>
      </c>
      <c r="GF22">
        <v>0.0294489</v>
      </c>
      <c r="GG22">
        <v>0.0990383</v>
      </c>
      <c r="GH22">
        <v>0.092973</v>
      </c>
      <c r="GI22">
        <v>25441.7</v>
      </c>
      <c r="GJ22">
        <v>30309.5</v>
      </c>
      <c r="GK22">
        <v>26009.9</v>
      </c>
      <c r="GL22">
        <v>30034.3</v>
      </c>
      <c r="GM22">
        <v>32981</v>
      </c>
      <c r="GN22">
        <v>35146.7</v>
      </c>
      <c r="GO22">
        <v>39900.3</v>
      </c>
      <c r="GP22">
        <v>41783</v>
      </c>
      <c r="GQ22">
        <v>2.17353</v>
      </c>
      <c r="GR22">
        <v>1.85713</v>
      </c>
      <c r="GS22">
        <v>0.0110641</v>
      </c>
      <c r="GT22">
        <v>0</v>
      </c>
      <c r="GU22">
        <v>24.8137</v>
      </c>
      <c r="GV22">
        <v>999.9</v>
      </c>
      <c r="GW22">
        <v>42.9</v>
      </c>
      <c r="GX22">
        <v>33.1</v>
      </c>
      <c r="GY22">
        <v>21.5949</v>
      </c>
      <c r="GZ22">
        <v>61.0134</v>
      </c>
      <c r="HA22">
        <v>16.4744</v>
      </c>
      <c r="HB22">
        <v>1</v>
      </c>
      <c r="HC22">
        <v>0.0983689</v>
      </c>
      <c r="HD22">
        <v>1.91373</v>
      </c>
      <c r="HE22">
        <v>20.3021</v>
      </c>
      <c r="HF22">
        <v>5.19932</v>
      </c>
      <c r="HG22">
        <v>11.9021</v>
      </c>
      <c r="HH22">
        <v>4.9702</v>
      </c>
      <c r="HI22">
        <v>3.281</v>
      </c>
      <c r="HJ22">
        <v>9999</v>
      </c>
      <c r="HK22">
        <v>9999</v>
      </c>
      <c r="HL22">
        <v>9999</v>
      </c>
      <c r="HM22">
        <v>999.9</v>
      </c>
      <c r="HN22">
        <v>4.97068</v>
      </c>
      <c r="HO22">
        <v>1.85547</v>
      </c>
      <c r="HP22">
        <v>1.8526</v>
      </c>
      <c r="HQ22">
        <v>1.85685</v>
      </c>
      <c r="HR22">
        <v>1.8576</v>
      </c>
      <c r="HS22">
        <v>1.85655</v>
      </c>
      <c r="HT22">
        <v>1.85014</v>
      </c>
      <c r="HU22">
        <v>1.85516</v>
      </c>
      <c r="HV22" t="s">
        <v>23</v>
      </c>
      <c r="HW22" t="s">
        <v>23</v>
      </c>
      <c r="HX22" t="s">
        <v>23</v>
      </c>
      <c r="HY22" t="s">
        <v>23</v>
      </c>
      <c r="HZ22" t="s">
        <v>421</v>
      </c>
      <c r="IA22" t="s">
        <v>422</v>
      </c>
      <c r="IB22" t="s">
        <v>423</v>
      </c>
      <c r="IC22" t="s">
        <v>423</v>
      </c>
      <c r="ID22" t="s">
        <v>423</v>
      </c>
      <c r="IE22" t="s">
        <v>423</v>
      </c>
      <c r="IF22">
        <v>0</v>
      </c>
      <c r="IG22">
        <v>100</v>
      </c>
      <c r="IH22">
        <v>100</v>
      </c>
      <c r="II22">
        <v>0.466</v>
      </c>
      <c r="IJ22">
        <v>0.0172</v>
      </c>
      <c r="IK22">
        <v>0.3089413033652382</v>
      </c>
      <c r="IL22">
        <v>0.001513919756645767</v>
      </c>
      <c r="IM22">
        <v>-6.355450319681323E-07</v>
      </c>
      <c r="IN22">
        <v>2.090123885286584E-10</v>
      </c>
      <c r="IO22">
        <v>-0.3253396090483199</v>
      </c>
      <c r="IP22">
        <v>-0.006256547656075575</v>
      </c>
      <c r="IQ22">
        <v>0.00124454442421945</v>
      </c>
      <c r="IR22">
        <v>1.659708129871356E-06</v>
      </c>
      <c r="IS22">
        <v>-1</v>
      </c>
      <c r="IT22">
        <v>2069</v>
      </c>
      <c r="IU22">
        <v>3</v>
      </c>
      <c r="IV22">
        <v>25</v>
      </c>
      <c r="IW22">
        <v>1</v>
      </c>
      <c r="IX22">
        <v>18.1</v>
      </c>
      <c r="IY22">
        <v>0.379639</v>
      </c>
      <c r="IZ22">
        <v>2.56226</v>
      </c>
      <c r="JA22">
        <v>1.5979</v>
      </c>
      <c r="JB22">
        <v>2.36816</v>
      </c>
      <c r="JC22">
        <v>1.44897</v>
      </c>
      <c r="JD22">
        <v>2.47559</v>
      </c>
      <c r="JE22">
        <v>37.2899</v>
      </c>
      <c r="JF22">
        <v>14.1758</v>
      </c>
      <c r="JG22">
        <v>18</v>
      </c>
      <c r="JH22">
        <v>611.665</v>
      </c>
      <c r="JI22">
        <v>415.76</v>
      </c>
      <c r="JJ22">
        <v>22.8898</v>
      </c>
      <c r="JK22">
        <v>28.5846</v>
      </c>
      <c r="JL22">
        <v>30</v>
      </c>
      <c r="JM22">
        <v>28.7191</v>
      </c>
      <c r="JN22">
        <v>28.7007</v>
      </c>
      <c r="JO22">
        <v>7.59095</v>
      </c>
      <c r="JP22">
        <v>30.4683</v>
      </c>
      <c r="JQ22">
        <v>54.6837</v>
      </c>
      <c r="JR22">
        <v>22.8934</v>
      </c>
      <c r="JS22">
        <v>100</v>
      </c>
      <c r="JT22">
        <v>17.1327</v>
      </c>
      <c r="JU22">
        <v>101.457</v>
      </c>
      <c r="JV22">
        <v>101.262</v>
      </c>
    </row>
    <row r="23" spans="1:282">
      <c r="A23">
        <v>7</v>
      </c>
      <c r="B23">
        <v>1717677622.6</v>
      </c>
      <c r="C23">
        <v>472.5</v>
      </c>
      <c r="D23" t="s">
        <v>445</v>
      </c>
      <c r="E23" t="s">
        <v>446</v>
      </c>
      <c r="F23">
        <v>15</v>
      </c>
      <c r="G23">
        <v>1717677614.599999</v>
      </c>
      <c r="H23">
        <f>(I23)/1000</f>
        <v>0</v>
      </c>
      <c r="I23">
        <f>1000*DI23*AG23*(DE23-DF23)/(100*CX23*(1000-AG23*DE23))</f>
        <v>0</v>
      </c>
      <c r="J23">
        <f>DI23*AG23*(DD23-DC23*(1000-AG23*DF23)/(1000-AG23*DE23))/(100*CX23)</f>
        <v>0</v>
      </c>
      <c r="K23">
        <f>DC23 - IF(AG23&gt;1, J23*CX23*100.0/(AI23*DQ23), 0)</f>
        <v>0</v>
      </c>
      <c r="L23">
        <f>((R23-H23/2)*K23-J23)/(R23+H23/2)</f>
        <v>0</v>
      </c>
      <c r="M23">
        <f>L23*(DJ23+DK23)/1000.0</f>
        <v>0</v>
      </c>
      <c r="N23">
        <f>(DC23 - IF(AG23&gt;1, J23*CX23*100.0/(AI23*DQ23), 0))*(DJ23+DK23)/1000.0</f>
        <v>0</v>
      </c>
      <c r="O23">
        <f>2.0/((1/Q23-1/P23)+SIGN(Q23)*SQRT((1/Q23-1/P23)*(1/Q23-1/P23) + 4*CY23/((CY23+1)*(CY23+1))*(2*1/Q23*1/P23-1/P23*1/P23)))</f>
        <v>0</v>
      </c>
      <c r="P23">
        <f>IF(LEFT(CZ23,1)&lt;&gt;"0",IF(LEFT(CZ23,1)="1",3.0,DA23),$D$5+$E$5*(DQ23*DJ23/($K$5*1000))+$F$5*(DQ23*DJ23/($K$5*1000))*MAX(MIN(CX23,$J$5),$I$5)*MAX(MIN(CX23,$J$5),$I$5)+$G$5*MAX(MIN(CX23,$J$5),$I$5)*(DQ23*DJ23/($K$5*1000))+$H$5*(DQ23*DJ23/($K$5*1000))*(DQ23*DJ23/($K$5*1000)))</f>
        <v>0</v>
      </c>
      <c r="Q23">
        <f>H23*(1000-(1000*0.61365*exp(17.502*U23/(240.97+U23))/(DJ23+DK23)+DE23)/2)/(1000*0.61365*exp(17.502*U23/(240.97+U23))/(DJ23+DK23)-DE23)</f>
        <v>0</v>
      </c>
      <c r="R23">
        <f>1/((CY23+1)/(O23/1.6)+1/(P23/1.37)) + CY23/((CY23+1)/(O23/1.6) + CY23/(P23/1.37))</f>
        <v>0</v>
      </c>
      <c r="S23">
        <f>(CT23*CW23)</f>
        <v>0</v>
      </c>
      <c r="T23">
        <f>(DL23+(S23+2*0.95*5.67E-8*(((DL23+$B$7)+273)^4-(DL23+273)^4)-44100*H23)/(1.84*29.3*P23+8*0.95*5.67E-8*(DL23+273)^3))</f>
        <v>0</v>
      </c>
      <c r="U23">
        <f>($C$7*DM23+$D$7*DN23+$E$7*T23)</f>
        <v>0</v>
      </c>
      <c r="V23">
        <f>0.61365*exp(17.502*U23/(240.97+U23))</f>
        <v>0</v>
      </c>
      <c r="W23">
        <f>(X23/Y23*100)</f>
        <v>0</v>
      </c>
      <c r="X23">
        <f>DE23*(DJ23+DK23)/1000</f>
        <v>0</v>
      </c>
      <c r="Y23">
        <f>0.61365*exp(17.502*DL23/(240.97+DL23))</f>
        <v>0</v>
      </c>
      <c r="Z23">
        <f>(V23-DE23*(DJ23+DK23)/1000)</f>
        <v>0</v>
      </c>
      <c r="AA23">
        <f>(-H23*44100)</f>
        <v>0</v>
      </c>
      <c r="AB23">
        <f>2*29.3*P23*0.92*(DL23-U23)</f>
        <v>0</v>
      </c>
      <c r="AC23">
        <f>2*0.95*5.67E-8*(((DL23+$B$7)+273)^4-(U23+273)^4)</f>
        <v>0</v>
      </c>
      <c r="AD23">
        <f>S23+AC23+AA23+AB23</f>
        <v>0</v>
      </c>
      <c r="AE23">
        <v>0</v>
      </c>
      <c r="AF23">
        <v>0</v>
      </c>
      <c r="AG23">
        <f>IF(AE23*$H$13&gt;=AI23,1.0,(AI23/(AI23-AE23*$H$13)))</f>
        <v>0</v>
      </c>
      <c r="AH23">
        <f>(AG23-1)*100</f>
        <v>0</v>
      </c>
      <c r="AI23">
        <f>MAX(0,($B$13+$C$13*DQ23)/(1+$D$13*DQ23)*DJ23/(DL23+273)*$E$13)</f>
        <v>0</v>
      </c>
      <c r="AJ23" t="s">
        <v>415</v>
      </c>
      <c r="AK23">
        <v>10056.7</v>
      </c>
      <c r="AL23">
        <v>239.316</v>
      </c>
      <c r="AM23">
        <v>912.8</v>
      </c>
      <c r="AN23">
        <f>1-AL23/AM23</f>
        <v>0</v>
      </c>
      <c r="AO23">
        <v>-1</v>
      </c>
      <c r="AP23" t="s">
        <v>447</v>
      </c>
      <c r="AQ23">
        <v>10203.8</v>
      </c>
      <c r="AR23">
        <v>807.0351200000001</v>
      </c>
      <c r="AS23">
        <v>963.872727215892</v>
      </c>
      <c r="AT23">
        <f>1-AR23/AS23</f>
        <v>0</v>
      </c>
      <c r="AU23">
        <v>0.5</v>
      </c>
      <c r="AV23">
        <f>CU23</f>
        <v>0</v>
      </c>
      <c r="AW23">
        <f>J23</f>
        <v>0</v>
      </c>
      <c r="AX23">
        <f>AT23*AU23*AV23</f>
        <v>0</v>
      </c>
      <c r="AY23">
        <f>(AW23-AO23)/AV23</f>
        <v>0</v>
      </c>
      <c r="AZ23">
        <f>(AM23-AS23)/AS23</f>
        <v>0</v>
      </c>
      <c r="BA23">
        <f>AL23/(AN23+AL23/AS23)</f>
        <v>0</v>
      </c>
      <c r="BB23" t="s">
        <v>417</v>
      </c>
      <c r="BC23">
        <v>0</v>
      </c>
      <c r="BD23">
        <f>IF(BC23&lt;&gt;0, BC23, BA23)</f>
        <v>0</v>
      </c>
      <c r="BE23">
        <f>1-BD23/AS23</f>
        <v>0</v>
      </c>
      <c r="BF23">
        <f>(AS23-AR23)/(AS23-BD23)</f>
        <v>0</v>
      </c>
      <c r="BG23">
        <f>(AM23-AS23)/(AM23-BD23)</f>
        <v>0</v>
      </c>
      <c r="BH23">
        <f>(AS23-AR23)/(AS23-AL23)</f>
        <v>0</v>
      </c>
      <c r="BI23">
        <f>(AM23-AS23)/(AM23-AL23)</f>
        <v>0</v>
      </c>
      <c r="BJ23">
        <f>(BF23*BD23/AR23)</f>
        <v>0</v>
      </c>
      <c r="BK23">
        <f>(1-BJ23)</f>
        <v>0</v>
      </c>
      <c r="BL23">
        <v>3713</v>
      </c>
      <c r="BM23">
        <v>290.0000000000001</v>
      </c>
      <c r="BN23">
        <v>954.17</v>
      </c>
      <c r="BO23">
        <v>85</v>
      </c>
      <c r="BP23">
        <v>10203.8</v>
      </c>
      <c r="BQ23">
        <v>954.03</v>
      </c>
      <c r="BR23">
        <v>0.14</v>
      </c>
      <c r="BS23">
        <v>300.0000000000001</v>
      </c>
      <c r="BT23">
        <v>23.9</v>
      </c>
      <c r="BU23">
        <v>963.872727215892</v>
      </c>
      <c r="BV23">
        <v>2.037864322462469</v>
      </c>
      <c r="BW23">
        <v>-10.04558219269</v>
      </c>
      <c r="BX23">
        <v>1.819750794689546</v>
      </c>
      <c r="BY23">
        <v>0.521152933717187</v>
      </c>
      <c r="BZ23">
        <v>-0.007858174860956624</v>
      </c>
      <c r="CA23">
        <v>289.9999999999999</v>
      </c>
      <c r="CB23">
        <v>955.08</v>
      </c>
      <c r="CC23">
        <v>895</v>
      </c>
      <c r="CD23">
        <v>10183.8</v>
      </c>
      <c r="CE23">
        <v>954.01</v>
      </c>
      <c r="CF23">
        <v>1.07</v>
      </c>
      <c r="CT23">
        <f>$B$11*DR23+$C$11*DS23+$F$11*ED23*(1-EG23)</f>
        <v>0</v>
      </c>
      <c r="CU23">
        <f>CT23*CV23</f>
        <v>0</v>
      </c>
      <c r="CV23">
        <f>($B$11*$D$9+$C$11*$D$9+$F$11*((EQ23+EI23)/MAX(EQ23+EI23+ER23, 0.1)*$I$9+ER23/MAX(EQ23+EI23+ER23, 0.1)*$J$9))/($B$11+$C$11+$F$11)</f>
        <v>0</v>
      </c>
      <c r="CW23">
        <f>($B$11*$K$9+$C$11*$K$9+$F$11*((EQ23+EI23)/MAX(EQ23+EI23+ER23, 0.1)*$P$9+ER23/MAX(EQ23+EI23+ER23, 0.1)*$Q$9))/($B$11+$C$11+$F$11)</f>
        <v>0</v>
      </c>
      <c r="CX23">
        <v>6</v>
      </c>
      <c r="CY23">
        <v>0.5</v>
      </c>
      <c r="CZ23" t="s">
        <v>418</v>
      </c>
      <c r="DA23">
        <v>2</v>
      </c>
      <c r="DB23">
        <v>1717677614.599999</v>
      </c>
      <c r="DC23">
        <v>49.95817741935483</v>
      </c>
      <c r="DD23">
        <v>49.95508387096773</v>
      </c>
      <c r="DE23">
        <v>19.03905161290323</v>
      </c>
      <c r="DF23">
        <v>16.92927419354838</v>
      </c>
      <c r="DG23">
        <v>49.57017741935483</v>
      </c>
      <c r="DH23">
        <v>19.02166774193549</v>
      </c>
      <c r="DI23">
        <v>600.0059032258065</v>
      </c>
      <c r="DJ23">
        <v>100.9558387096774</v>
      </c>
      <c r="DK23">
        <v>0.1000522774193548</v>
      </c>
      <c r="DL23">
        <v>25.03362580645161</v>
      </c>
      <c r="DM23">
        <v>24.97132903225807</v>
      </c>
      <c r="DN23">
        <v>999.9000000000003</v>
      </c>
      <c r="DO23">
        <v>0</v>
      </c>
      <c r="DP23">
        <v>0</v>
      </c>
      <c r="DQ23">
        <v>9999.940967741935</v>
      </c>
      <c r="DR23">
        <v>0</v>
      </c>
      <c r="DS23">
        <v>413.0741612903226</v>
      </c>
      <c r="DT23">
        <v>0.009801513709677417</v>
      </c>
      <c r="DU23">
        <v>50.93463548387098</v>
      </c>
      <c r="DV23">
        <v>50.81534838709678</v>
      </c>
      <c r="DW23">
        <v>2.109775806451613</v>
      </c>
      <c r="DX23">
        <v>49.95508387096773</v>
      </c>
      <c r="DY23">
        <v>16.92927419354838</v>
      </c>
      <c r="DZ23">
        <v>1.922103225806452</v>
      </c>
      <c r="EA23">
        <v>1.709109032258064</v>
      </c>
      <c r="EB23">
        <v>16.81683225806452</v>
      </c>
      <c r="EC23">
        <v>14.97941290322581</v>
      </c>
      <c r="ED23">
        <v>699.9972258064519</v>
      </c>
      <c r="EE23">
        <v>0.9430114193548383</v>
      </c>
      <c r="EF23">
        <v>0.05698880967741934</v>
      </c>
      <c r="EG23">
        <v>0</v>
      </c>
      <c r="EH23">
        <v>807.0496451612902</v>
      </c>
      <c r="EI23">
        <v>5.000040000000003</v>
      </c>
      <c r="EJ23">
        <v>5836.922903225806</v>
      </c>
      <c r="EK23">
        <v>5723.410322580645</v>
      </c>
      <c r="EL23">
        <v>36.41503225806451</v>
      </c>
      <c r="EM23">
        <v>38.94341935483871</v>
      </c>
      <c r="EN23">
        <v>37.61867741935482</v>
      </c>
      <c r="EO23">
        <v>38.67322580645161</v>
      </c>
      <c r="EP23">
        <v>38.27593548387095</v>
      </c>
      <c r="EQ23">
        <v>655.3896774193552</v>
      </c>
      <c r="ER23">
        <v>39.60999999999998</v>
      </c>
      <c r="ES23">
        <v>0</v>
      </c>
      <c r="ET23">
        <v>76.89999985694885</v>
      </c>
      <c r="EU23">
        <v>0</v>
      </c>
      <c r="EV23">
        <v>807.0351200000001</v>
      </c>
      <c r="EW23">
        <v>2.401076946542221</v>
      </c>
      <c r="EX23">
        <v>9.43538445833482</v>
      </c>
      <c r="EY23">
        <v>5837.3352</v>
      </c>
      <c r="EZ23">
        <v>15</v>
      </c>
      <c r="FA23">
        <v>1717677642.6</v>
      </c>
      <c r="FB23" t="s">
        <v>448</v>
      </c>
      <c r="FC23">
        <v>1717677642.6</v>
      </c>
      <c r="FD23">
        <v>1717676456.6</v>
      </c>
      <c r="FE23">
        <v>94</v>
      </c>
      <c r="FF23">
        <v>-0.007</v>
      </c>
      <c r="FG23">
        <v>0.006</v>
      </c>
      <c r="FH23">
        <v>0.388</v>
      </c>
      <c r="FI23">
        <v>-0.164</v>
      </c>
      <c r="FJ23">
        <v>50</v>
      </c>
      <c r="FK23">
        <v>14</v>
      </c>
      <c r="FL23">
        <v>0.43</v>
      </c>
      <c r="FM23">
        <v>0.02</v>
      </c>
      <c r="FN23">
        <v>0.06024779812500001</v>
      </c>
      <c r="FO23">
        <v>-1.234603260709194</v>
      </c>
      <c r="FP23">
        <v>0.1327345458287781</v>
      </c>
      <c r="FQ23">
        <v>0</v>
      </c>
      <c r="FR23">
        <v>806.9136470588236</v>
      </c>
      <c r="FS23">
        <v>1.943834996302964</v>
      </c>
      <c r="FT23">
        <v>0.4127181692114255</v>
      </c>
      <c r="FU23">
        <v>0</v>
      </c>
      <c r="FV23">
        <v>2.1076155</v>
      </c>
      <c r="FW23">
        <v>0.01945981238273607</v>
      </c>
      <c r="FX23">
        <v>0.0198685284998663</v>
      </c>
      <c r="FY23">
        <v>1</v>
      </c>
      <c r="FZ23">
        <v>1</v>
      </c>
      <c r="GA23">
        <v>3</v>
      </c>
      <c r="GB23" t="s">
        <v>420</v>
      </c>
      <c r="GC23">
        <v>3.24855</v>
      </c>
      <c r="GD23">
        <v>2.80122</v>
      </c>
      <c r="GE23">
        <v>0.0146904</v>
      </c>
      <c r="GF23">
        <v>0.0149876</v>
      </c>
      <c r="GG23">
        <v>0.09911109999999999</v>
      </c>
      <c r="GH23">
        <v>0.0915463</v>
      </c>
      <c r="GI23">
        <v>25805.5</v>
      </c>
      <c r="GJ23">
        <v>30761.2</v>
      </c>
      <c r="GK23">
        <v>26010.6</v>
      </c>
      <c r="GL23">
        <v>30034.4</v>
      </c>
      <c r="GM23">
        <v>32977.8</v>
      </c>
      <c r="GN23">
        <v>35200.6</v>
      </c>
      <c r="GO23">
        <v>39901.3</v>
      </c>
      <c r="GP23">
        <v>41782.9</v>
      </c>
      <c r="GQ23">
        <v>2.17397</v>
      </c>
      <c r="GR23">
        <v>1.85525</v>
      </c>
      <c r="GS23">
        <v>0.009212639999999999</v>
      </c>
      <c r="GT23">
        <v>0</v>
      </c>
      <c r="GU23">
        <v>24.8158</v>
      </c>
      <c r="GV23">
        <v>999.9</v>
      </c>
      <c r="GW23">
        <v>43.3</v>
      </c>
      <c r="GX23">
        <v>33.1</v>
      </c>
      <c r="GY23">
        <v>21.7961</v>
      </c>
      <c r="GZ23">
        <v>61.2634</v>
      </c>
      <c r="HA23">
        <v>16.4543</v>
      </c>
      <c r="HB23">
        <v>1</v>
      </c>
      <c r="HC23">
        <v>0.0969334</v>
      </c>
      <c r="HD23">
        <v>1.79362</v>
      </c>
      <c r="HE23">
        <v>20.3034</v>
      </c>
      <c r="HF23">
        <v>5.20321</v>
      </c>
      <c r="HG23">
        <v>11.9021</v>
      </c>
      <c r="HH23">
        <v>4.9697</v>
      </c>
      <c r="HI23">
        <v>3.281</v>
      </c>
      <c r="HJ23">
        <v>9999</v>
      </c>
      <c r="HK23">
        <v>9999</v>
      </c>
      <c r="HL23">
        <v>9999</v>
      </c>
      <c r="HM23">
        <v>999.9</v>
      </c>
      <c r="HN23">
        <v>4.97067</v>
      </c>
      <c r="HO23">
        <v>1.85546</v>
      </c>
      <c r="HP23">
        <v>1.85262</v>
      </c>
      <c r="HQ23">
        <v>1.85685</v>
      </c>
      <c r="HR23">
        <v>1.8576</v>
      </c>
      <c r="HS23">
        <v>1.85656</v>
      </c>
      <c r="HT23">
        <v>1.85014</v>
      </c>
      <c r="HU23">
        <v>1.85517</v>
      </c>
      <c r="HV23" t="s">
        <v>23</v>
      </c>
      <c r="HW23" t="s">
        <v>23</v>
      </c>
      <c r="HX23" t="s">
        <v>23</v>
      </c>
      <c r="HY23" t="s">
        <v>23</v>
      </c>
      <c r="HZ23" t="s">
        <v>421</v>
      </c>
      <c r="IA23" t="s">
        <v>422</v>
      </c>
      <c r="IB23" t="s">
        <v>423</v>
      </c>
      <c r="IC23" t="s">
        <v>423</v>
      </c>
      <c r="ID23" t="s">
        <v>423</v>
      </c>
      <c r="IE23" t="s">
        <v>423</v>
      </c>
      <c r="IF23">
        <v>0</v>
      </c>
      <c r="IG23">
        <v>100</v>
      </c>
      <c r="IH23">
        <v>100</v>
      </c>
      <c r="II23">
        <v>0.388</v>
      </c>
      <c r="IJ23">
        <v>0.0179</v>
      </c>
      <c r="IK23">
        <v>0.3211926121604701</v>
      </c>
      <c r="IL23">
        <v>0.001513919756645767</v>
      </c>
      <c r="IM23">
        <v>-6.355450319681323E-07</v>
      </c>
      <c r="IN23">
        <v>2.090123885286584E-10</v>
      </c>
      <c r="IO23">
        <v>-0.3253396090483199</v>
      </c>
      <c r="IP23">
        <v>-0.006256547656075575</v>
      </c>
      <c r="IQ23">
        <v>0.00124454442421945</v>
      </c>
      <c r="IR23">
        <v>1.659708129871356E-06</v>
      </c>
      <c r="IS23">
        <v>-1</v>
      </c>
      <c r="IT23">
        <v>2069</v>
      </c>
      <c r="IU23">
        <v>3</v>
      </c>
      <c r="IV23">
        <v>25</v>
      </c>
      <c r="IW23">
        <v>1</v>
      </c>
      <c r="IX23">
        <v>19.4</v>
      </c>
      <c r="IY23">
        <v>0.264893</v>
      </c>
      <c r="IZ23">
        <v>2.58423</v>
      </c>
      <c r="JA23">
        <v>1.59912</v>
      </c>
      <c r="JB23">
        <v>2.36816</v>
      </c>
      <c r="JC23">
        <v>1.44897</v>
      </c>
      <c r="JD23">
        <v>2.40967</v>
      </c>
      <c r="JE23">
        <v>37.3138</v>
      </c>
      <c r="JF23">
        <v>14.1583</v>
      </c>
      <c r="JG23">
        <v>18</v>
      </c>
      <c r="JH23">
        <v>611.755</v>
      </c>
      <c r="JI23">
        <v>414.589</v>
      </c>
      <c r="JJ23">
        <v>22.9445</v>
      </c>
      <c r="JK23">
        <v>28.5606</v>
      </c>
      <c r="JL23">
        <v>29.9999</v>
      </c>
      <c r="JM23">
        <v>28.6964</v>
      </c>
      <c r="JN23">
        <v>28.6788</v>
      </c>
      <c r="JO23">
        <v>5.29748</v>
      </c>
      <c r="JP23">
        <v>31.5149</v>
      </c>
      <c r="JQ23">
        <v>53.9287</v>
      </c>
      <c r="JR23">
        <v>22.9562</v>
      </c>
      <c r="JS23">
        <v>50</v>
      </c>
      <c r="JT23">
        <v>16.8989</v>
      </c>
      <c r="JU23">
        <v>101.46</v>
      </c>
      <c r="JV23">
        <v>101.262</v>
      </c>
    </row>
    <row r="24" spans="1:282">
      <c r="A24">
        <v>8</v>
      </c>
      <c r="B24">
        <v>1717677703.6</v>
      </c>
      <c r="C24">
        <v>553.5</v>
      </c>
      <c r="D24" t="s">
        <v>449</v>
      </c>
      <c r="E24" t="s">
        <v>450</v>
      </c>
      <c r="F24">
        <v>15</v>
      </c>
      <c r="G24">
        <v>1717677695.599999</v>
      </c>
      <c r="H24">
        <f>(I24)/1000</f>
        <v>0</v>
      </c>
      <c r="I24">
        <f>1000*DI24*AG24*(DE24-DF24)/(100*CX24*(1000-AG24*DE24))</f>
        <v>0</v>
      </c>
      <c r="J24">
        <f>DI24*AG24*(DD24-DC24*(1000-AG24*DF24)/(1000-AG24*DE24))/(100*CX24)</f>
        <v>0</v>
      </c>
      <c r="K24">
        <f>DC24 - IF(AG24&gt;1, J24*CX24*100.0/(AI24*DQ24), 0)</f>
        <v>0</v>
      </c>
      <c r="L24">
        <f>((R24-H24/2)*K24-J24)/(R24+H24/2)</f>
        <v>0</v>
      </c>
      <c r="M24">
        <f>L24*(DJ24+DK24)/1000.0</f>
        <v>0</v>
      </c>
      <c r="N24">
        <f>(DC24 - IF(AG24&gt;1, J24*CX24*100.0/(AI24*DQ24), 0))*(DJ24+DK24)/1000.0</f>
        <v>0</v>
      </c>
      <c r="O24">
        <f>2.0/((1/Q24-1/P24)+SIGN(Q24)*SQRT((1/Q24-1/P24)*(1/Q24-1/P24) + 4*CY24/((CY24+1)*(CY24+1))*(2*1/Q24*1/P24-1/P24*1/P24)))</f>
        <v>0</v>
      </c>
      <c r="P24">
        <f>IF(LEFT(CZ24,1)&lt;&gt;"0",IF(LEFT(CZ24,1)="1",3.0,DA24),$D$5+$E$5*(DQ24*DJ24/($K$5*1000))+$F$5*(DQ24*DJ24/($K$5*1000))*MAX(MIN(CX24,$J$5),$I$5)*MAX(MIN(CX24,$J$5),$I$5)+$G$5*MAX(MIN(CX24,$J$5),$I$5)*(DQ24*DJ24/($K$5*1000))+$H$5*(DQ24*DJ24/($K$5*1000))*(DQ24*DJ24/($K$5*1000)))</f>
        <v>0</v>
      </c>
      <c r="Q24">
        <f>H24*(1000-(1000*0.61365*exp(17.502*U24/(240.97+U24))/(DJ24+DK24)+DE24)/2)/(1000*0.61365*exp(17.502*U24/(240.97+U24))/(DJ24+DK24)-DE24)</f>
        <v>0</v>
      </c>
      <c r="R24">
        <f>1/((CY24+1)/(O24/1.6)+1/(P24/1.37)) + CY24/((CY24+1)/(O24/1.6) + CY24/(P24/1.37))</f>
        <v>0</v>
      </c>
      <c r="S24">
        <f>(CT24*CW24)</f>
        <v>0</v>
      </c>
      <c r="T24">
        <f>(DL24+(S24+2*0.95*5.67E-8*(((DL24+$B$7)+273)^4-(DL24+273)^4)-44100*H24)/(1.84*29.3*P24+8*0.95*5.67E-8*(DL24+273)^3))</f>
        <v>0</v>
      </c>
      <c r="U24">
        <f>($C$7*DM24+$D$7*DN24+$E$7*T24)</f>
        <v>0</v>
      </c>
      <c r="V24">
        <f>0.61365*exp(17.502*U24/(240.97+U24))</f>
        <v>0</v>
      </c>
      <c r="W24">
        <f>(X24/Y24*100)</f>
        <v>0</v>
      </c>
      <c r="X24">
        <f>DE24*(DJ24+DK24)/1000</f>
        <v>0</v>
      </c>
      <c r="Y24">
        <f>0.61365*exp(17.502*DL24/(240.97+DL24))</f>
        <v>0</v>
      </c>
      <c r="Z24">
        <f>(V24-DE24*(DJ24+DK24)/1000)</f>
        <v>0</v>
      </c>
      <c r="AA24">
        <f>(-H24*44100)</f>
        <v>0</v>
      </c>
      <c r="AB24">
        <f>2*29.3*P24*0.92*(DL24-U24)</f>
        <v>0</v>
      </c>
      <c r="AC24">
        <f>2*0.95*5.67E-8*(((DL24+$B$7)+273)^4-(U24+273)^4)</f>
        <v>0</v>
      </c>
      <c r="AD24">
        <f>S24+AC24+AA24+AB24</f>
        <v>0</v>
      </c>
      <c r="AE24">
        <v>0</v>
      </c>
      <c r="AF24">
        <v>0</v>
      </c>
      <c r="AG24">
        <f>IF(AE24*$H$13&gt;=AI24,1.0,(AI24/(AI24-AE24*$H$13)))</f>
        <v>0</v>
      </c>
      <c r="AH24">
        <f>(AG24-1)*100</f>
        <v>0</v>
      </c>
      <c r="AI24">
        <f>MAX(0,($B$13+$C$13*DQ24)/(1+$D$13*DQ24)*DJ24/(DL24+273)*$E$13)</f>
        <v>0</v>
      </c>
      <c r="AJ24" t="s">
        <v>415</v>
      </c>
      <c r="AK24">
        <v>10056.7</v>
      </c>
      <c r="AL24">
        <v>239.316</v>
      </c>
      <c r="AM24">
        <v>912.8</v>
      </c>
      <c r="AN24">
        <f>1-AL24/AM24</f>
        <v>0</v>
      </c>
      <c r="AO24">
        <v>-1</v>
      </c>
      <c r="AP24" t="s">
        <v>451</v>
      </c>
      <c r="AQ24">
        <v>10200.2</v>
      </c>
      <c r="AR24">
        <v>824.9003600000002</v>
      </c>
      <c r="AS24">
        <v>960.8691979303359</v>
      </c>
      <c r="AT24">
        <f>1-AR24/AS24</f>
        <v>0</v>
      </c>
      <c r="AU24">
        <v>0.5</v>
      </c>
      <c r="AV24">
        <f>CU24</f>
        <v>0</v>
      </c>
      <c r="AW24">
        <f>J24</f>
        <v>0</v>
      </c>
      <c r="AX24">
        <f>AT24*AU24*AV24</f>
        <v>0</v>
      </c>
      <c r="AY24">
        <f>(AW24-AO24)/AV24</f>
        <v>0</v>
      </c>
      <c r="AZ24">
        <f>(AM24-AS24)/AS24</f>
        <v>0</v>
      </c>
      <c r="BA24">
        <f>AL24/(AN24+AL24/AS24)</f>
        <v>0</v>
      </c>
      <c r="BB24" t="s">
        <v>417</v>
      </c>
      <c r="BC24">
        <v>0</v>
      </c>
      <c r="BD24">
        <f>IF(BC24&lt;&gt;0, BC24, BA24)</f>
        <v>0</v>
      </c>
      <c r="BE24">
        <f>1-BD24/AS24</f>
        <v>0</v>
      </c>
      <c r="BF24">
        <f>(AS24-AR24)/(AS24-BD24)</f>
        <v>0</v>
      </c>
      <c r="BG24">
        <f>(AM24-AS24)/(AM24-BD24)</f>
        <v>0</v>
      </c>
      <c r="BH24">
        <f>(AS24-AR24)/(AS24-AL24)</f>
        <v>0</v>
      </c>
      <c r="BI24">
        <f>(AM24-AS24)/(AM24-AL24)</f>
        <v>0</v>
      </c>
      <c r="BJ24">
        <f>(BF24*BD24/AR24)</f>
        <v>0</v>
      </c>
      <c r="BK24">
        <f>(1-BJ24)</f>
        <v>0</v>
      </c>
      <c r="BL24">
        <v>3714</v>
      </c>
      <c r="BM24">
        <v>290.0000000000001</v>
      </c>
      <c r="BN24">
        <v>947.36</v>
      </c>
      <c r="BO24">
        <v>155</v>
      </c>
      <c r="BP24">
        <v>10200.2</v>
      </c>
      <c r="BQ24">
        <v>947.03</v>
      </c>
      <c r="BR24">
        <v>0.33</v>
      </c>
      <c r="BS24">
        <v>300.0000000000001</v>
      </c>
      <c r="BT24">
        <v>23.9</v>
      </c>
      <c r="BU24">
        <v>960.8691979303359</v>
      </c>
      <c r="BV24">
        <v>1.854817154288101</v>
      </c>
      <c r="BW24">
        <v>-14.12011322163214</v>
      </c>
      <c r="BX24">
        <v>1.656551779246225</v>
      </c>
      <c r="BY24">
        <v>0.7218224448373167</v>
      </c>
      <c r="BZ24">
        <v>-0.007859108120133483</v>
      </c>
      <c r="CA24">
        <v>289.9999999999999</v>
      </c>
      <c r="CB24">
        <v>947.17</v>
      </c>
      <c r="CC24">
        <v>835</v>
      </c>
      <c r="CD24">
        <v>10186.1</v>
      </c>
      <c r="CE24">
        <v>947.01</v>
      </c>
      <c r="CF24">
        <v>0.16</v>
      </c>
      <c r="CT24">
        <f>$B$11*DR24+$C$11*DS24+$F$11*ED24*(1-EG24)</f>
        <v>0</v>
      </c>
      <c r="CU24">
        <f>CT24*CV24</f>
        <v>0</v>
      </c>
      <c r="CV24">
        <f>($B$11*$D$9+$C$11*$D$9+$F$11*((EQ24+EI24)/MAX(EQ24+EI24+ER24, 0.1)*$I$9+ER24/MAX(EQ24+EI24+ER24, 0.1)*$J$9))/($B$11+$C$11+$F$11)</f>
        <v>0</v>
      </c>
      <c r="CW24">
        <f>($B$11*$K$9+$C$11*$K$9+$F$11*((EQ24+EI24)/MAX(EQ24+EI24+ER24, 0.1)*$P$9+ER24/MAX(EQ24+EI24+ER24, 0.1)*$Q$9))/($B$11+$C$11+$F$11)</f>
        <v>0</v>
      </c>
      <c r="CX24">
        <v>6</v>
      </c>
      <c r="CY24">
        <v>0.5</v>
      </c>
      <c r="CZ24" t="s">
        <v>418</v>
      </c>
      <c r="DA24">
        <v>2</v>
      </c>
      <c r="DB24">
        <v>1717677695.599999</v>
      </c>
      <c r="DC24">
        <v>-0.6097229032258065</v>
      </c>
      <c r="DD24">
        <v>-2.961619677419355</v>
      </c>
      <c r="DE24">
        <v>19.08000967741936</v>
      </c>
      <c r="DF24">
        <v>16.54452580645161</v>
      </c>
      <c r="DG24">
        <v>-1.002722903225806</v>
      </c>
      <c r="DH24">
        <v>19.06095483870968</v>
      </c>
      <c r="DI24">
        <v>599.9892258064516</v>
      </c>
      <c r="DJ24">
        <v>100.9363548387097</v>
      </c>
      <c r="DK24">
        <v>0.1000361032258064</v>
      </c>
      <c r="DL24">
        <v>25.05544193548387</v>
      </c>
      <c r="DM24">
        <v>24.96497741935484</v>
      </c>
      <c r="DN24">
        <v>999.9000000000003</v>
      </c>
      <c r="DO24">
        <v>0</v>
      </c>
      <c r="DP24">
        <v>0</v>
      </c>
      <c r="DQ24">
        <v>10001.4735483871</v>
      </c>
      <c r="DR24">
        <v>0</v>
      </c>
      <c r="DS24">
        <v>416.1735483870967</v>
      </c>
      <c r="DT24">
        <v>2.271815161290322</v>
      </c>
      <c r="DU24">
        <v>-0.7032224193548386</v>
      </c>
      <c r="DV24">
        <v>-3.011442258064516</v>
      </c>
      <c r="DW24">
        <v>2.535486451612903</v>
      </c>
      <c r="DX24">
        <v>-2.961619677419355</v>
      </c>
      <c r="DY24">
        <v>16.54452580645161</v>
      </c>
      <c r="DZ24">
        <v>1.925865161290323</v>
      </c>
      <c r="EA24">
        <v>1.669943548387097</v>
      </c>
      <c r="EB24">
        <v>16.84764838709678</v>
      </c>
      <c r="EC24">
        <v>14.61979677419355</v>
      </c>
      <c r="ED24">
        <v>699.9937096774195</v>
      </c>
      <c r="EE24">
        <v>0.9429965483870966</v>
      </c>
      <c r="EF24">
        <v>0.05700364193548386</v>
      </c>
      <c r="EG24">
        <v>0</v>
      </c>
      <c r="EH24">
        <v>824.860612903226</v>
      </c>
      <c r="EI24">
        <v>5.000040000000003</v>
      </c>
      <c r="EJ24">
        <v>5948.210322580645</v>
      </c>
      <c r="EK24">
        <v>5723.349032258065</v>
      </c>
      <c r="EL24">
        <v>35.907</v>
      </c>
      <c r="EM24">
        <v>38.36477419354837</v>
      </c>
      <c r="EN24">
        <v>37.08845161290322</v>
      </c>
      <c r="EO24">
        <v>37.99783870967741</v>
      </c>
      <c r="EP24">
        <v>37.77196774193548</v>
      </c>
      <c r="EQ24">
        <v>655.3770967741934</v>
      </c>
      <c r="ER24">
        <v>39.61999999999998</v>
      </c>
      <c r="ES24">
        <v>0</v>
      </c>
      <c r="ET24">
        <v>80.29999995231628</v>
      </c>
      <c r="EU24">
        <v>0</v>
      </c>
      <c r="EV24">
        <v>824.9003600000002</v>
      </c>
      <c r="EW24">
        <v>4.395615356991232</v>
      </c>
      <c r="EX24">
        <v>14.25923083962755</v>
      </c>
      <c r="EY24">
        <v>5948.2984</v>
      </c>
      <c r="EZ24">
        <v>15</v>
      </c>
      <c r="FA24">
        <v>1717677723.6</v>
      </c>
      <c r="FB24" t="s">
        <v>452</v>
      </c>
      <c r="FC24">
        <v>1717677723.6</v>
      </c>
      <c r="FD24">
        <v>1717676456.6</v>
      </c>
      <c r="FE24">
        <v>95</v>
      </c>
      <c r="FF24">
        <v>0.083</v>
      </c>
      <c r="FG24">
        <v>0.006</v>
      </c>
      <c r="FH24">
        <v>0.393</v>
      </c>
      <c r="FI24">
        <v>-0.164</v>
      </c>
      <c r="FJ24">
        <v>-3</v>
      </c>
      <c r="FK24">
        <v>14</v>
      </c>
      <c r="FL24">
        <v>0.3</v>
      </c>
      <c r="FM24">
        <v>0.02</v>
      </c>
      <c r="FN24">
        <v>2.28917775</v>
      </c>
      <c r="FO24">
        <v>-0.3997998123827416</v>
      </c>
      <c r="FP24">
        <v>0.04501937885441668</v>
      </c>
      <c r="FQ24">
        <v>1</v>
      </c>
      <c r="FR24">
        <v>824.6736176470589</v>
      </c>
      <c r="FS24">
        <v>3.628128331023239</v>
      </c>
      <c r="FT24">
        <v>0.472651843930536</v>
      </c>
      <c r="FU24">
        <v>0</v>
      </c>
      <c r="FV24">
        <v>2.5152565</v>
      </c>
      <c r="FW24">
        <v>0.3654294934333885</v>
      </c>
      <c r="FX24">
        <v>0.04372960756455515</v>
      </c>
      <c r="FY24">
        <v>0</v>
      </c>
      <c r="FZ24">
        <v>1</v>
      </c>
      <c r="GA24">
        <v>3</v>
      </c>
      <c r="GB24" t="s">
        <v>420</v>
      </c>
      <c r="GC24">
        <v>3.24853</v>
      </c>
      <c r="GD24">
        <v>2.80136</v>
      </c>
      <c r="GE24">
        <v>-0.000285565</v>
      </c>
      <c r="GF24">
        <v>-0.000893396</v>
      </c>
      <c r="GG24">
        <v>0.0992552</v>
      </c>
      <c r="GH24">
        <v>0.0900725</v>
      </c>
      <c r="GI24">
        <v>26199.5</v>
      </c>
      <c r="GJ24">
        <v>31258.2</v>
      </c>
      <c r="GK24">
        <v>26012.3</v>
      </c>
      <c r="GL24">
        <v>30035.3</v>
      </c>
      <c r="GM24">
        <v>32972.4</v>
      </c>
      <c r="GN24">
        <v>35257.6</v>
      </c>
      <c r="GO24">
        <v>39903.1</v>
      </c>
      <c r="GP24">
        <v>41784.4</v>
      </c>
      <c r="GQ24">
        <v>2.17493</v>
      </c>
      <c r="GR24">
        <v>1.85225</v>
      </c>
      <c r="GS24">
        <v>0.0073202</v>
      </c>
      <c r="GT24">
        <v>0</v>
      </c>
      <c r="GU24">
        <v>24.8472</v>
      </c>
      <c r="GV24">
        <v>999.9</v>
      </c>
      <c r="GW24">
        <v>43.6</v>
      </c>
      <c r="GX24">
        <v>33.1</v>
      </c>
      <c r="GY24">
        <v>21.9468</v>
      </c>
      <c r="GZ24">
        <v>60.9334</v>
      </c>
      <c r="HA24">
        <v>16.5064</v>
      </c>
      <c r="HB24">
        <v>1</v>
      </c>
      <c r="HC24">
        <v>0.0939202</v>
      </c>
      <c r="HD24">
        <v>1.56759</v>
      </c>
      <c r="HE24">
        <v>20.3057</v>
      </c>
      <c r="HF24">
        <v>5.20396</v>
      </c>
      <c r="HG24">
        <v>11.9021</v>
      </c>
      <c r="HH24">
        <v>4.9703</v>
      </c>
      <c r="HI24">
        <v>3.281</v>
      </c>
      <c r="HJ24">
        <v>9999</v>
      </c>
      <c r="HK24">
        <v>9999</v>
      </c>
      <c r="HL24">
        <v>9999</v>
      </c>
      <c r="HM24">
        <v>999.9</v>
      </c>
      <c r="HN24">
        <v>4.97078</v>
      </c>
      <c r="HO24">
        <v>1.85547</v>
      </c>
      <c r="HP24">
        <v>1.85267</v>
      </c>
      <c r="HQ24">
        <v>1.85688</v>
      </c>
      <c r="HR24">
        <v>1.85763</v>
      </c>
      <c r="HS24">
        <v>1.85657</v>
      </c>
      <c r="HT24">
        <v>1.85014</v>
      </c>
      <c r="HU24">
        <v>1.8552</v>
      </c>
      <c r="HV24" t="s">
        <v>23</v>
      </c>
      <c r="HW24" t="s">
        <v>23</v>
      </c>
      <c r="HX24" t="s">
        <v>23</v>
      </c>
      <c r="HY24" t="s">
        <v>23</v>
      </c>
      <c r="HZ24" t="s">
        <v>421</v>
      </c>
      <c r="IA24" t="s">
        <v>422</v>
      </c>
      <c r="IB24" t="s">
        <v>423</v>
      </c>
      <c r="IC24" t="s">
        <v>423</v>
      </c>
      <c r="ID24" t="s">
        <v>423</v>
      </c>
      <c r="IE24" t="s">
        <v>423</v>
      </c>
      <c r="IF24">
        <v>0</v>
      </c>
      <c r="IG24">
        <v>100</v>
      </c>
      <c r="IH24">
        <v>100</v>
      </c>
      <c r="II24">
        <v>0.393</v>
      </c>
      <c r="IJ24">
        <v>0.0194</v>
      </c>
      <c r="IK24">
        <v>0.3144364959777223</v>
      </c>
      <c r="IL24">
        <v>0.001513919756645767</v>
      </c>
      <c r="IM24">
        <v>-6.355450319681323E-07</v>
      </c>
      <c r="IN24">
        <v>2.090123885286584E-10</v>
      </c>
      <c r="IO24">
        <v>-0.3253396090483199</v>
      </c>
      <c r="IP24">
        <v>-0.006256547656075575</v>
      </c>
      <c r="IQ24">
        <v>0.00124454442421945</v>
      </c>
      <c r="IR24">
        <v>1.659708129871356E-06</v>
      </c>
      <c r="IS24">
        <v>-1</v>
      </c>
      <c r="IT24">
        <v>2069</v>
      </c>
      <c r="IU24">
        <v>3</v>
      </c>
      <c r="IV24">
        <v>25</v>
      </c>
      <c r="IW24">
        <v>1</v>
      </c>
      <c r="IX24">
        <v>20.8</v>
      </c>
      <c r="IY24">
        <v>0.0292969</v>
      </c>
      <c r="IZ24">
        <v>4.99634</v>
      </c>
      <c r="JA24">
        <v>1.59912</v>
      </c>
      <c r="JB24">
        <v>2.36816</v>
      </c>
      <c r="JC24">
        <v>1.44897</v>
      </c>
      <c r="JD24">
        <v>2.49023</v>
      </c>
      <c r="JE24">
        <v>37.2899</v>
      </c>
      <c r="JF24">
        <v>14.132</v>
      </c>
      <c r="JG24">
        <v>18</v>
      </c>
      <c r="JH24">
        <v>612.172</v>
      </c>
      <c r="JI24">
        <v>412.776</v>
      </c>
      <c r="JJ24">
        <v>23.2096</v>
      </c>
      <c r="JK24">
        <v>28.5336</v>
      </c>
      <c r="JL24">
        <v>29.9999</v>
      </c>
      <c r="JM24">
        <v>28.6703</v>
      </c>
      <c r="JN24">
        <v>28.6521</v>
      </c>
      <c r="JO24">
        <v>0</v>
      </c>
      <c r="JP24">
        <v>33.7202</v>
      </c>
      <c r="JQ24">
        <v>53.1807</v>
      </c>
      <c r="JR24">
        <v>23.2234</v>
      </c>
      <c r="JS24">
        <v>0</v>
      </c>
      <c r="JT24">
        <v>16.3645</v>
      </c>
      <c r="JU24">
        <v>101.465</v>
      </c>
      <c r="JV24">
        <v>101.266</v>
      </c>
    </row>
    <row r="25" spans="1:282">
      <c r="A25">
        <v>9</v>
      </c>
      <c r="B25">
        <v>1717677784.6</v>
      </c>
      <c r="C25">
        <v>634.5</v>
      </c>
      <c r="D25" t="s">
        <v>453</v>
      </c>
      <c r="E25" t="s">
        <v>454</v>
      </c>
      <c r="F25">
        <v>15</v>
      </c>
      <c r="G25">
        <v>1717677776.599999</v>
      </c>
      <c r="H25">
        <f>(I25)/1000</f>
        <v>0</v>
      </c>
      <c r="I25">
        <f>1000*DI25*AG25*(DE25-DF25)/(100*CX25*(1000-AG25*DE25))</f>
        <v>0</v>
      </c>
      <c r="J25">
        <f>DI25*AG25*(DD25-DC25*(1000-AG25*DF25)/(1000-AG25*DE25))/(100*CX25)</f>
        <v>0</v>
      </c>
      <c r="K25">
        <f>DC25 - IF(AG25&gt;1, J25*CX25*100.0/(AI25*DQ25), 0)</f>
        <v>0</v>
      </c>
      <c r="L25">
        <f>((R25-H25/2)*K25-J25)/(R25+H25/2)</f>
        <v>0</v>
      </c>
      <c r="M25">
        <f>L25*(DJ25+DK25)/1000.0</f>
        <v>0</v>
      </c>
      <c r="N25">
        <f>(DC25 - IF(AG25&gt;1, J25*CX25*100.0/(AI25*DQ25), 0))*(DJ25+DK25)/1000.0</f>
        <v>0</v>
      </c>
      <c r="O25">
        <f>2.0/((1/Q25-1/P25)+SIGN(Q25)*SQRT((1/Q25-1/P25)*(1/Q25-1/P25) + 4*CY25/((CY25+1)*(CY25+1))*(2*1/Q25*1/P25-1/P25*1/P25)))</f>
        <v>0</v>
      </c>
      <c r="P25">
        <f>IF(LEFT(CZ25,1)&lt;&gt;"0",IF(LEFT(CZ25,1)="1",3.0,DA25),$D$5+$E$5*(DQ25*DJ25/($K$5*1000))+$F$5*(DQ25*DJ25/($K$5*1000))*MAX(MIN(CX25,$J$5),$I$5)*MAX(MIN(CX25,$J$5),$I$5)+$G$5*MAX(MIN(CX25,$J$5),$I$5)*(DQ25*DJ25/($K$5*1000))+$H$5*(DQ25*DJ25/($K$5*1000))*(DQ25*DJ25/($K$5*1000)))</f>
        <v>0</v>
      </c>
      <c r="Q25">
        <f>H25*(1000-(1000*0.61365*exp(17.502*U25/(240.97+U25))/(DJ25+DK25)+DE25)/2)/(1000*0.61365*exp(17.502*U25/(240.97+U25))/(DJ25+DK25)-DE25)</f>
        <v>0</v>
      </c>
      <c r="R25">
        <f>1/((CY25+1)/(O25/1.6)+1/(P25/1.37)) + CY25/((CY25+1)/(O25/1.6) + CY25/(P25/1.37))</f>
        <v>0</v>
      </c>
      <c r="S25">
        <f>(CT25*CW25)</f>
        <v>0</v>
      </c>
      <c r="T25">
        <f>(DL25+(S25+2*0.95*5.67E-8*(((DL25+$B$7)+273)^4-(DL25+273)^4)-44100*H25)/(1.84*29.3*P25+8*0.95*5.67E-8*(DL25+273)^3))</f>
        <v>0</v>
      </c>
      <c r="U25">
        <f>($C$7*DM25+$D$7*DN25+$E$7*T25)</f>
        <v>0</v>
      </c>
      <c r="V25">
        <f>0.61365*exp(17.502*U25/(240.97+U25))</f>
        <v>0</v>
      </c>
      <c r="W25">
        <f>(X25/Y25*100)</f>
        <v>0</v>
      </c>
      <c r="X25">
        <f>DE25*(DJ25+DK25)/1000</f>
        <v>0</v>
      </c>
      <c r="Y25">
        <f>0.61365*exp(17.502*DL25/(240.97+DL25))</f>
        <v>0</v>
      </c>
      <c r="Z25">
        <f>(V25-DE25*(DJ25+DK25)/1000)</f>
        <v>0</v>
      </c>
      <c r="AA25">
        <f>(-H25*44100)</f>
        <v>0</v>
      </c>
      <c r="AB25">
        <f>2*29.3*P25*0.92*(DL25-U25)</f>
        <v>0</v>
      </c>
      <c r="AC25">
        <f>2*0.95*5.67E-8*(((DL25+$B$7)+273)^4-(U25+273)^4)</f>
        <v>0</v>
      </c>
      <c r="AD25">
        <f>S25+AC25+AA25+AB25</f>
        <v>0</v>
      </c>
      <c r="AE25">
        <v>0</v>
      </c>
      <c r="AF25">
        <v>0</v>
      </c>
      <c r="AG25">
        <f>IF(AE25*$H$13&gt;=AI25,1.0,(AI25/(AI25-AE25*$H$13)))</f>
        <v>0</v>
      </c>
      <c r="AH25">
        <f>(AG25-1)*100</f>
        <v>0</v>
      </c>
      <c r="AI25">
        <f>MAX(0,($B$13+$C$13*DQ25)/(1+$D$13*DQ25)*DJ25/(DL25+273)*$E$13)</f>
        <v>0</v>
      </c>
      <c r="AJ25" t="s">
        <v>415</v>
      </c>
      <c r="AK25">
        <v>10056.7</v>
      </c>
      <c r="AL25">
        <v>239.316</v>
      </c>
      <c r="AM25">
        <v>912.8</v>
      </c>
      <c r="AN25">
        <f>1-AL25/AM25</f>
        <v>0</v>
      </c>
      <c r="AO25">
        <v>-1</v>
      </c>
      <c r="AP25" t="s">
        <v>455</v>
      </c>
      <c r="AQ25">
        <v>10204.6</v>
      </c>
      <c r="AR25">
        <v>797.93112</v>
      </c>
      <c r="AS25">
        <v>1115.196584859298</v>
      </c>
      <c r="AT25">
        <f>1-AR25/AS25</f>
        <v>0</v>
      </c>
      <c r="AU25">
        <v>0.5</v>
      </c>
      <c r="AV25">
        <f>CU25</f>
        <v>0</v>
      </c>
      <c r="AW25">
        <f>J25</f>
        <v>0</v>
      </c>
      <c r="AX25">
        <f>AT25*AU25*AV25</f>
        <v>0</v>
      </c>
      <c r="AY25">
        <f>(AW25-AO25)/AV25</f>
        <v>0</v>
      </c>
      <c r="AZ25">
        <f>(AM25-AS25)/AS25</f>
        <v>0</v>
      </c>
      <c r="BA25">
        <f>AL25/(AN25+AL25/AS25)</f>
        <v>0</v>
      </c>
      <c r="BB25" t="s">
        <v>417</v>
      </c>
      <c r="BC25">
        <v>0</v>
      </c>
      <c r="BD25">
        <f>IF(BC25&lt;&gt;0, BC25, BA25)</f>
        <v>0</v>
      </c>
      <c r="BE25">
        <f>1-BD25/AS25</f>
        <v>0</v>
      </c>
      <c r="BF25">
        <f>(AS25-AR25)/(AS25-BD25)</f>
        <v>0</v>
      </c>
      <c r="BG25">
        <f>(AM25-AS25)/(AM25-BD25)</f>
        <v>0</v>
      </c>
      <c r="BH25">
        <f>(AS25-AR25)/(AS25-AL25)</f>
        <v>0</v>
      </c>
      <c r="BI25">
        <f>(AM25-AS25)/(AM25-AL25)</f>
        <v>0</v>
      </c>
      <c r="BJ25">
        <f>(BF25*BD25/AR25)</f>
        <v>0</v>
      </c>
      <c r="BK25">
        <f>(1-BJ25)</f>
        <v>0</v>
      </c>
      <c r="BL25">
        <v>3715</v>
      </c>
      <c r="BM25">
        <v>290.0000000000001</v>
      </c>
      <c r="BN25">
        <v>1082.7</v>
      </c>
      <c r="BO25">
        <v>125</v>
      </c>
      <c r="BP25">
        <v>10204.6</v>
      </c>
      <c r="BQ25">
        <v>1082.3</v>
      </c>
      <c r="BR25">
        <v>0.4</v>
      </c>
      <c r="BS25">
        <v>300.0000000000001</v>
      </c>
      <c r="BT25">
        <v>23.9</v>
      </c>
      <c r="BU25">
        <v>1115.196584859298</v>
      </c>
      <c r="BV25">
        <v>2.349285246426488</v>
      </c>
      <c r="BW25">
        <v>-33.57149138632906</v>
      </c>
      <c r="BX25">
        <v>2.098692988631004</v>
      </c>
      <c r="BY25">
        <v>0.9013682290402953</v>
      </c>
      <c r="BZ25">
        <v>-0.007861038932146836</v>
      </c>
      <c r="CA25">
        <v>289.9999999999999</v>
      </c>
      <c r="CB25">
        <v>1081.04</v>
      </c>
      <c r="CC25">
        <v>755</v>
      </c>
      <c r="CD25">
        <v>10189.9</v>
      </c>
      <c r="CE25">
        <v>1082.25</v>
      </c>
      <c r="CF25">
        <v>-1.21</v>
      </c>
      <c r="CT25">
        <f>$B$11*DR25+$C$11*DS25+$F$11*ED25*(1-EG25)</f>
        <v>0</v>
      </c>
      <c r="CU25">
        <f>CT25*CV25</f>
        <v>0</v>
      </c>
      <c r="CV25">
        <f>($B$11*$D$9+$C$11*$D$9+$F$11*((EQ25+EI25)/MAX(EQ25+EI25+ER25, 0.1)*$I$9+ER25/MAX(EQ25+EI25+ER25, 0.1)*$J$9))/($B$11+$C$11+$F$11)</f>
        <v>0</v>
      </c>
      <c r="CW25">
        <f>($B$11*$K$9+$C$11*$K$9+$F$11*((EQ25+EI25)/MAX(EQ25+EI25+ER25, 0.1)*$P$9+ER25/MAX(EQ25+EI25+ER25, 0.1)*$Q$9))/($B$11+$C$11+$F$11)</f>
        <v>0</v>
      </c>
      <c r="CX25">
        <v>6</v>
      </c>
      <c r="CY25">
        <v>0.5</v>
      </c>
      <c r="CZ25" t="s">
        <v>418</v>
      </c>
      <c r="DA25">
        <v>2</v>
      </c>
      <c r="DB25">
        <v>1717677776.599999</v>
      </c>
      <c r="DC25">
        <v>390.0831612903226</v>
      </c>
      <c r="DD25">
        <v>400.5568064516129</v>
      </c>
      <c r="DE25">
        <v>19.15107419354839</v>
      </c>
      <c r="DF25">
        <v>16.02055483870968</v>
      </c>
      <c r="DG25">
        <v>389.0631612903226</v>
      </c>
      <c r="DH25">
        <v>19.12907741935484</v>
      </c>
      <c r="DI25">
        <v>600.0060322580645</v>
      </c>
      <c r="DJ25">
        <v>100.9350967741935</v>
      </c>
      <c r="DK25">
        <v>0.1000973</v>
      </c>
      <c r="DL25">
        <v>25.11565806451613</v>
      </c>
      <c r="DM25">
        <v>24.95625483870968</v>
      </c>
      <c r="DN25">
        <v>999.9000000000003</v>
      </c>
      <c r="DO25">
        <v>0</v>
      </c>
      <c r="DP25">
        <v>0</v>
      </c>
      <c r="DQ25">
        <v>9992.845483870968</v>
      </c>
      <c r="DR25">
        <v>0</v>
      </c>
      <c r="DS25">
        <v>416.7492258064516</v>
      </c>
      <c r="DT25">
        <v>-10.59093451612903</v>
      </c>
      <c r="DU25">
        <v>397.5800000000001</v>
      </c>
      <c r="DV25">
        <v>407.0785483870968</v>
      </c>
      <c r="DW25">
        <v>3.130516451612903</v>
      </c>
      <c r="DX25">
        <v>400.5568064516129</v>
      </c>
      <c r="DY25">
        <v>16.02055483870968</v>
      </c>
      <c r="DZ25">
        <v>1.933016451612903</v>
      </c>
      <c r="EA25">
        <v>1.617037741935484</v>
      </c>
      <c r="EB25">
        <v>16.90608387096774</v>
      </c>
      <c r="EC25">
        <v>14.12208064516129</v>
      </c>
      <c r="ED25">
        <v>700.006322580645</v>
      </c>
      <c r="EE25">
        <v>0.9429921935483869</v>
      </c>
      <c r="EF25">
        <v>0.05700789999999999</v>
      </c>
      <c r="EG25">
        <v>0</v>
      </c>
      <c r="EH25">
        <v>798.3916451612904</v>
      </c>
      <c r="EI25">
        <v>5.000040000000003</v>
      </c>
      <c r="EJ25">
        <v>5779.227096774194</v>
      </c>
      <c r="EK25">
        <v>5723.445161290323</v>
      </c>
      <c r="EL25">
        <v>35.54</v>
      </c>
      <c r="EM25">
        <v>38</v>
      </c>
      <c r="EN25">
        <v>36.69919354838709</v>
      </c>
      <c r="EO25">
        <v>37.645</v>
      </c>
      <c r="EP25">
        <v>37.415</v>
      </c>
      <c r="EQ25">
        <v>655.3861290322581</v>
      </c>
      <c r="ER25">
        <v>39.61999999999998</v>
      </c>
      <c r="ES25">
        <v>0</v>
      </c>
      <c r="ET25">
        <v>80.29999995231628</v>
      </c>
      <c r="EU25">
        <v>0</v>
      </c>
      <c r="EV25">
        <v>797.93112</v>
      </c>
      <c r="EW25">
        <v>-41.10823071372385</v>
      </c>
      <c r="EX25">
        <v>-269.2707688395852</v>
      </c>
      <c r="EY25">
        <v>5776.1412</v>
      </c>
      <c r="EZ25">
        <v>15</v>
      </c>
      <c r="FA25">
        <v>1717677803.1</v>
      </c>
      <c r="FB25" t="s">
        <v>456</v>
      </c>
      <c r="FC25">
        <v>1717677803.1</v>
      </c>
      <c r="FD25">
        <v>1717676456.6</v>
      </c>
      <c r="FE25">
        <v>96</v>
      </c>
      <c r="FF25">
        <v>0.105</v>
      </c>
      <c r="FG25">
        <v>0.006</v>
      </c>
      <c r="FH25">
        <v>1.02</v>
      </c>
      <c r="FI25">
        <v>-0.164</v>
      </c>
      <c r="FJ25">
        <v>401</v>
      </c>
      <c r="FK25">
        <v>14</v>
      </c>
      <c r="FL25">
        <v>0.32</v>
      </c>
      <c r="FM25">
        <v>0.02</v>
      </c>
      <c r="FN25">
        <v>-9.300273499999999</v>
      </c>
      <c r="FO25">
        <v>-27.75085260787992</v>
      </c>
      <c r="FP25">
        <v>2.801109921146928</v>
      </c>
      <c r="FQ25">
        <v>0</v>
      </c>
      <c r="FR25">
        <v>800.7829705882352</v>
      </c>
      <c r="FS25">
        <v>-50.05046596726135</v>
      </c>
      <c r="FT25">
        <v>4.987315979121999</v>
      </c>
      <c r="FU25">
        <v>0</v>
      </c>
      <c r="FV25">
        <v>3.102533</v>
      </c>
      <c r="FW25">
        <v>0.6354198123827315</v>
      </c>
      <c r="FX25">
        <v>0.06272106257869041</v>
      </c>
      <c r="FY25">
        <v>0</v>
      </c>
      <c r="FZ25">
        <v>0</v>
      </c>
      <c r="GA25">
        <v>3</v>
      </c>
      <c r="GB25" t="s">
        <v>428</v>
      </c>
      <c r="GC25">
        <v>3.24818</v>
      </c>
      <c r="GD25">
        <v>2.80159</v>
      </c>
      <c r="GE25">
        <v>0.0963011</v>
      </c>
      <c r="GF25">
        <v>0.09950870000000001</v>
      </c>
      <c r="GG25">
        <v>0.0994903</v>
      </c>
      <c r="GH25">
        <v>0.0876725</v>
      </c>
      <c r="GI25">
        <v>23670.6</v>
      </c>
      <c r="GJ25">
        <v>28124.5</v>
      </c>
      <c r="GK25">
        <v>26012.8</v>
      </c>
      <c r="GL25">
        <v>30036.9</v>
      </c>
      <c r="GM25">
        <v>32974.1</v>
      </c>
      <c r="GN25">
        <v>35363</v>
      </c>
      <c r="GO25">
        <v>39904.7</v>
      </c>
      <c r="GP25">
        <v>41786.2</v>
      </c>
      <c r="GQ25">
        <v>2.17595</v>
      </c>
      <c r="GR25">
        <v>1.8511</v>
      </c>
      <c r="GS25">
        <v>0.00132993</v>
      </c>
      <c r="GT25">
        <v>0</v>
      </c>
      <c r="GU25">
        <v>24.9363</v>
      </c>
      <c r="GV25">
        <v>999.9</v>
      </c>
      <c r="GW25">
        <v>43.9</v>
      </c>
      <c r="GX25">
        <v>33</v>
      </c>
      <c r="GY25">
        <v>21.9746</v>
      </c>
      <c r="GZ25">
        <v>61.0834</v>
      </c>
      <c r="HA25">
        <v>16.5385</v>
      </c>
      <c r="HB25">
        <v>1</v>
      </c>
      <c r="HC25">
        <v>0.09256350000000001</v>
      </c>
      <c r="HD25">
        <v>1.47518</v>
      </c>
      <c r="HE25">
        <v>20.3069</v>
      </c>
      <c r="HF25">
        <v>5.19917</v>
      </c>
      <c r="HG25">
        <v>11.9021</v>
      </c>
      <c r="HH25">
        <v>4.9704</v>
      </c>
      <c r="HI25">
        <v>3.281</v>
      </c>
      <c r="HJ25">
        <v>9999</v>
      </c>
      <c r="HK25">
        <v>9999</v>
      </c>
      <c r="HL25">
        <v>9999</v>
      </c>
      <c r="HM25">
        <v>999.9</v>
      </c>
      <c r="HN25">
        <v>4.97067</v>
      </c>
      <c r="HO25">
        <v>1.85546</v>
      </c>
      <c r="HP25">
        <v>1.85261</v>
      </c>
      <c r="HQ25">
        <v>1.85686</v>
      </c>
      <c r="HR25">
        <v>1.8576</v>
      </c>
      <c r="HS25">
        <v>1.85654</v>
      </c>
      <c r="HT25">
        <v>1.85013</v>
      </c>
      <c r="HU25">
        <v>1.85516</v>
      </c>
      <c r="HV25" t="s">
        <v>23</v>
      </c>
      <c r="HW25" t="s">
        <v>23</v>
      </c>
      <c r="HX25" t="s">
        <v>23</v>
      </c>
      <c r="HY25" t="s">
        <v>23</v>
      </c>
      <c r="HZ25" t="s">
        <v>421</v>
      </c>
      <c r="IA25" t="s">
        <v>422</v>
      </c>
      <c r="IB25" t="s">
        <v>423</v>
      </c>
      <c r="IC25" t="s">
        <v>423</v>
      </c>
      <c r="ID25" t="s">
        <v>423</v>
      </c>
      <c r="IE25" t="s">
        <v>423</v>
      </c>
      <c r="IF25">
        <v>0</v>
      </c>
      <c r="IG25">
        <v>100</v>
      </c>
      <c r="IH25">
        <v>100</v>
      </c>
      <c r="II25">
        <v>1.02</v>
      </c>
      <c r="IJ25">
        <v>0.0221</v>
      </c>
      <c r="IK25">
        <v>0.3976543604460018</v>
      </c>
      <c r="IL25">
        <v>0.001513919756645767</v>
      </c>
      <c r="IM25">
        <v>-6.355450319681323E-07</v>
      </c>
      <c r="IN25">
        <v>2.090123885286584E-10</v>
      </c>
      <c r="IO25">
        <v>-0.3253396090483199</v>
      </c>
      <c r="IP25">
        <v>-0.006256547656075575</v>
      </c>
      <c r="IQ25">
        <v>0.00124454442421945</v>
      </c>
      <c r="IR25">
        <v>1.659708129871356E-06</v>
      </c>
      <c r="IS25">
        <v>-1</v>
      </c>
      <c r="IT25">
        <v>2069</v>
      </c>
      <c r="IU25">
        <v>3</v>
      </c>
      <c r="IV25">
        <v>25</v>
      </c>
      <c r="IW25">
        <v>1</v>
      </c>
      <c r="IX25">
        <v>22.1</v>
      </c>
      <c r="IY25">
        <v>1.04736</v>
      </c>
      <c r="IZ25">
        <v>2.56958</v>
      </c>
      <c r="JA25">
        <v>1.59912</v>
      </c>
      <c r="JB25">
        <v>2.36816</v>
      </c>
      <c r="JC25">
        <v>1.44897</v>
      </c>
      <c r="JD25">
        <v>2.48535</v>
      </c>
      <c r="JE25">
        <v>37.3138</v>
      </c>
      <c r="JF25">
        <v>14.1408</v>
      </c>
      <c r="JG25">
        <v>18</v>
      </c>
      <c r="JH25">
        <v>612.739</v>
      </c>
      <c r="JI25">
        <v>412.054</v>
      </c>
      <c r="JJ25">
        <v>23.377</v>
      </c>
      <c r="JK25">
        <v>28.5167</v>
      </c>
      <c r="JL25">
        <v>30.0001</v>
      </c>
      <c r="JM25">
        <v>28.6532</v>
      </c>
      <c r="JN25">
        <v>28.6375</v>
      </c>
      <c r="JO25">
        <v>20.9144</v>
      </c>
      <c r="JP25">
        <v>36.108</v>
      </c>
      <c r="JQ25">
        <v>51.6848</v>
      </c>
      <c r="JR25">
        <v>23.402</v>
      </c>
      <c r="JS25">
        <v>400</v>
      </c>
      <c r="JT25">
        <v>15.8294</v>
      </c>
      <c r="JU25">
        <v>101.468</v>
      </c>
      <c r="JV25">
        <v>101.271</v>
      </c>
    </row>
    <row r="26" spans="1:282">
      <c r="A26">
        <v>10</v>
      </c>
      <c r="B26">
        <v>1717677864.1</v>
      </c>
      <c r="C26">
        <v>714</v>
      </c>
      <c r="D26" t="s">
        <v>457</v>
      </c>
      <c r="E26" t="s">
        <v>458</v>
      </c>
      <c r="F26">
        <v>15</v>
      </c>
      <c r="G26">
        <v>1717677856.099999</v>
      </c>
      <c r="H26">
        <f>(I26)/1000</f>
        <v>0</v>
      </c>
      <c r="I26">
        <f>1000*DI26*AG26*(DE26-DF26)/(100*CX26*(1000-AG26*DE26))</f>
        <v>0</v>
      </c>
      <c r="J26">
        <f>DI26*AG26*(DD26-DC26*(1000-AG26*DF26)/(1000-AG26*DE26))/(100*CX26)</f>
        <v>0</v>
      </c>
      <c r="K26">
        <f>DC26 - IF(AG26&gt;1, J26*CX26*100.0/(AI26*DQ26), 0)</f>
        <v>0</v>
      </c>
      <c r="L26">
        <f>((R26-H26/2)*K26-J26)/(R26+H26/2)</f>
        <v>0</v>
      </c>
      <c r="M26">
        <f>L26*(DJ26+DK26)/1000.0</f>
        <v>0</v>
      </c>
      <c r="N26">
        <f>(DC26 - IF(AG26&gt;1, J26*CX26*100.0/(AI26*DQ26), 0))*(DJ26+DK26)/1000.0</f>
        <v>0</v>
      </c>
      <c r="O26">
        <f>2.0/((1/Q26-1/P26)+SIGN(Q26)*SQRT((1/Q26-1/P26)*(1/Q26-1/P26) + 4*CY26/((CY26+1)*(CY26+1))*(2*1/Q26*1/P26-1/P26*1/P26)))</f>
        <v>0</v>
      </c>
      <c r="P26">
        <f>IF(LEFT(CZ26,1)&lt;&gt;"0",IF(LEFT(CZ26,1)="1",3.0,DA26),$D$5+$E$5*(DQ26*DJ26/($K$5*1000))+$F$5*(DQ26*DJ26/($K$5*1000))*MAX(MIN(CX26,$J$5),$I$5)*MAX(MIN(CX26,$J$5),$I$5)+$G$5*MAX(MIN(CX26,$J$5),$I$5)*(DQ26*DJ26/($K$5*1000))+$H$5*(DQ26*DJ26/($K$5*1000))*(DQ26*DJ26/($K$5*1000)))</f>
        <v>0</v>
      </c>
      <c r="Q26">
        <f>H26*(1000-(1000*0.61365*exp(17.502*U26/(240.97+U26))/(DJ26+DK26)+DE26)/2)/(1000*0.61365*exp(17.502*U26/(240.97+U26))/(DJ26+DK26)-DE26)</f>
        <v>0</v>
      </c>
      <c r="R26">
        <f>1/((CY26+1)/(O26/1.6)+1/(P26/1.37)) + CY26/((CY26+1)/(O26/1.6) + CY26/(P26/1.37))</f>
        <v>0</v>
      </c>
      <c r="S26">
        <f>(CT26*CW26)</f>
        <v>0</v>
      </c>
      <c r="T26">
        <f>(DL26+(S26+2*0.95*5.67E-8*(((DL26+$B$7)+273)^4-(DL26+273)^4)-44100*H26)/(1.84*29.3*P26+8*0.95*5.67E-8*(DL26+273)^3))</f>
        <v>0</v>
      </c>
      <c r="U26">
        <f>($C$7*DM26+$D$7*DN26+$E$7*T26)</f>
        <v>0</v>
      </c>
      <c r="V26">
        <f>0.61365*exp(17.502*U26/(240.97+U26))</f>
        <v>0</v>
      </c>
      <c r="W26">
        <f>(X26/Y26*100)</f>
        <v>0</v>
      </c>
      <c r="X26">
        <f>DE26*(DJ26+DK26)/1000</f>
        <v>0</v>
      </c>
      <c r="Y26">
        <f>0.61365*exp(17.502*DL26/(240.97+DL26))</f>
        <v>0</v>
      </c>
      <c r="Z26">
        <f>(V26-DE26*(DJ26+DK26)/1000)</f>
        <v>0</v>
      </c>
      <c r="AA26">
        <f>(-H26*44100)</f>
        <v>0</v>
      </c>
      <c r="AB26">
        <f>2*29.3*P26*0.92*(DL26-U26)</f>
        <v>0</v>
      </c>
      <c r="AC26">
        <f>2*0.95*5.67E-8*(((DL26+$B$7)+273)^4-(U26+273)^4)</f>
        <v>0</v>
      </c>
      <c r="AD26">
        <f>S26+AC26+AA26+AB26</f>
        <v>0</v>
      </c>
      <c r="AE26">
        <v>0</v>
      </c>
      <c r="AF26">
        <v>0</v>
      </c>
      <c r="AG26">
        <f>IF(AE26*$H$13&gt;=AI26,1.0,(AI26/(AI26-AE26*$H$13)))</f>
        <v>0</v>
      </c>
      <c r="AH26">
        <f>(AG26-1)*100</f>
        <v>0</v>
      </c>
      <c r="AI26">
        <f>MAX(0,($B$13+$C$13*DQ26)/(1+$D$13*DQ26)*DJ26/(DL26+273)*$E$13)</f>
        <v>0</v>
      </c>
      <c r="AJ26" t="s">
        <v>415</v>
      </c>
      <c r="AK26">
        <v>10056.7</v>
      </c>
      <c r="AL26">
        <v>239.316</v>
      </c>
      <c r="AM26">
        <v>912.8</v>
      </c>
      <c r="AN26">
        <f>1-AL26/AM26</f>
        <v>0</v>
      </c>
      <c r="AO26">
        <v>-1</v>
      </c>
      <c r="AP26" t="s">
        <v>459</v>
      </c>
      <c r="AQ26">
        <v>10195</v>
      </c>
      <c r="AR26">
        <v>946.4118400000001</v>
      </c>
      <c r="AS26">
        <v>1396.607164074158</v>
      </c>
      <c r="AT26">
        <f>1-AR26/AS26</f>
        <v>0</v>
      </c>
      <c r="AU26">
        <v>0.5</v>
      </c>
      <c r="AV26">
        <f>CU26</f>
        <v>0</v>
      </c>
      <c r="AW26">
        <f>J26</f>
        <v>0</v>
      </c>
      <c r="AX26">
        <f>AT26*AU26*AV26</f>
        <v>0</v>
      </c>
      <c r="AY26">
        <f>(AW26-AO26)/AV26</f>
        <v>0</v>
      </c>
      <c r="AZ26">
        <f>(AM26-AS26)/AS26</f>
        <v>0</v>
      </c>
      <c r="BA26">
        <f>AL26/(AN26+AL26/AS26)</f>
        <v>0</v>
      </c>
      <c r="BB26" t="s">
        <v>417</v>
      </c>
      <c r="BC26">
        <v>0</v>
      </c>
      <c r="BD26">
        <f>IF(BC26&lt;&gt;0, BC26, BA26)</f>
        <v>0</v>
      </c>
      <c r="BE26">
        <f>1-BD26/AS26</f>
        <v>0</v>
      </c>
      <c r="BF26">
        <f>(AS26-AR26)/(AS26-BD26)</f>
        <v>0</v>
      </c>
      <c r="BG26">
        <f>(AM26-AS26)/(AM26-BD26)</f>
        <v>0</v>
      </c>
      <c r="BH26">
        <f>(AS26-AR26)/(AS26-AL26)</f>
        <v>0</v>
      </c>
      <c r="BI26">
        <f>(AM26-AS26)/(AM26-AL26)</f>
        <v>0</v>
      </c>
      <c r="BJ26">
        <f>(BF26*BD26/AR26)</f>
        <v>0</v>
      </c>
      <c r="BK26">
        <f>(1-BJ26)</f>
        <v>0</v>
      </c>
      <c r="BL26">
        <v>3716</v>
      </c>
      <c r="BM26">
        <v>290.0000000000001</v>
      </c>
      <c r="BN26">
        <v>1365.18</v>
      </c>
      <c r="BO26">
        <v>285</v>
      </c>
      <c r="BP26">
        <v>10195</v>
      </c>
      <c r="BQ26">
        <v>1363.55</v>
      </c>
      <c r="BR26">
        <v>1.63</v>
      </c>
      <c r="BS26">
        <v>300.0000000000001</v>
      </c>
      <c r="BT26">
        <v>23.9</v>
      </c>
      <c r="BU26">
        <v>1396.607164074158</v>
      </c>
      <c r="BV26">
        <v>1.999702325174361</v>
      </c>
      <c r="BW26">
        <v>-33.69716124187631</v>
      </c>
      <c r="BX26">
        <v>1.786018016591076</v>
      </c>
      <c r="BY26">
        <v>0.9270778794922057</v>
      </c>
      <c r="BZ26">
        <v>-0.007861344827586197</v>
      </c>
      <c r="CA26">
        <v>289.9999999999999</v>
      </c>
      <c r="CB26">
        <v>1363.83</v>
      </c>
      <c r="CC26">
        <v>695</v>
      </c>
      <c r="CD26">
        <v>10189.2</v>
      </c>
      <c r="CE26">
        <v>1363.54</v>
      </c>
      <c r="CF26">
        <v>0.29</v>
      </c>
      <c r="CT26">
        <f>$B$11*DR26+$C$11*DS26+$F$11*ED26*(1-EG26)</f>
        <v>0</v>
      </c>
      <c r="CU26">
        <f>CT26*CV26</f>
        <v>0</v>
      </c>
      <c r="CV26">
        <f>($B$11*$D$9+$C$11*$D$9+$F$11*((EQ26+EI26)/MAX(EQ26+EI26+ER26, 0.1)*$I$9+ER26/MAX(EQ26+EI26+ER26, 0.1)*$J$9))/($B$11+$C$11+$F$11)</f>
        <v>0</v>
      </c>
      <c r="CW26">
        <f>($B$11*$K$9+$C$11*$K$9+$F$11*((EQ26+EI26)/MAX(EQ26+EI26+ER26, 0.1)*$P$9+ER26/MAX(EQ26+EI26+ER26, 0.1)*$Q$9))/($B$11+$C$11+$F$11)</f>
        <v>0</v>
      </c>
      <c r="CX26">
        <v>6</v>
      </c>
      <c r="CY26">
        <v>0.5</v>
      </c>
      <c r="CZ26" t="s">
        <v>418</v>
      </c>
      <c r="DA26">
        <v>2</v>
      </c>
      <c r="DB26">
        <v>1717677856.099999</v>
      </c>
      <c r="DC26">
        <v>777.2390645161292</v>
      </c>
      <c r="DD26">
        <v>800.1675806451613</v>
      </c>
      <c r="DE26">
        <v>19.24843870967742</v>
      </c>
      <c r="DF26">
        <v>15.40321612903226</v>
      </c>
      <c r="DG26">
        <v>776.2310645161292</v>
      </c>
      <c r="DH26">
        <v>19.22239677419355</v>
      </c>
      <c r="DI26">
        <v>599.9920967741934</v>
      </c>
      <c r="DJ26">
        <v>100.9387741935484</v>
      </c>
      <c r="DK26">
        <v>0.0999817870967742</v>
      </c>
      <c r="DL26">
        <v>25.21658064516129</v>
      </c>
      <c r="DM26">
        <v>24.9596</v>
      </c>
      <c r="DN26">
        <v>999.9000000000003</v>
      </c>
      <c r="DO26">
        <v>0</v>
      </c>
      <c r="DP26">
        <v>0</v>
      </c>
      <c r="DQ26">
        <v>9996.788387096774</v>
      </c>
      <c r="DR26">
        <v>0</v>
      </c>
      <c r="DS26">
        <v>416.9829032258065</v>
      </c>
      <c r="DT26">
        <v>-22.54370645161291</v>
      </c>
      <c r="DU26">
        <v>792.8856129032258</v>
      </c>
      <c r="DV26">
        <v>812.6854516129032</v>
      </c>
      <c r="DW26">
        <v>3.845227741935484</v>
      </c>
      <c r="DX26">
        <v>800.1675806451613</v>
      </c>
      <c r="DY26">
        <v>15.40321612903226</v>
      </c>
      <c r="DZ26">
        <v>1.942913870967742</v>
      </c>
      <c r="EA26">
        <v>1.554781612903226</v>
      </c>
      <c r="EB26">
        <v>16.98662903225807</v>
      </c>
      <c r="EC26">
        <v>13.51771290322581</v>
      </c>
      <c r="ED26">
        <v>700.0213225806451</v>
      </c>
      <c r="EE26">
        <v>0.943001322580645</v>
      </c>
      <c r="EF26">
        <v>0.0569991258064516</v>
      </c>
      <c r="EG26">
        <v>0</v>
      </c>
      <c r="EH26">
        <v>942.8456129032259</v>
      </c>
      <c r="EI26">
        <v>5.000040000000003</v>
      </c>
      <c r="EJ26">
        <v>6803.262903225805</v>
      </c>
      <c r="EK26">
        <v>5723.586774193549</v>
      </c>
      <c r="EL26">
        <v>36.31838709677419</v>
      </c>
      <c r="EM26">
        <v>39.75980645161289</v>
      </c>
      <c r="EN26">
        <v>37.71751612903225</v>
      </c>
      <c r="EO26">
        <v>39.86267741935482</v>
      </c>
      <c r="EP26">
        <v>38.55829032258064</v>
      </c>
      <c r="EQ26">
        <v>655.4061290322581</v>
      </c>
      <c r="ER26">
        <v>39.61870967741933</v>
      </c>
      <c r="ES26">
        <v>0</v>
      </c>
      <c r="ET26">
        <v>79.10000014305115</v>
      </c>
      <c r="EU26">
        <v>0</v>
      </c>
      <c r="EV26">
        <v>946.4118400000001</v>
      </c>
      <c r="EW26">
        <v>229.154769220139</v>
      </c>
      <c r="EX26">
        <v>1614.793845958582</v>
      </c>
      <c r="EY26">
        <v>6828.179599999999</v>
      </c>
      <c r="EZ26">
        <v>15</v>
      </c>
      <c r="FA26">
        <v>1717677892.1</v>
      </c>
      <c r="FB26" t="s">
        <v>460</v>
      </c>
      <c r="FC26">
        <v>1717677892.1</v>
      </c>
      <c r="FD26">
        <v>1717676456.6</v>
      </c>
      <c r="FE26">
        <v>97</v>
      </c>
      <c r="FF26">
        <v>-0.406</v>
      </c>
      <c r="FG26">
        <v>0.006</v>
      </c>
      <c r="FH26">
        <v>1.008</v>
      </c>
      <c r="FI26">
        <v>-0.164</v>
      </c>
      <c r="FJ26">
        <v>800</v>
      </c>
      <c r="FK26">
        <v>14</v>
      </c>
      <c r="FL26">
        <v>0.18</v>
      </c>
      <c r="FM26">
        <v>0.02</v>
      </c>
      <c r="FN26">
        <v>-23.12778048780488</v>
      </c>
      <c r="FO26">
        <v>9.780073170731653</v>
      </c>
      <c r="FP26">
        <v>0.9726267115944734</v>
      </c>
      <c r="FQ26">
        <v>0</v>
      </c>
      <c r="FR26">
        <v>930.1800588235294</v>
      </c>
      <c r="FS26">
        <v>217.9477156087382</v>
      </c>
      <c r="FT26">
        <v>21.42824932315666</v>
      </c>
      <c r="FU26">
        <v>0</v>
      </c>
      <c r="FV26">
        <v>3.802486341463414</v>
      </c>
      <c r="FW26">
        <v>0.7011156794425141</v>
      </c>
      <c r="FX26">
        <v>0.0699236063197648</v>
      </c>
      <c r="FY26">
        <v>0</v>
      </c>
      <c r="FZ26">
        <v>0</v>
      </c>
      <c r="GA26">
        <v>3</v>
      </c>
      <c r="GB26" t="s">
        <v>428</v>
      </c>
      <c r="GC26">
        <v>3.24808</v>
      </c>
      <c r="GD26">
        <v>2.80134</v>
      </c>
      <c r="GE26">
        <v>0.159338</v>
      </c>
      <c r="GF26">
        <v>0.163366</v>
      </c>
      <c r="GG26">
        <v>0.0998029</v>
      </c>
      <c r="GH26">
        <v>0.084995</v>
      </c>
      <c r="GI26">
        <v>22017.1</v>
      </c>
      <c r="GJ26">
        <v>26128.6</v>
      </c>
      <c r="GK26">
        <v>26009.8</v>
      </c>
      <c r="GL26">
        <v>30035</v>
      </c>
      <c r="GM26">
        <v>32965.5</v>
      </c>
      <c r="GN26">
        <v>35471.2</v>
      </c>
      <c r="GO26">
        <v>39901.1</v>
      </c>
      <c r="GP26">
        <v>41783.2</v>
      </c>
      <c r="GQ26">
        <v>2.1766</v>
      </c>
      <c r="GR26">
        <v>1.84878</v>
      </c>
      <c r="GS26">
        <v>-0.00251085</v>
      </c>
      <c r="GT26">
        <v>0</v>
      </c>
      <c r="GU26">
        <v>25.0062</v>
      </c>
      <c r="GV26">
        <v>999.9</v>
      </c>
      <c r="GW26">
        <v>44</v>
      </c>
      <c r="GX26">
        <v>33</v>
      </c>
      <c r="GY26">
        <v>22.0222</v>
      </c>
      <c r="GZ26">
        <v>61.1234</v>
      </c>
      <c r="HA26">
        <v>16.5545</v>
      </c>
      <c r="HB26">
        <v>1</v>
      </c>
      <c r="HC26">
        <v>0.09503300000000001</v>
      </c>
      <c r="HD26">
        <v>1.39024</v>
      </c>
      <c r="HE26">
        <v>20.3094</v>
      </c>
      <c r="HF26">
        <v>5.20456</v>
      </c>
      <c r="HG26">
        <v>11.9021</v>
      </c>
      <c r="HH26">
        <v>4.96995</v>
      </c>
      <c r="HI26">
        <v>3.281</v>
      </c>
      <c r="HJ26">
        <v>9999</v>
      </c>
      <c r="HK26">
        <v>9999</v>
      </c>
      <c r="HL26">
        <v>9999</v>
      </c>
      <c r="HM26">
        <v>999.9</v>
      </c>
      <c r="HN26">
        <v>4.97068</v>
      </c>
      <c r="HO26">
        <v>1.85542</v>
      </c>
      <c r="HP26">
        <v>1.8526</v>
      </c>
      <c r="HQ26">
        <v>1.85685</v>
      </c>
      <c r="HR26">
        <v>1.8576</v>
      </c>
      <c r="HS26">
        <v>1.85654</v>
      </c>
      <c r="HT26">
        <v>1.85013</v>
      </c>
      <c r="HU26">
        <v>1.85517</v>
      </c>
      <c r="HV26" t="s">
        <v>23</v>
      </c>
      <c r="HW26" t="s">
        <v>23</v>
      </c>
      <c r="HX26" t="s">
        <v>23</v>
      </c>
      <c r="HY26" t="s">
        <v>23</v>
      </c>
      <c r="HZ26" t="s">
        <v>421</v>
      </c>
      <c r="IA26" t="s">
        <v>422</v>
      </c>
      <c r="IB26" t="s">
        <v>423</v>
      </c>
      <c r="IC26" t="s">
        <v>423</v>
      </c>
      <c r="ID26" t="s">
        <v>423</v>
      </c>
      <c r="IE26" t="s">
        <v>423</v>
      </c>
      <c r="IF26">
        <v>0</v>
      </c>
      <c r="IG26">
        <v>100</v>
      </c>
      <c r="IH26">
        <v>100</v>
      </c>
      <c r="II26">
        <v>1.008</v>
      </c>
      <c r="IJ26">
        <v>0.0256</v>
      </c>
      <c r="IK26">
        <v>0.5027977273358513</v>
      </c>
      <c r="IL26">
        <v>0.001513919756645767</v>
      </c>
      <c r="IM26">
        <v>-6.355450319681323E-07</v>
      </c>
      <c r="IN26">
        <v>2.090123885286584E-10</v>
      </c>
      <c r="IO26">
        <v>-0.3253396090483199</v>
      </c>
      <c r="IP26">
        <v>-0.006256547656075575</v>
      </c>
      <c r="IQ26">
        <v>0.00124454442421945</v>
      </c>
      <c r="IR26">
        <v>1.659708129871356E-06</v>
      </c>
      <c r="IS26">
        <v>-1</v>
      </c>
      <c r="IT26">
        <v>2069</v>
      </c>
      <c r="IU26">
        <v>3</v>
      </c>
      <c r="IV26">
        <v>25</v>
      </c>
      <c r="IW26">
        <v>1</v>
      </c>
      <c r="IX26">
        <v>23.5</v>
      </c>
      <c r="IY26">
        <v>1.82739</v>
      </c>
      <c r="IZ26">
        <v>2.57568</v>
      </c>
      <c r="JA26">
        <v>1.59912</v>
      </c>
      <c r="JB26">
        <v>2.36938</v>
      </c>
      <c r="JC26">
        <v>1.44897</v>
      </c>
      <c r="JD26">
        <v>2.36816</v>
      </c>
      <c r="JE26">
        <v>37.3378</v>
      </c>
      <c r="JF26">
        <v>13.9832</v>
      </c>
      <c r="JG26">
        <v>18</v>
      </c>
      <c r="JH26">
        <v>613.3440000000001</v>
      </c>
      <c r="JI26">
        <v>410.877</v>
      </c>
      <c r="JJ26">
        <v>23.6196</v>
      </c>
      <c r="JK26">
        <v>28.5349</v>
      </c>
      <c r="JL26">
        <v>30.0004</v>
      </c>
      <c r="JM26">
        <v>28.6659</v>
      </c>
      <c r="JN26">
        <v>28.65</v>
      </c>
      <c r="JO26">
        <v>36.5071</v>
      </c>
      <c r="JP26">
        <v>38.7357</v>
      </c>
      <c r="JQ26">
        <v>50.2022</v>
      </c>
      <c r="JR26">
        <v>23.6439</v>
      </c>
      <c r="JS26">
        <v>800</v>
      </c>
      <c r="JT26">
        <v>15.215</v>
      </c>
      <c r="JU26">
        <v>101.458</v>
      </c>
      <c r="JV26">
        <v>101.264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6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11</v>
      </c>
    </row>
    <row r="16" spans="1: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2024-06-06T12:45:05Z</dcterms:created>
  <dcterms:modified xsi:type="dcterms:W3CDTF">2024-06-06T12:45:05Z</dcterms:modified>
</cp:coreProperties>
</file>