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<sst xmlns="http://schemas.openxmlformats.org/spreadsheetml/2006/main" count="1104" uniqueCount="461">
  <si>
    <t>File opened</t>
  </si>
  <si>
    <t>2024-06-06 11:25:20</t>
  </si>
  <si>
    <t>Console s/n</t>
  </si>
  <si>
    <t>68C-703220</t>
  </si>
  <si>
    <t>Console ver</t>
  </si>
  <si>
    <t>Bluestem v.2.1.09</t>
  </si>
  <si>
    <t>Scripts ver</t>
  </si>
  <si>
    <t>2022.06  2.1.09, Dec 2022</t>
  </si>
  <si>
    <t>Head s/n</t>
  </si>
  <si>
    <t>68H-413208</t>
  </si>
  <si>
    <t>Head ver</t>
  </si>
  <si>
    <t>1.4.22</t>
  </si>
  <si>
    <t>Head cal</t>
  </si>
  <si>
    <t>{"oxygen": "21", "co2azero": "0.987614", "co2aspan1": "1.00353", "co2aspan2": "-0.0363577", "co2aspan2a": "0.312026", "co2aspan2b": "0.309588", "co2aspanconc1": "2473", "co2aspanconc2": "301.4", "co2bzero": "0.956222", "co2bspan1": "1.0028", "co2bspan2": "-0.0347347", "co2bspan2a": "0.313647", "co2bspan2b": "0.311109", "co2bspanconc1": "2473", "co2bspanconc2": "301.4", "h2oazero": "1.0877", "h2oaspan1": "1.00633", "h2oaspan2": "0", "h2oaspan2a": "0.0664003", "h2oaspan2b": "0.0668209", "h2oaspanconc1": "11.69", "h2oaspanconc2": "0", "h2obzero": "1.07646", "h2obspan1": "0.999537", "h2obspan2": "0", "h2obspan2a": "0.0672295", "h2obspan2b": "0.0671984", "h2obspanconc1": "11.69", "h2obspanconc2": "0", "tazero": "0.112123", "tbzero": "0.193707", "flowmeterzero": "2.48442", "flowazero": "0.3142", "flowbzero": "0.30723", "chamberpressurezero": "2.65202", "ssa_ref": "32481.8", "ssb_ref": "35461"}</t>
  </si>
  <si>
    <t>CO2 rangematch</t>
  </si>
  <si>
    <t>Tue Mar 12 11:30</t>
  </si>
  <si>
    <t>H2O rangematch</t>
  </si>
  <si>
    <t>Thu Aug  3 09:57</t>
  </si>
  <si>
    <t>Chamber type</t>
  </si>
  <si>
    <t>6800-01A</t>
  </si>
  <si>
    <t>Chamber s/n</t>
  </si>
  <si>
    <t>MPF-742689</t>
  </si>
  <si>
    <t>Chamber rev</t>
  </si>
  <si>
    <t>0</t>
  </si>
  <si>
    <t>Chamber cal</t>
  </si>
  <si>
    <t>Fluorometer</t>
  </si>
  <si>
    <t>Flr. Version</t>
  </si>
  <si>
    <t>11:25:20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</si>
  <si>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</si>
  <si>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</si>
  <si>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</si>
  <si>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</si>
  <si>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</si>
  <si>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</si>
  <si>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</si>
  <si>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</si>
  <si>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</si>
  <si>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</si>
  <si>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</si>
  <si>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</si>
  <si>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</si>
  <si>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</si>
  <si>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</si>
  <si>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</si>
  <si>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</si>
  <si>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</si>
  <si>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</si>
  <si>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</si>
  <si>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</si>
  <si>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</si>
  <si>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</si>
  <si>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</si>
  <si>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</si>
  <si>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</si>
  <si>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</si>
  <si>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</si>
  <si>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</si>
  <si>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</si>
  <si>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</si>
  <si>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</si>
  <si>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</si>
  <si>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</si>
  <si>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</si>
  <si>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</si>
  <si>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</si>
  <si>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</si>
  <si>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</si>
  <si>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</si>
  <si>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</si>
  <si>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</si>
  <si>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</si>
  <si>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</si>
  <si>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</si>
  <si>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</si>
  <si>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</si>
  <si>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</si>
  <si>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</si>
  <si>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</si>
  <si>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</si>
  <si>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</si>
  <si>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</si>
  <si>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2.46575 191.715 363.247 585.574 854.938 1054.73 1226.68 1343.77</t>
  </si>
  <si>
    <t>Fs_true</t>
  </si>
  <si>
    <t>-0.390081 216.548 386.904 589.797 806.713 1001.88 1200.48 1401.02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</si>
  <si>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</si>
  <si>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</si>
  <si>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</si>
  <si>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</si>
  <si>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</si>
  <si>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</si>
  <si>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</si>
  <si>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</si>
  <si>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</si>
  <si>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</si>
  <si>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</si>
  <si>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</si>
  <si>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</si>
  <si>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</si>
  <si>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</si>
  <si>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</si>
  <si>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</si>
  <si>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</si>
  <si>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</si>
  <si>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</si>
  <si>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</si>
  <si>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</si>
  <si>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</si>
  <si>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</si>
  <si>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</si>
  <si>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</si>
  <si>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</si>
  <si>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</si>
  <si>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</si>
  <si>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</si>
  <si>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</si>
  <si>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</si>
  <si>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</si>
  <si>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</si>
  <si>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</si>
  <si>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</si>
  <si>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</si>
  <si>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</si>
  <si>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</si>
  <si>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</si>
  <si>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</si>
  <si>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</si>
  <si>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</si>
  <si>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</si>
  <si>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</si>
  <si>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</si>
  <si>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</si>
  <si>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</si>
  <si>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</si>
  <si>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</si>
  <si>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</si>
  <si>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</si>
  <si>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</si>
  <si>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</si>
  <si>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</si>
  <si>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</si>
  <si>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</si>
  <si>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</si>
  <si>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</si>
  <si>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</si>
  <si>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</si>
  <si>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</si>
  <si>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</si>
  <si>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</si>
  <si>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</si>
  <si>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</si>
  <si>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</si>
  <si>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</si>
  <si>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</si>
  <si>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</si>
  <si>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</si>
  <si>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</si>
  <si>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</si>
  <si>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</si>
  <si>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</si>
  <si>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</si>
  <si>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</si>
  <si>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</si>
  <si>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</si>
  <si>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</si>
  <si>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</si>
  <si>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</si>
  <si>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</si>
  <si>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</si>
  <si>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</si>
  <si>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</si>
  <si>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</si>
  <si>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</si>
  <si>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</si>
  <si>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</si>
  <si>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</si>
  <si>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</si>
  <si>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</si>
  <si>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</si>
  <si>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</si>
  <si>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</si>
  <si>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</si>
  <si>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</si>
  <si>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</si>
  <si>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</si>
  <si>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</si>
  <si>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</si>
  <si>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</si>
  <si>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</si>
  <si>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</si>
  <si>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</si>
  <si>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</si>
  <si>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</si>
  <si>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</si>
  <si>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</si>
  <si>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</si>
  <si>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</si>
  <si>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</si>
  <si>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</si>
  <si>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</si>
  <si>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</si>
  <si>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</si>
  <si>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</si>
  <si>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</si>
  <si>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</si>
  <si>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</si>
  <si>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</si>
  <si>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</si>
  <si>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</si>
  <si>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</si>
  <si>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</si>
  <si>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</si>
  <si>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</si>
  <si>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</si>
  <si>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</si>
  <si>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</si>
  <si>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</si>
  <si>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</si>
  <si>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</si>
  <si>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</si>
  <si>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</si>
  <si>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</si>
  <si>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</si>
  <si>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</si>
  <si>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</si>
  <si>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</si>
  <si>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</si>
  <si>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</si>
  <si>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</si>
  <si>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</si>
  <si>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</si>
  <si>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</si>
  <si>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</si>
  <si>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</si>
  <si>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</si>
  <si>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</si>
  <si>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</si>
  <si>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</si>
  <si>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</si>
  <si>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</si>
  <si>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</si>
  <si>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</si>
  <si>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</si>
  <si>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</si>
  <si>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</si>
  <si>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</si>
  <si>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</si>
  <si>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</si>
  <si>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</si>
  <si>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</si>
  <si>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</si>
  <si>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</si>
  <si>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</si>
  <si>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</si>
  <si>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</si>
  <si>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</si>
  <si>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</si>
  <si>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</si>
  <si>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</si>
  <si>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</si>
  <si>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</si>
  <si>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</si>
  <si>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</si>
  <si>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</si>
  <si>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</si>
  <si>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</si>
  <si>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</si>
  <si>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</si>
  <si>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</si>
  <si>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</si>
  <si>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</si>
  <si>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</si>
  <si>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</si>
  <si>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</si>
  <si>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</si>
  <si>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</si>
  <si>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</si>
  <si>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</si>
  <si>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</si>
  <si>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</si>
  <si>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</si>
  <si>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</si>
  <si>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</si>
  <si>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</si>
  <si>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</si>
  <si>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</si>
  <si>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</si>
  <si>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</si>
  <si>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</si>
  <si>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</si>
  <si>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</si>
  <si>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</si>
  <si>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</si>
  <si>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</si>
  <si>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</si>
  <si>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</si>
  <si>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</si>
  <si>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</si>
  <si>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</si>
  <si>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</si>
  <si>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</si>
  <si>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</si>
  <si>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</si>
  <si>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</si>
  <si>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</si>
  <si>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</si>
  <si>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</si>
  <si>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</si>
  <si>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</si>
  <si>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</si>
  <si>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</si>
  <si>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</si>
  <si>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</si>
  <si>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</si>
  <si>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</si>
  <si>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</si>
  <si>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</si>
  <si>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</si>
  <si>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</si>
  <si>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</si>
  <si>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</si>
  <si>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</si>
  <si>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</si>
  <si>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</si>
  <si>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</si>
  <si>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</si>
  <si>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</si>
  <si>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</si>
  <si>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</si>
  <si>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</si>
  <si>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</si>
  <si>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</si>
  <si>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</si>
  <si>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</si>
  <si>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</si>
  <si>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</si>
  <si>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</si>
  <si>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</si>
  <si>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</si>
  <si>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</si>
  <si>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</si>
  <si>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</si>
  <si>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</si>
  <si>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</si>
  <si>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</si>
  <si>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</si>
  <si>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</si>
  <si>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</si>
  <si>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</si>
  <si>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</si>
  <si>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</si>
  <si>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</si>
  <si>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</si>
  <si>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</si>
  <si>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</si>
  <si>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</si>
  <si>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</si>
  <si>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</si>
  <si>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</si>
  <si>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</si>
  <si>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</si>
  <si>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</si>
  <si>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</si>
  <si>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</si>
  <si>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</si>
  <si>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</si>
  <si>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</si>
  <si>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</si>
  <si>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</si>
  <si>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</si>
  <si>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</si>
  <si>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</si>
  <si>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</si>
  <si>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</si>
  <si>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</si>
  <si>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</si>
  <si>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</si>
  <si>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</si>
  <si>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</si>
  <si>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</si>
  <si>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</si>
  <si>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</si>
  <si>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</si>
  <si>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</si>
  <si>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</si>
  <si>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</si>
  <si>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</si>
  <si>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</si>
  <si>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</si>
  <si>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</si>
  <si>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</si>
  <si>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</si>
  <si>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</si>
  <si>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</si>
  <si>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</si>
  <si>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</si>
  <si>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</si>
  <si>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</si>
  <si>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</si>
  <si>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</si>
  <si>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</si>
  <si>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</si>
  <si>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</si>
  <si>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</si>
  <si>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</si>
  <si>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</si>
  <si>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</si>
  <si>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</si>
  <si>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</si>
  <si>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</si>
  <si>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</si>
  <si>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</si>
  <si>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</si>
  <si>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20240606 11:36:17</t>
  </si>
  <si>
    <t>11:36:17</t>
  </si>
  <si>
    <t>RECT-3293-20240509-17_11_57</t>
  </si>
  <si>
    <t>MPF-3637-20240606-11_36_18</t>
  </si>
  <si>
    <t>-</t>
  </si>
  <si>
    <t>0: Broadleaf</t>
  </si>
  <si>
    <t>11:36:39</t>
  </si>
  <si>
    <t>2/3</t>
  </si>
  <si>
    <t>11111111</t>
  </si>
  <si>
    <t>oooooooo</t>
  </si>
  <si>
    <t>on</t>
  </si>
  <si>
    <t>20240606 11:37:40</t>
  </si>
  <si>
    <t>11:37:40</t>
  </si>
  <si>
    <t>MPF-3638-20240606-11_37_41</t>
  </si>
  <si>
    <t>11:38:03</t>
  </si>
  <si>
    <t>1/3</t>
  </si>
  <si>
    <t>20240606 11:39:04</t>
  </si>
  <si>
    <t>11:39:04</t>
  </si>
  <si>
    <t>MPF-3639-20240606-11_39_05</t>
  </si>
  <si>
    <t>11:39:21</t>
  </si>
  <si>
    <t>0/3</t>
  </si>
  <si>
    <t>20240606 11:40:22</t>
  </si>
  <si>
    <t>11:40:22</t>
  </si>
  <si>
    <t>MPF-3640-20240606-11_40_23</t>
  </si>
  <si>
    <t>11:40:44</t>
  </si>
  <si>
    <t>20240606 11:41:45</t>
  </si>
  <si>
    <t>11:41:45</t>
  </si>
  <si>
    <t>MPF-3641-20240606-11_41_46</t>
  </si>
  <si>
    <t>11:42:04</t>
  </si>
  <si>
    <t>20240606 11:43:05</t>
  </si>
  <si>
    <t>11:43:05</t>
  </si>
  <si>
    <t>MPF-3642-20240606-11_43_06</t>
  </si>
  <si>
    <t>11:43:28</t>
  </si>
  <si>
    <t>20240606 11:44:29</t>
  </si>
  <si>
    <t>11:44:29</t>
  </si>
  <si>
    <t>MPF-3643-20240606-11_44_31</t>
  </si>
  <si>
    <t>11:44:53</t>
  </si>
  <si>
    <t>20240606 11:45:54</t>
  </si>
  <si>
    <t>11:45:54</t>
  </si>
  <si>
    <t>MPF-3644-20240606-11_45_56</t>
  </si>
  <si>
    <t>11:46:16</t>
  </si>
  <si>
    <t>20240606 11:47:17</t>
  </si>
  <si>
    <t>11:47:17</t>
  </si>
  <si>
    <t>MPF-3645-20240606-11_47_19</t>
  </si>
  <si>
    <t>11:47:35</t>
  </si>
  <si>
    <t>20240606 11:48:37</t>
  </si>
  <si>
    <t>11:48:37</t>
  </si>
  <si>
    <t>MPF-3646-20240606-11_48_38</t>
  </si>
  <si>
    <t>11:49:05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</si>
</sst>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V26"/>
  <sheetViews>
    <sheetView tabSelected="1" workbookViewId="0"/>
  </sheetViews>
  <sheetFormatPr defaultRowHeight="15"/>
  <sheetData>
    <row r="2" spans="1:282">
      <c r="A2" t="s">
        <v>29</v>
      </c>
      <c r="B2" t="s">
        <v>30</v>
      </c>
      <c r="C2" t="s">
        <v>32</v>
      </c>
    </row>
    <row r="3" spans="1:282">
      <c r="B3" t="s">
        <v>31</v>
      </c>
      <c r="C3" t="s">
        <v>23</v>
      </c>
    </row>
    <row r="4" spans="1:28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82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82">
      <c r="B7">
        <v>0</v>
      </c>
      <c r="C7">
        <v>1</v>
      </c>
      <c r="D7">
        <v>0</v>
      </c>
      <c r="E7">
        <v>0</v>
      </c>
    </row>
    <row r="8" spans="1:28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8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82">
      <c r="B11">
        <v>0</v>
      </c>
      <c r="C11">
        <v>0</v>
      </c>
      <c r="D11">
        <v>0</v>
      </c>
      <c r="E11">
        <v>0</v>
      </c>
      <c r="F11">
        <v>1</v>
      </c>
    </row>
    <row r="12" spans="1:28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82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8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92</v>
      </c>
      <c r="CY14" t="s">
        <v>92</v>
      </c>
      <c r="CZ14" t="s">
        <v>92</v>
      </c>
      <c r="DA14" t="s">
        <v>92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100</v>
      </c>
      <c r="HM14" t="s">
        <v>100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101</v>
      </c>
      <c r="IF14" t="s">
        <v>101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102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</row>
    <row r="15" spans="1:282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167</v>
      </c>
      <c r="CH15" t="s">
        <v>188</v>
      </c>
      <c r="CI15" t="s">
        <v>189</v>
      </c>
      <c r="CJ15" t="s">
        <v>190</v>
      </c>
      <c r="CK15" t="s">
        <v>141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111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106</v>
      </c>
      <c r="FB15" t="s">
        <v>109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  <c r="JS15" t="s">
        <v>377</v>
      </c>
      <c r="JT15" t="s">
        <v>378</v>
      </c>
      <c r="JU15" t="s">
        <v>379</v>
      </c>
      <c r="JV15" t="s">
        <v>380</v>
      </c>
    </row>
    <row r="16" spans="1:282">
      <c r="B16" t="s">
        <v>381</v>
      </c>
      <c r="C16" t="s">
        <v>381</v>
      </c>
      <c r="F16" t="s">
        <v>381</v>
      </c>
      <c r="G16" t="s">
        <v>381</v>
      </c>
      <c r="H16" t="s">
        <v>382</v>
      </c>
      <c r="I16" t="s">
        <v>383</v>
      </c>
      <c r="J16" t="s">
        <v>384</v>
      </c>
      <c r="K16" t="s">
        <v>385</v>
      </c>
      <c r="L16" t="s">
        <v>385</v>
      </c>
      <c r="M16" t="s">
        <v>214</v>
      </c>
      <c r="N16" t="s">
        <v>214</v>
      </c>
      <c r="O16" t="s">
        <v>382</v>
      </c>
      <c r="P16" t="s">
        <v>382</v>
      </c>
      <c r="Q16" t="s">
        <v>382</v>
      </c>
      <c r="R16" t="s">
        <v>382</v>
      </c>
      <c r="S16" t="s">
        <v>386</v>
      </c>
      <c r="T16" t="s">
        <v>387</v>
      </c>
      <c r="U16" t="s">
        <v>387</v>
      </c>
      <c r="V16" t="s">
        <v>388</v>
      </c>
      <c r="W16" t="s">
        <v>389</v>
      </c>
      <c r="X16" t="s">
        <v>388</v>
      </c>
      <c r="Y16" t="s">
        <v>388</v>
      </c>
      <c r="Z16" t="s">
        <v>388</v>
      </c>
      <c r="AA16" t="s">
        <v>386</v>
      </c>
      <c r="AB16" t="s">
        <v>386</v>
      </c>
      <c r="AC16" t="s">
        <v>386</v>
      </c>
      <c r="AD16" t="s">
        <v>386</v>
      </c>
      <c r="AE16" t="s">
        <v>390</v>
      </c>
      <c r="AF16" t="s">
        <v>389</v>
      </c>
      <c r="AH16" t="s">
        <v>389</v>
      </c>
      <c r="AI16" t="s">
        <v>390</v>
      </c>
      <c r="AO16" t="s">
        <v>384</v>
      </c>
      <c r="AV16" t="s">
        <v>384</v>
      </c>
      <c r="AW16" t="s">
        <v>384</v>
      </c>
      <c r="AX16" t="s">
        <v>384</v>
      </c>
      <c r="AY16" t="s">
        <v>391</v>
      </c>
      <c r="BM16" t="s">
        <v>392</v>
      </c>
      <c r="BO16" t="s">
        <v>392</v>
      </c>
      <c r="BP16" t="s">
        <v>384</v>
      </c>
      <c r="BS16" t="s">
        <v>392</v>
      </c>
      <c r="BT16" t="s">
        <v>389</v>
      </c>
      <c r="BW16" t="s">
        <v>393</v>
      </c>
      <c r="BX16" t="s">
        <v>393</v>
      </c>
      <c r="BZ16" t="s">
        <v>394</v>
      </c>
      <c r="CA16" t="s">
        <v>392</v>
      </c>
      <c r="CC16" t="s">
        <v>392</v>
      </c>
      <c r="CD16" t="s">
        <v>384</v>
      </c>
      <c r="CH16" t="s">
        <v>392</v>
      </c>
      <c r="CJ16" t="s">
        <v>395</v>
      </c>
      <c r="CM16" t="s">
        <v>392</v>
      </c>
      <c r="CN16" t="s">
        <v>392</v>
      </c>
      <c r="CP16" t="s">
        <v>392</v>
      </c>
      <c r="CR16" t="s">
        <v>392</v>
      </c>
      <c r="CT16" t="s">
        <v>384</v>
      </c>
      <c r="CU16" t="s">
        <v>384</v>
      </c>
      <c r="CW16" t="s">
        <v>396</v>
      </c>
      <c r="CX16" t="s">
        <v>397</v>
      </c>
      <c r="DA16" t="s">
        <v>382</v>
      </c>
      <c r="DB16" t="s">
        <v>381</v>
      </c>
      <c r="DC16" t="s">
        <v>385</v>
      </c>
      <c r="DD16" t="s">
        <v>385</v>
      </c>
      <c r="DE16" t="s">
        <v>398</v>
      </c>
      <c r="DF16" t="s">
        <v>398</v>
      </c>
      <c r="DG16" t="s">
        <v>385</v>
      </c>
      <c r="DH16" t="s">
        <v>398</v>
      </c>
      <c r="DI16" t="s">
        <v>390</v>
      </c>
      <c r="DJ16" t="s">
        <v>388</v>
      </c>
      <c r="DK16" t="s">
        <v>388</v>
      </c>
      <c r="DL16" t="s">
        <v>387</v>
      </c>
      <c r="DM16" t="s">
        <v>387</v>
      </c>
      <c r="DN16" t="s">
        <v>387</v>
      </c>
      <c r="DO16" t="s">
        <v>387</v>
      </c>
      <c r="DP16" t="s">
        <v>387</v>
      </c>
      <c r="DQ16" t="s">
        <v>399</v>
      </c>
      <c r="DR16" t="s">
        <v>384</v>
      </c>
      <c r="DS16" t="s">
        <v>384</v>
      </c>
      <c r="DT16" t="s">
        <v>385</v>
      </c>
      <c r="DU16" t="s">
        <v>385</v>
      </c>
      <c r="DV16" t="s">
        <v>385</v>
      </c>
      <c r="DW16" t="s">
        <v>398</v>
      </c>
      <c r="DX16" t="s">
        <v>385</v>
      </c>
      <c r="DY16" t="s">
        <v>398</v>
      </c>
      <c r="DZ16" t="s">
        <v>388</v>
      </c>
      <c r="EA16" t="s">
        <v>388</v>
      </c>
      <c r="EB16" t="s">
        <v>387</v>
      </c>
      <c r="EC16" t="s">
        <v>387</v>
      </c>
      <c r="ED16" t="s">
        <v>384</v>
      </c>
      <c r="EI16" t="s">
        <v>384</v>
      </c>
      <c r="EL16" t="s">
        <v>387</v>
      </c>
      <c r="EM16" t="s">
        <v>387</v>
      </c>
      <c r="EN16" t="s">
        <v>387</v>
      </c>
      <c r="EO16" t="s">
        <v>387</v>
      </c>
      <c r="EP16" t="s">
        <v>387</v>
      </c>
      <c r="EQ16" t="s">
        <v>384</v>
      </c>
      <c r="ER16" t="s">
        <v>384</v>
      </c>
      <c r="ES16" t="s">
        <v>384</v>
      </c>
      <c r="ET16" t="s">
        <v>381</v>
      </c>
      <c r="EW16" t="s">
        <v>400</v>
      </c>
      <c r="EX16" t="s">
        <v>400</v>
      </c>
      <c r="EZ16" t="s">
        <v>381</v>
      </c>
      <c r="FA16" t="s">
        <v>401</v>
      </c>
      <c r="FC16" t="s">
        <v>381</v>
      </c>
      <c r="FD16" t="s">
        <v>381</v>
      </c>
      <c r="FF16" t="s">
        <v>402</v>
      </c>
      <c r="FG16" t="s">
        <v>403</v>
      </c>
      <c r="FH16" t="s">
        <v>402</v>
      </c>
      <c r="FI16" t="s">
        <v>403</v>
      </c>
      <c r="FJ16" t="s">
        <v>402</v>
      </c>
      <c r="FK16" t="s">
        <v>403</v>
      </c>
      <c r="FL16" t="s">
        <v>389</v>
      </c>
      <c r="FM16" t="s">
        <v>389</v>
      </c>
      <c r="FN16" t="s">
        <v>385</v>
      </c>
      <c r="FO16" t="s">
        <v>404</v>
      </c>
      <c r="FP16" t="s">
        <v>385</v>
      </c>
      <c r="FS16" t="s">
        <v>405</v>
      </c>
      <c r="FV16" t="s">
        <v>398</v>
      </c>
      <c r="FW16" t="s">
        <v>406</v>
      </c>
      <c r="FX16" t="s">
        <v>398</v>
      </c>
      <c r="GC16" t="s">
        <v>407</v>
      </c>
      <c r="GD16" t="s">
        <v>407</v>
      </c>
      <c r="GQ16" t="s">
        <v>407</v>
      </c>
      <c r="GR16" t="s">
        <v>407</v>
      </c>
      <c r="GS16" t="s">
        <v>408</v>
      </c>
      <c r="GT16" t="s">
        <v>408</v>
      </c>
      <c r="GU16" t="s">
        <v>387</v>
      </c>
      <c r="GV16" t="s">
        <v>387</v>
      </c>
      <c r="GW16" t="s">
        <v>389</v>
      </c>
      <c r="GX16" t="s">
        <v>387</v>
      </c>
      <c r="GY16" t="s">
        <v>398</v>
      </c>
      <c r="GZ16" t="s">
        <v>389</v>
      </c>
      <c r="HA16" t="s">
        <v>389</v>
      </c>
      <c r="HC16" t="s">
        <v>407</v>
      </c>
      <c r="HD16" t="s">
        <v>407</v>
      </c>
      <c r="HE16" t="s">
        <v>407</v>
      </c>
      <c r="HF16" t="s">
        <v>407</v>
      </c>
      <c r="HG16" t="s">
        <v>407</v>
      </c>
      <c r="HH16" t="s">
        <v>407</v>
      </c>
      <c r="HI16" t="s">
        <v>407</v>
      </c>
      <c r="HJ16" t="s">
        <v>409</v>
      </c>
      <c r="HK16" t="s">
        <v>409</v>
      </c>
      <c r="HL16" t="s">
        <v>409</v>
      </c>
      <c r="HM16" t="s">
        <v>410</v>
      </c>
      <c r="HN16" t="s">
        <v>407</v>
      </c>
      <c r="HO16" t="s">
        <v>407</v>
      </c>
      <c r="HP16" t="s">
        <v>407</v>
      </c>
      <c r="HQ16" t="s">
        <v>407</v>
      </c>
      <c r="HR16" t="s">
        <v>407</v>
      </c>
      <c r="HS16" t="s">
        <v>407</v>
      </c>
      <c r="HT16" t="s">
        <v>407</v>
      </c>
      <c r="HU16" t="s">
        <v>407</v>
      </c>
      <c r="HV16" t="s">
        <v>407</v>
      </c>
      <c r="HW16" t="s">
        <v>407</v>
      </c>
      <c r="HX16" t="s">
        <v>407</v>
      </c>
      <c r="HY16" t="s">
        <v>407</v>
      </c>
      <c r="IF16" t="s">
        <v>407</v>
      </c>
      <c r="IG16" t="s">
        <v>389</v>
      </c>
      <c r="IH16" t="s">
        <v>389</v>
      </c>
      <c r="II16" t="s">
        <v>402</v>
      </c>
      <c r="IJ16" t="s">
        <v>403</v>
      </c>
      <c r="IK16" t="s">
        <v>403</v>
      </c>
      <c r="IO16" t="s">
        <v>403</v>
      </c>
      <c r="IS16" t="s">
        <v>385</v>
      </c>
      <c r="IT16" t="s">
        <v>385</v>
      </c>
      <c r="IU16" t="s">
        <v>398</v>
      </c>
      <c r="IV16" t="s">
        <v>398</v>
      </c>
      <c r="IW16" t="s">
        <v>411</v>
      </c>
      <c r="IX16" t="s">
        <v>411</v>
      </c>
      <c r="IY16" t="s">
        <v>407</v>
      </c>
      <c r="IZ16" t="s">
        <v>407</v>
      </c>
      <c r="JA16" t="s">
        <v>407</v>
      </c>
      <c r="JB16" t="s">
        <v>407</v>
      </c>
      <c r="JC16" t="s">
        <v>407</v>
      </c>
      <c r="JD16" t="s">
        <v>407</v>
      </c>
      <c r="JE16" t="s">
        <v>387</v>
      </c>
      <c r="JF16" t="s">
        <v>407</v>
      </c>
      <c r="JH16" t="s">
        <v>390</v>
      </c>
      <c r="JI16" t="s">
        <v>390</v>
      </c>
      <c r="JJ16" t="s">
        <v>387</v>
      </c>
      <c r="JK16" t="s">
        <v>387</v>
      </c>
      <c r="JL16" t="s">
        <v>387</v>
      </c>
      <c r="JM16" t="s">
        <v>387</v>
      </c>
      <c r="JN16" t="s">
        <v>387</v>
      </c>
      <c r="JO16" t="s">
        <v>389</v>
      </c>
      <c r="JP16" t="s">
        <v>389</v>
      </c>
      <c r="JQ16" t="s">
        <v>389</v>
      </c>
      <c r="JR16" t="s">
        <v>387</v>
      </c>
      <c r="JS16" t="s">
        <v>385</v>
      </c>
      <c r="JT16" t="s">
        <v>398</v>
      </c>
      <c r="JU16" t="s">
        <v>389</v>
      </c>
      <c r="JV16" t="s">
        <v>389</v>
      </c>
    </row>
    <row r="17" spans="1:282">
      <c r="A17">
        <v>1</v>
      </c>
      <c r="B17">
        <v>1717666577.1</v>
      </c>
      <c r="C17">
        <v>0</v>
      </c>
      <c r="D17" t="s">
        <v>412</v>
      </c>
      <c r="E17" t="s">
        <v>413</v>
      </c>
      <c r="F17">
        <v>15</v>
      </c>
      <c r="G17">
        <v>1717666569.099999</v>
      </c>
      <c r="H17">
        <f>(I17)/1000</f>
        <v>0</v>
      </c>
      <c r="I17">
        <f>1000*DI17*AG17*(DE17-DF17)/(100*CX17*(1000-AG17*DE17))</f>
        <v>0</v>
      </c>
      <c r="J17">
        <f>DI17*AG17*(DD17-DC17*(1000-AG17*DF17)/(1000-AG17*DE17))/(100*CX17)</f>
        <v>0</v>
      </c>
      <c r="K17">
        <f>DC17 - IF(AG17&gt;1, J17*CX17*100.0/(AI17*DQ17), 0)</f>
        <v>0</v>
      </c>
      <c r="L17">
        <f>((R17-H17/2)*K17-J17)/(R17+H17/2)</f>
        <v>0</v>
      </c>
      <c r="M17">
        <f>L17*(DJ17+DK17)/1000.0</f>
        <v>0</v>
      </c>
      <c r="N17">
        <f>(DC17 - IF(AG17&gt;1, J17*CX17*100.0/(AI17*DQ17), 0))*(DJ17+DK17)/1000.0</f>
        <v>0</v>
      </c>
      <c r="O17">
        <f>2.0/((1/Q17-1/P17)+SIGN(Q17)*SQRT((1/Q17-1/P17)*(1/Q17-1/P17) + 4*CY17/((CY17+1)*(CY17+1))*(2*1/Q17*1/P17-1/P17*1/P17)))</f>
        <v>0</v>
      </c>
      <c r="P17">
        <f>IF(LEFT(CZ17,1)&lt;&gt;"0",IF(LEFT(CZ17,1)="1",3.0,DA17),$D$5+$E$5*(DQ17*DJ17/($K$5*1000))+$F$5*(DQ17*DJ17/($K$5*1000))*MAX(MIN(CX17,$J$5),$I$5)*MAX(MIN(CX17,$J$5),$I$5)+$G$5*MAX(MIN(CX17,$J$5),$I$5)*(DQ17*DJ17/($K$5*1000))+$H$5*(DQ17*DJ17/($K$5*1000))*(DQ17*DJ17/($K$5*1000)))</f>
        <v>0</v>
      </c>
      <c r="Q17">
        <f>H17*(1000-(1000*0.61365*exp(17.502*U17/(240.97+U17))/(DJ17+DK17)+DE17)/2)/(1000*0.61365*exp(17.502*U17/(240.97+U17))/(DJ17+DK17)-DE17)</f>
        <v>0</v>
      </c>
      <c r="R17">
        <f>1/((CY17+1)/(O17/1.6)+1/(P17/1.37)) + CY17/((CY17+1)/(O17/1.6) + CY17/(P17/1.37))</f>
        <v>0</v>
      </c>
      <c r="S17">
        <f>(CT17*CW17)</f>
        <v>0</v>
      </c>
      <c r="T17">
        <f>(DL17+(S17+2*0.95*5.67E-8*(((DL17+$B$7)+273)^4-(DL17+273)^4)-44100*H17)/(1.84*29.3*P17+8*0.95*5.67E-8*(DL17+273)^3))</f>
        <v>0</v>
      </c>
      <c r="U17">
        <f>($C$7*DM17+$D$7*DN17+$E$7*T17)</f>
        <v>0</v>
      </c>
      <c r="V17">
        <f>0.61365*exp(17.502*U17/(240.97+U17))</f>
        <v>0</v>
      </c>
      <c r="W17">
        <f>(X17/Y17*100)</f>
        <v>0</v>
      </c>
      <c r="X17">
        <f>DE17*(DJ17+DK17)/1000</f>
        <v>0</v>
      </c>
      <c r="Y17">
        <f>0.61365*exp(17.502*DL17/(240.97+DL17))</f>
        <v>0</v>
      </c>
      <c r="Z17">
        <f>(V17-DE17*(DJ17+DK17)/1000)</f>
        <v>0</v>
      </c>
      <c r="AA17">
        <f>(-H17*44100)</f>
        <v>0</v>
      </c>
      <c r="AB17">
        <f>2*29.3*P17*0.92*(DL17-U17)</f>
        <v>0</v>
      </c>
      <c r="AC17">
        <f>2*0.95*5.67E-8*(((DL17+$B$7)+273)^4-(U17+273)^4)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MAX(0,($B$13+$C$13*DQ17)/(1+$D$13*DQ17)*DJ17/(DL17+273)*$E$13)</f>
        <v>0</v>
      </c>
      <c r="AJ17" t="s">
        <v>414</v>
      </c>
      <c r="AK17">
        <v>10056.7</v>
      </c>
      <c r="AL17">
        <v>239.316</v>
      </c>
      <c r="AM17">
        <v>912.8</v>
      </c>
      <c r="AN17">
        <f>1-AL17/AM17</f>
        <v>0</v>
      </c>
      <c r="AO17">
        <v>-1</v>
      </c>
      <c r="AP17" t="s">
        <v>415</v>
      </c>
      <c r="AQ17">
        <v>10255.5</v>
      </c>
      <c r="AR17">
        <v>929.7506153846153</v>
      </c>
      <c r="AS17">
        <v>1000.284749652584</v>
      </c>
      <c r="AT17">
        <f>1-AR17/AS17</f>
        <v>0</v>
      </c>
      <c r="AU17">
        <v>0.5</v>
      </c>
      <c r="AV17">
        <f>CU17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416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v>3637</v>
      </c>
      <c r="BM17">
        <v>290.0000000000001</v>
      </c>
      <c r="BN17">
        <v>997.28</v>
      </c>
      <c r="BO17">
        <v>215</v>
      </c>
      <c r="BP17">
        <v>10255.5</v>
      </c>
      <c r="BQ17">
        <v>996.29</v>
      </c>
      <c r="BR17">
        <v>0.99</v>
      </c>
      <c r="BS17">
        <v>300.0000000000001</v>
      </c>
      <c r="BT17">
        <v>23.9</v>
      </c>
      <c r="BU17">
        <v>1000.284749652584</v>
      </c>
      <c r="BV17">
        <v>2.294262243967167</v>
      </c>
      <c r="BW17">
        <v>-4.100801095551101</v>
      </c>
      <c r="BX17">
        <v>2.060734693017109</v>
      </c>
      <c r="BY17">
        <v>0.123904395797207</v>
      </c>
      <c r="BZ17">
        <v>-0.007904094994438273</v>
      </c>
      <c r="CA17">
        <v>289.9999999999999</v>
      </c>
      <c r="CB17">
        <v>996.23</v>
      </c>
      <c r="CC17">
        <v>875</v>
      </c>
      <c r="CD17">
        <v>10243.7</v>
      </c>
      <c r="CE17">
        <v>996.28</v>
      </c>
      <c r="CF17">
        <v>-0.05</v>
      </c>
      <c r="CT17">
        <f>$B$11*DR17+$C$11*DS17+$F$11*ED17*(1-EG17)</f>
        <v>0</v>
      </c>
      <c r="CU17">
        <f>CT17*CV17</f>
        <v>0</v>
      </c>
      <c r="CV17">
        <f>($B$11*$D$9+$C$11*$D$9+$F$11*((EQ17+EI17)/MAX(EQ17+EI17+ER17, 0.1)*$I$9+ER17/MAX(EQ17+EI17+ER17, 0.1)*$J$9))/($B$11+$C$11+$F$11)</f>
        <v>0</v>
      </c>
      <c r="CW17">
        <f>($B$11*$K$9+$C$11*$K$9+$F$11*((EQ17+EI17)/MAX(EQ17+EI17+ER17, 0.1)*$P$9+ER17/MAX(EQ17+EI17+ER17, 0.1)*$Q$9))/($B$11+$C$11+$F$11)</f>
        <v>0</v>
      </c>
      <c r="CX17">
        <v>6</v>
      </c>
      <c r="CY17">
        <v>0.5</v>
      </c>
      <c r="CZ17" t="s">
        <v>417</v>
      </c>
      <c r="DA17">
        <v>2</v>
      </c>
      <c r="DB17">
        <v>1717666569.099999</v>
      </c>
      <c r="DC17">
        <v>794.9598387096776</v>
      </c>
      <c r="DD17">
        <v>799.9732903225807</v>
      </c>
      <c r="DE17">
        <v>18.63884838709678</v>
      </c>
      <c r="DF17">
        <v>18.35931290322581</v>
      </c>
      <c r="DG17">
        <v>793.2528387096776</v>
      </c>
      <c r="DH17">
        <v>18.63071935483871</v>
      </c>
      <c r="DI17">
        <v>600.0025806451612</v>
      </c>
      <c r="DJ17">
        <v>100.8582903225807</v>
      </c>
      <c r="DK17">
        <v>0.1000523741935484</v>
      </c>
      <c r="DL17">
        <v>24.69903225806451</v>
      </c>
      <c r="DM17">
        <v>24.99144193548387</v>
      </c>
      <c r="DN17">
        <v>999.9000000000003</v>
      </c>
      <c r="DO17">
        <v>0</v>
      </c>
      <c r="DP17">
        <v>0</v>
      </c>
      <c r="DQ17">
        <v>9991.950967741936</v>
      </c>
      <c r="DR17">
        <v>0</v>
      </c>
      <c r="DS17">
        <v>415.3898064516129</v>
      </c>
      <c r="DT17">
        <v>-4.966411612903226</v>
      </c>
      <c r="DU17">
        <v>810.1062903225804</v>
      </c>
      <c r="DV17">
        <v>814.9349999999999</v>
      </c>
      <c r="DW17">
        <v>0.279545129032258</v>
      </c>
      <c r="DX17">
        <v>799.9732903225807</v>
      </c>
      <c r="DY17">
        <v>18.35931290322581</v>
      </c>
      <c r="DZ17">
        <v>1.879883548387096</v>
      </c>
      <c r="EA17">
        <v>1.851689677419355</v>
      </c>
      <c r="EB17">
        <v>16.46736129032258</v>
      </c>
      <c r="EC17">
        <v>16.2300935483871</v>
      </c>
      <c r="ED17">
        <v>700.0041290322582</v>
      </c>
      <c r="EE17">
        <v>0.9429818387096772</v>
      </c>
      <c r="EF17">
        <v>0.05701826129032258</v>
      </c>
      <c r="EG17">
        <v>0</v>
      </c>
      <c r="EH17">
        <v>929.8122258064515</v>
      </c>
      <c r="EI17">
        <v>5.000040000000003</v>
      </c>
      <c r="EJ17">
        <v>6634.843548387097</v>
      </c>
      <c r="EK17">
        <v>5723.404838709678</v>
      </c>
      <c r="EL17">
        <v>35.647</v>
      </c>
      <c r="EM17">
        <v>38.42499999999999</v>
      </c>
      <c r="EN17">
        <v>36.93299999999999</v>
      </c>
      <c r="EO17">
        <v>38</v>
      </c>
      <c r="EP17">
        <v>37.45732258064515</v>
      </c>
      <c r="EQ17">
        <v>655.3770967741933</v>
      </c>
      <c r="ER17">
        <v>39.63000000000002</v>
      </c>
      <c r="ES17">
        <v>0</v>
      </c>
      <c r="ET17">
        <v>754.5</v>
      </c>
      <c r="EU17">
        <v>0</v>
      </c>
      <c r="EV17">
        <v>929.7506153846153</v>
      </c>
      <c r="EW17">
        <v>-0.06652996266585579</v>
      </c>
      <c r="EX17">
        <v>4.694017087036133</v>
      </c>
      <c r="EY17">
        <v>6634.812307692308</v>
      </c>
      <c r="EZ17">
        <v>15</v>
      </c>
      <c r="FA17">
        <v>1717666599.1</v>
      </c>
      <c r="FB17" t="s">
        <v>418</v>
      </c>
      <c r="FC17">
        <v>1717666599.1</v>
      </c>
      <c r="FD17">
        <v>1717665985.6</v>
      </c>
      <c r="FE17">
        <v>17</v>
      </c>
      <c r="FF17">
        <v>-0.052</v>
      </c>
      <c r="FG17">
        <v>0.026</v>
      </c>
      <c r="FH17">
        <v>1.707</v>
      </c>
      <c r="FI17">
        <v>-0.042</v>
      </c>
      <c r="FJ17">
        <v>800</v>
      </c>
      <c r="FK17">
        <v>17</v>
      </c>
      <c r="FL17">
        <v>0.88</v>
      </c>
      <c r="FM17">
        <v>0.07000000000000001</v>
      </c>
      <c r="FN17">
        <v>-4.94505175</v>
      </c>
      <c r="FO17">
        <v>-0.1873937335834832</v>
      </c>
      <c r="FP17">
        <v>0.08026425623798869</v>
      </c>
      <c r="FQ17">
        <v>1</v>
      </c>
      <c r="FR17">
        <v>929.7281764705882</v>
      </c>
      <c r="FS17">
        <v>-0.3075325014489876</v>
      </c>
      <c r="FT17">
        <v>1.041782450773903</v>
      </c>
      <c r="FU17">
        <v>1</v>
      </c>
      <c r="FV17">
        <v>0.273562925</v>
      </c>
      <c r="FW17">
        <v>0.1590370694183861</v>
      </c>
      <c r="FX17">
        <v>0.01665859121202555</v>
      </c>
      <c r="FY17">
        <v>0</v>
      </c>
      <c r="FZ17">
        <v>2</v>
      </c>
      <c r="GA17">
        <v>3</v>
      </c>
      <c r="GB17" t="s">
        <v>419</v>
      </c>
      <c r="GC17">
        <v>3.24915</v>
      </c>
      <c r="GD17">
        <v>2.80152</v>
      </c>
      <c r="GE17">
        <v>0.162383</v>
      </c>
      <c r="GF17">
        <v>0.164329</v>
      </c>
      <c r="GG17">
        <v>0.100324</v>
      </c>
      <c r="GH17">
        <v>0.0998778</v>
      </c>
      <c r="GI17">
        <v>21952.6</v>
      </c>
      <c r="GJ17">
        <v>26125.8</v>
      </c>
      <c r="GK17">
        <v>26029.6</v>
      </c>
      <c r="GL17">
        <v>30068.2</v>
      </c>
      <c r="GM17">
        <v>32970.4</v>
      </c>
      <c r="GN17">
        <v>34949.4</v>
      </c>
      <c r="GO17">
        <v>39928.9</v>
      </c>
      <c r="GP17">
        <v>41851.6</v>
      </c>
      <c r="GQ17">
        <v>2.16033</v>
      </c>
      <c r="GR17">
        <v>1.90815</v>
      </c>
      <c r="GS17">
        <v>0.0162572</v>
      </c>
      <c r="GT17">
        <v>0</v>
      </c>
      <c r="GU17">
        <v>24.724</v>
      </c>
      <c r="GV17">
        <v>999.9</v>
      </c>
      <c r="GW17">
        <v>51.3</v>
      </c>
      <c r="GX17">
        <v>31.5</v>
      </c>
      <c r="GY17">
        <v>23.6074</v>
      </c>
      <c r="GZ17">
        <v>60.8466</v>
      </c>
      <c r="HA17">
        <v>15.2845</v>
      </c>
      <c r="HB17">
        <v>1</v>
      </c>
      <c r="HC17">
        <v>0.120892</v>
      </c>
      <c r="HD17">
        <v>2.23303</v>
      </c>
      <c r="HE17">
        <v>20.2989</v>
      </c>
      <c r="HF17">
        <v>5.20336</v>
      </c>
      <c r="HG17">
        <v>11.9021</v>
      </c>
      <c r="HH17">
        <v>4.97075</v>
      </c>
      <c r="HI17">
        <v>3.281</v>
      </c>
      <c r="HJ17">
        <v>9999</v>
      </c>
      <c r="HK17">
        <v>9999</v>
      </c>
      <c r="HL17">
        <v>9999</v>
      </c>
      <c r="HM17">
        <v>999.9</v>
      </c>
      <c r="HN17">
        <v>4.97063</v>
      </c>
      <c r="HO17">
        <v>1.85537</v>
      </c>
      <c r="HP17">
        <v>1.85257</v>
      </c>
      <c r="HQ17">
        <v>1.85684</v>
      </c>
      <c r="HR17">
        <v>1.85758</v>
      </c>
      <c r="HS17">
        <v>1.85654</v>
      </c>
      <c r="HT17">
        <v>1.85013</v>
      </c>
      <c r="HU17">
        <v>1.85516</v>
      </c>
      <c r="HV17" t="s">
        <v>23</v>
      </c>
      <c r="HW17" t="s">
        <v>23</v>
      </c>
      <c r="HX17" t="s">
        <v>23</v>
      </c>
      <c r="HY17" t="s">
        <v>23</v>
      </c>
      <c r="HZ17" t="s">
        <v>420</v>
      </c>
      <c r="IA17" t="s">
        <v>421</v>
      </c>
      <c r="IB17" t="s">
        <v>422</v>
      </c>
      <c r="IC17" t="s">
        <v>422</v>
      </c>
      <c r="ID17" t="s">
        <v>422</v>
      </c>
      <c r="IE17" t="s">
        <v>422</v>
      </c>
      <c r="IF17">
        <v>0</v>
      </c>
      <c r="IG17">
        <v>100</v>
      </c>
      <c r="IH17">
        <v>100</v>
      </c>
      <c r="II17">
        <v>1.707</v>
      </c>
      <c r="IJ17">
        <v>0.0074</v>
      </c>
      <c r="IK17">
        <v>0.8486730530979431</v>
      </c>
      <c r="IL17">
        <v>0.001513919756645767</v>
      </c>
      <c r="IM17">
        <v>-6.355450319681323E-07</v>
      </c>
      <c r="IN17">
        <v>2.090123885286584E-10</v>
      </c>
      <c r="IO17">
        <v>-0.3180156346122388</v>
      </c>
      <c r="IP17">
        <v>-0.006256547656075575</v>
      </c>
      <c r="IQ17">
        <v>0.00124454442421945</v>
      </c>
      <c r="IR17">
        <v>1.659708129871356E-06</v>
      </c>
      <c r="IS17">
        <v>-1</v>
      </c>
      <c r="IT17">
        <v>2069</v>
      </c>
      <c r="IU17">
        <v>3</v>
      </c>
      <c r="IV17">
        <v>25</v>
      </c>
      <c r="IW17">
        <v>9.9</v>
      </c>
      <c r="IX17">
        <v>9.9</v>
      </c>
      <c r="IY17">
        <v>1.85059</v>
      </c>
      <c r="IZ17">
        <v>2.55005</v>
      </c>
      <c r="JA17">
        <v>1.59912</v>
      </c>
      <c r="JB17">
        <v>2.39014</v>
      </c>
      <c r="JC17">
        <v>1.44897</v>
      </c>
      <c r="JD17">
        <v>2.4707</v>
      </c>
      <c r="JE17">
        <v>36.3871</v>
      </c>
      <c r="JF17">
        <v>15.9007</v>
      </c>
      <c r="JG17">
        <v>18</v>
      </c>
      <c r="JH17">
        <v>604.808</v>
      </c>
      <c r="JI17">
        <v>446.266</v>
      </c>
      <c r="JJ17">
        <v>22.4337</v>
      </c>
      <c r="JK17">
        <v>28.8577</v>
      </c>
      <c r="JL17">
        <v>30</v>
      </c>
      <c r="JM17">
        <v>28.9797</v>
      </c>
      <c r="JN17">
        <v>28.9577</v>
      </c>
      <c r="JO17">
        <v>36.9826</v>
      </c>
      <c r="JP17">
        <v>28.6979</v>
      </c>
      <c r="JQ17">
        <v>44.4743</v>
      </c>
      <c r="JR17">
        <v>22.4344</v>
      </c>
      <c r="JS17">
        <v>800</v>
      </c>
      <c r="JT17">
        <v>18.4114</v>
      </c>
      <c r="JU17">
        <v>101.531</v>
      </c>
      <c r="JV17">
        <v>101.407</v>
      </c>
    </row>
    <row r="18" spans="1:282">
      <c r="A18">
        <v>2</v>
      </c>
      <c r="B18">
        <v>1717666660.1</v>
      </c>
      <c r="C18">
        <v>83</v>
      </c>
      <c r="D18" t="s">
        <v>423</v>
      </c>
      <c r="E18" t="s">
        <v>424</v>
      </c>
      <c r="F18">
        <v>15</v>
      </c>
      <c r="G18">
        <v>1717666652.099999</v>
      </c>
      <c r="H18">
        <f>(I18)/1000</f>
        <v>0</v>
      </c>
      <c r="I18">
        <f>1000*DI18*AG18*(DE18-DF18)/(100*CX18*(1000-AG18*DE18))</f>
        <v>0</v>
      </c>
      <c r="J18">
        <f>DI18*AG18*(DD18-DC18*(1000-AG18*DF18)/(1000-AG18*DE18))/(100*CX18)</f>
        <v>0</v>
      </c>
      <c r="K18">
        <f>DC18 - IF(AG18&gt;1, J18*CX18*100.0/(AI18*DQ18), 0)</f>
        <v>0</v>
      </c>
      <c r="L18">
        <f>((R18-H18/2)*K18-J18)/(R18+H18/2)</f>
        <v>0</v>
      </c>
      <c r="M18">
        <f>L18*(DJ18+DK18)/1000.0</f>
        <v>0</v>
      </c>
      <c r="N18">
        <f>(DC18 - IF(AG18&gt;1, J18*CX18*100.0/(AI18*DQ18), 0))*(DJ18+DK18)/1000.0</f>
        <v>0</v>
      </c>
      <c r="O18">
        <f>2.0/((1/Q18-1/P18)+SIGN(Q18)*SQRT((1/Q18-1/P18)*(1/Q18-1/P18) + 4*CY18/((CY18+1)*(CY18+1))*(2*1/Q18*1/P18-1/P18*1/P18)))</f>
        <v>0</v>
      </c>
      <c r="P18">
        <f>IF(LEFT(CZ18,1)&lt;&gt;"0",IF(LEFT(CZ18,1)="1",3.0,DA18),$D$5+$E$5*(DQ18*DJ18/($K$5*1000))+$F$5*(DQ18*DJ18/($K$5*1000))*MAX(MIN(CX18,$J$5),$I$5)*MAX(MIN(CX18,$J$5),$I$5)+$G$5*MAX(MIN(CX18,$J$5),$I$5)*(DQ18*DJ18/($K$5*1000))+$H$5*(DQ18*DJ18/($K$5*1000))*(DQ18*DJ18/($K$5*1000)))</f>
        <v>0</v>
      </c>
      <c r="Q18">
        <f>H18*(1000-(1000*0.61365*exp(17.502*U18/(240.97+U18))/(DJ18+DK18)+DE18)/2)/(1000*0.61365*exp(17.502*U18/(240.97+U18))/(DJ18+DK18)-DE18)</f>
        <v>0</v>
      </c>
      <c r="R18">
        <f>1/((CY18+1)/(O18/1.6)+1/(P18/1.37)) + CY18/((CY18+1)/(O18/1.6) + CY18/(P18/1.37))</f>
        <v>0</v>
      </c>
      <c r="S18">
        <f>(CT18*CW18)</f>
        <v>0</v>
      </c>
      <c r="T18">
        <f>(DL18+(S18+2*0.95*5.67E-8*(((DL18+$B$7)+273)^4-(DL18+273)^4)-44100*H18)/(1.84*29.3*P18+8*0.95*5.67E-8*(DL18+273)^3))</f>
        <v>0</v>
      </c>
      <c r="U18">
        <f>($C$7*DM18+$D$7*DN18+$E$7*T18)</f>
        <v>0</v>
      </c>
      <c r="V18">
        <f>0.61365*exp(17.502*U18/(240.97+U18))</f>
        <v>0</v>
      </c>
      <c r="W18">
        <f>(X18/Y18*100)</f>
        <v>0</v>
      </c>
      <c r="X18">
        <f>DE18*(DJ18+DK18)/1000</f>
        <v>0</v>
      </c>
      <c r="Y18">
        <f>0.61365*exp(17.502*DL18/(240.97+DL18))</f>
        <v>0</v>
      </c>
      <c r="Z18">
        <f>(V18-DE18*(DJ18+DK18)/1000)</f>
        <v>0</v>
      </c>
      <c r="AA18">
        <f>(-H18*44100)</f>
        <v>0</v>
      </c>
      <c r="AB18">
        <f>2*29.3*P18*0.92*(DL18-U18)</f>
        <v>0</v>
      </c>
      <c r="AC18">
        <f>2*0.95*5.67E-8*(((DL18+$B$7)+273)^4-(U18+273)^4)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MAX(0,($B$13+$C$13*DQ18)/(1+$D$13*DQ18)*DJ18/(DL18+273)*$E$13)</f>
        <v>0</v>
      </c>
      <c r="AJ18" t="s">
        <v>414</v>
      </c>
      <c r="AK18">
        <v>10056.7</v>
      </c>
      <c r="AL18">
        <v>239.316</v>
      </c>
      <c r="AM18">
        <v>912.8</v>
      </c>
      <c r="AN18">
        <f>1-AL18/AM18</f>
        <v>0</v>
      </c>
      <c r="AO18">
        <v>-1</v>
      </c>
      <c r="AP18" t="s">
        <v>425</v>
      </c>
      <c r="AQ18">
        <v>10267.1</v>
      </c>
      <c r="AR18">
        <v>942.7447307692307</v>
      </c>
      <c r="AS18">
        <v>997.0028632002081</v>
      </c>
      <c r="AT18">
        <f>1-AR18/AS18</f>
        <v>0</v>
      </c>
      <c r="AU18">
        <v>0.5</v>
      </c>
      <c r="AV18">
        <f>CU18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416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v>3638</v>
      </c>
      <c r="BM18">
        <v>290.0000000000001</v>
      </c>
      <c r="BN18">
        <v>996.89</v>
      </c>
      <c r="BO18">
        <v>55</v>
      </c>
      <c r="BP18">
        <v>10267.1</v>
      </c>
      <c r="BQ18">
        <v>996.59</v>
      </c>
      <c r="BR18">
        <v>0.3</v>
      </c>
      <c r="BS18">
        <v>300.0000000000001</v>
      </c>
      <c r="BT18">
        <v>23.9</v>
      </c>
      <c r="BU18">
        <v>997.0028632002081</v>
      </c>
      <c r="BV18">
        <v>1.768194733685381</v>
      </c>
      <c r="BW18">
        <v>-0.4221605102665753</v>
      </c>
      <c r="BX18">
        <v>1.588290916996157</v>
      </c>
      <c r="BY18">
        <v>0.002516765801505505</v>
      </c>
      <c r="BZ18">
        <v>-0.007904375083426037</v>
      </c>
      <c r="CA18">
        <v>289.9999999999999</v>
      </c>
      <c r="CB18">
        <v>996.78</v>
      </c>
      <c r="CC18">
        <v>875</v>
      </c>
      <c r="CD18">
        <v>10244.2</v>
      </c>
      <c r="CE18">
        <v>996.59</v>
      </c>
      <c r="CF18">
        <v>0.19</v>
      </c>
      <c r="CT18">
        <f>$B$11*DR18+$C$11*DS18+$F$11*ED18*(1-EG18)</f>
        <v>0</v>
      </c>
      <c r="CU18">
        <f>CT18*CV18</f>
        <v>0</v>
      </c>
      <c r="CV18">
        <f>($B$11*$D$9+$C$11*$D$9+$F$11*((EQ18+EI18)/MAX(EQ18+EI18+ER18, 0.1)*$I$9+ER18/MAX(EQ18+EI18+ER18, 0.1)*$J$9))/($B$11+$C$11+$F$11)</f>
        <v>0</v>
      </c>
      <c r="CW18">
        <f>($B$11*$K$9+$C$11*$K$9+$F$11*((EQ18+EI18)/MAX(EQ18+EI18+ER18, 0.1)*$P$9+ER18/MAX(EQ18+EI18+ER18, 0.1)*$Q$9))/($B$11+$C$11+$F$11)</f>
        <v>0</v>
      </c>
      <c r="CX18">
        <v>6</v>
      </c>
      <c r="CY18">
        <v>0.5</v>
      </c>
      <c r="CZ18" t="s">
        <v>417</v>
      </c>
      <c r="DA18">
        <v>2</v>
      </c>
      <c r="DB18">
        <v>1717666652.099999</v>
      </c>
      <c r="DC18">
        <v>596.3557419354838</v>
      </c>
      <c r="DD18">
        <v>599.9783225806451</v>
      </c>
      <c r="DE18">
        <v>18.60143548387097</v>
      </c>
      <c r="DF18">
        <v>18.30433870967742</v>
      </c>
      <c r="DG18">
        <v>594.7307419354838</v>
      </c>
      <c r="DH18">
        <v>18.59479032258064</v>
      </c>
      <c r="DI18">
        <v>600.0125806451613</v>
      </c>
      <c r="DJ18">
        <v>100.8579032258064</v>
      </c>
      <c r="DK18">
        <v>0.09997891290322582</v>
      </c>
      <c r="DL18">
        <v>24.69026451612903</v>
      </c>
      <c r="DM18">
        <v>24.98541290322581</v>
      </c>
      <c r="DN18">
        <v>999.9000000000003</v>
      </c>
      <c r="DO18">
        <v>0</v>
      </c>
      <c r="DP18">
        <v>0</v>
      </c>
      <c r="DQ18">
        <v>9998.722580645162</v>
      </c>
      <c r="DR18">
        <v>0</v>
      </c>
      <c r="DS18">
        <v>414.7974193548387</v>
      </c>
      <c r="DT18">
        <v>-3.731018387096774</v>
      </c>
      <c r="DU18">
        <v>607.5487096774192</v>
      </c>
      <c r="DV18">
        <v>611.1653548387096</v>
      </c>
      <c r="DW18">
        <v>0.2970962258064517</v>
      </c>
      <c r="DX18">
        <v>599.9783225806451</v>
      </c>
      <c r="DY18">
        <v>18.30433870967742</v>
      </c>
      <c r="DZ18">
        <v>1.876100322580645</v>
      </c>
      <c r="EA18">
        <v>1.846135806451613</v>
      </c>
      <c r="EB18">
        <v>16.4356870967742</v>
      </c>
      <c r="EC18">
        <v>16.18298709677419</v>
      </c>
      <c r="ED18">
        <v>699.9810967741936</v>
      </c>
      <c r="EE18">
        <v>0.943020193548387</v>
      </c>
      <c r="EF18">
        <v>0.05697974193548387</v>
      </c>
      <c r="EG18">
        <v>0</v>
      </c>
      <c r="EH18">
        <v>942.5201612903226</v>
      </c>
      <c r="EI18">
        <v>5.000040000000003</v>
      </c>
      <c r="EJ18">
        <v>6718.914838709677</v>
      </c>
      <c r="EK18">
        <v>5723.292903225807</v>
      </c>
      <c r="EL18">
        <v>35.504</v>
      </c>
      <c r="EM18">
        <v>38.25</v>
      </c>
      <c r="EN18">
        <v>36.758</v>
      </c>
      <c r="EO18">
        <v>37.82419354838709</v>
      </c>
      <c r="EP18">
        <v>37.31403225806451</v>
      </c>
      <c r="EQ18">
        <v>655.3812903225805</v>
      </c>
      <c r="ER18">
        <v>39.60290322580645</v>
      </c>
      <c r="ES18">
        <v>0</v>
      </c>
      <c r="ET18">
        <v>82.09999990463257</v>
      </c>
      <c r="EU18">
        <v>0</v>
      </c>
      <c r="EV18">
        <v>942.7447307692307</v>
      </c>
      <c r="EW18">
        <v>8.328991466783986</v>
      </c>
      <c r="EX18">
        <v>5.416752109859838</v>
      </c>
      <c r="EY18">
        <v>6718.819230769231</v>
      </c>
      <c r="EZ18">
        <v>15</v>
      </c>
      <c r="FA18">
        <v>1717666683.1</v>
      </c>
      <c r="FB18" t="s">
        <v>426</v>
      </c>
      <c r="FC18">
        <v>1717666683.1</v>
      </c>
      <c r="FD18">
        <v>1717665985.6</v>
      </c>
      <c r="FE18">
        <v>18</v>
      </c>
      <c r="FF18">
        <v>0.105</v>
      </c>
      <c r="FG18">
        <v>0.026</v>
      </c>
      <c r="FH18">
        <v>1.625</v>
      </c>
      <c r="FI18">
        <v>-0.042</v>
      </c>
      <c r="FJ18">
        <v>600</v>
      </c>
      <c r="FK18">
        <v>17</v>
      </c>
      <c r="FL18">
        <v>0.72</v>
      </c>
      <c r="FM18">
        <v>0.07000000000000001</v>
      </c>
      <c r="FN18">
        <v>-3.5942125</v>
      </c>
      <c r="FO18">
        <v>-2.613460412757967</v>
      </c>
      <c r="FP18">
        <v>0.2746462183314199</v>
      </c>
      <c r="FQ18">
        <v>0</v>
      </c>
      <c r="FR18">
        <v>942.7360882352941</v>
      </c>
      <c r="FS18">
        <v>3.473628742319363</v>
      </c>
      <c r="FT18">
        <v>1.154869342435277</v>
      </c>
      <c r="FU18">
        <v>0</v>
      </c>
      <c r="FV18">
        <v>0.30006755</v>
      </c>
      <c r="FW18">
        <v>-0.06388595121951275</v>
      </c>
      <c r="FX18">
        <v>0.006452519031161394</v>
      </c>
      <c r="FY18">
        <v>1</v>
      </c>
      <c r="FZ18">
        <v>1</v>
      </c>
      <c r="GA18">
        <v>3</v>
      </c>
      <c r="GB18" t="s">
        <v>427</v>
      </c>
      <c r="GC18">
        <v>3.24907</v>
      </c>
      <c r="GD18">
        <v>2.80133</v>
      </c>
      <c r="GE18">
        <v>0.133011</v>
      </c>
      <c r="GF18">
        <v>0.134743</v>
      </c>
      <c r="GG18">
        <v>0.100167</v>
      </c>
      <c r="GH18">
        <v>0.0997579</v>
      </c>
      <c r="GI18">
        <v>22722.9</v>
      </c>
      <c r="GJ18">
        <v>27050.4</v>
      </c>
      <c r="GK18">
        <v>26030.2</v>
      </c>
      <c r="GL18">
        <v>30067.8</v>
      </c>
      <c r="GM18">
        <v>32974</v>
      </c>
      <c r="GN18">
        <v>34949.8</v>
      </c>
      <c r="GO18">
        <v>39929.7</v>
      </c>
      <c r="GP18">
        <v>41850.2</v>
      </c>
      <c r="GQ18">
        <v>2.16038</v>
      </c>
      <c r="GR18">
        <v>1.90788</v>
      </c>
      <c r="GS18">
        <v>0.0159368</v>
      </c>
      <c r="GT18">
        <v>0</v>
      </c>
      <c r="GU18">
        <v>24.7261</v>
      </c>
      <c r="GV18">
        <v>999.9</v>
      </c>
      <c r="GW18">
        <v>50.6</v>
      </c>
      <c r="GX18">
        <v>31.5</v>
      </c>
      <c r="GY18">
        <v>23.2854</v>
      </c>
      <c r="GZ18">
        <v>60.3466</v>
      </c>
      <c r="HA18">
        <v>15.3486</v>
      </c>
      <c r="HB18">
        <v>1</v>
      </c>
      <c r="HC18">
        <v>0.120226</v>
      </c>
      <c r="HD18">
        <v>2.24079</v>
      </c>
      <c r="HE18">
        <v>20.2988</v>
      </c>
      <c r="HF18">
        <v>5.20336</v>
      </c>
      <c r="HG18">
        <v>11.9021</v>
      </c>
      <c r="HH18">
        <v>4.9708</v>
      </c>
      <c r="HI18">
        <v>3.281</v>
      </c>
      <c r="HJ18">
        <v>9999</v>
      </c>
      <c r="HK18">
        <v>9999</v>
      </c>
      <c r="HL18">
        <v>9999</v>
      </c>
      <c r="HM18">
        <v>999.9</v>
      </c>
      <c r="HN18">
        <v>4.97063</v>
      </c>
      <c r="HO18">
        <v>1.85537</v>
      </c>
      <c r="HP18">
        <v>1.85257</v>
      </c>
      <c r="HQ18">
        <v>1.85684</v>
      </c>
      <c r="HR18">
        <v>1.85759</v>
      </c>
      <c r="HS18">
        <v>1.85654</v>
      </c>
      <c r="HT18">
        <v>1.85013</v>
      </c>
      <c r="HU18">
        <v>1.85516</v>
      </c>
      <c r="HV18" t="s">
        <v>23</v>
      </c>
      <c r="HW18" t="s">
        <v>23</v>
      </c>
      <c r="HX18" t="s">
        <v>23</v>
      </c>
      <c r="HY18" t="s">
        <v>23</v>
      </c>
      <c r="HZ18" t="s">
        <v>420</v>
      </c>
      <c r="IA18" t="s">
        <v>421</v>
      </c>
      <c r="IB18" t="s">
        <v>422</v>
      </c>
      <c r="IC18" t="s">
        <v>422</v>
      </c>
      <c r="ID18" t="s">
        <v>422</v>
      </c>
      <c r="IE18" t="s">
        <v>422</v>
      </c>
      <c r="IF18">
        <v>0</v>
      </c>
      <c r="IG18">
        <v>100</v>
      </c>
      <c r="IH18">
        <v>100</v>
      </c>
      <c r="II18">
        <v>1.625</v>
      </c>
      <c r="IJ18">
        <v>0.0058</v>
      </c>
      <c r="IK18">
        <v>0.7970281902329656</v>
      </c>
      <c r="IL18">
        <v>0.001513919756645767</v>
      </c>
      <c r="IM18">
        <v>-6.355450319681323E-07</v>
      </c>
      <c r="IN18">
        <v>2.090123885286584E-10</v>
      </c>
      <c r="IO18">
        <v>-0.3180156346122388</v>
      </c>
      <c r="IP18">
        <v>-0.006256547656075575</v>
      </c>
      <c r="IQ18">
        <v>0.00124454442421945</v>
      </c>
      <c r="IR18">
        <v>1.659708129871356E-06</v>
      </c>
      <c r="IS18">
        <v>-1</v>
      </c>
      <c r="IT18">
        <v>2069</v>
      </c>
      <c r="IU18">
        <v>3</v>
      </c>
      <c r="IV18">
        <v>25</v>
      </c>
      <c r="IW18">
        <v>1</v>
      </c>
      <c r="IX18">
        <v>11.2</v>
      </c>
      <c r="IY18">
        <v>1.46362</v>
      </c>
      <c r="IZ18">
        <v>2.53052</v>
      </c>
      <c r="JA18">
        <v>1.59912</v>
      </c>
      <c r="JB18">
        <v>2.39014</v>
      </c>
      <c r="JC18">
        <v>1.44897</v>
      </c>
      <c r="JD18">
        <v>2.36206</v>
      </c>
      <c r="JE18">
        <v>36.4578</v>
      </c>
      <c r="JF18">
        <v>15.8745</v>
      </c>
      <c r="JG18">
        <v>18</v>
      </c>
      <c r="JH18">
        <v>604.768</v>
      </c>
      <c r="JI18">
        <v>446.053</v>
      </c>
      <c r="JJ18">
        <v>22.4019</v>
      </c>
      <c r="JK18">
        <v>28.8479</v>
      </c>
      <c r="JL18">
        <v>30.0002</v>
      </c>
      <c r="JM18">
        <v>28.9723</v>
      </c>
      <c r="JN18">
        <v>28.9503</v>
      </c>
      <c r="JO18">
        <v>29.2486</v>
      </c>
      <c r="JP18">
        <v>28.0997</v>
      </c>
      <c r="JQ18">
        <v>44.1006</v>
      </c>
      <c r="JR18">
        <v>22.4083</v>
      </c>
      <c r="JS18">
        <v>600</v>
      </c>
      <c r="JT18">
        <v>18.3766</v>
      </c>
      <c r="JU18">
        <v>101.534</v>
      </c>
      <c r="JV18">
        <v>101.404</v>
      </c>
    </row>
    <row r="19" spans="1:282">
      <c r="A19">
        <v>3</v>
      </c>
      <c r="B19">
        <v>1717666744.1</v>
      </c>
      <c r="C19">
        <v>167</v>
      </c>
      <c r="D19" t="s">
        <v>428</v>
      </c>
      <c r="E19" t="s">
        <v>429</v>
      </c>
      <c r="F19">
        <v>15</v>
      </c>
      <c r="G19">
        <v>1717666736.099999</v>
      </c>
      <c r="H19">
        <f>(I19)/1000</f>
        <v>0</v>
      </c>
      <c r="I19">
        <f>1000*DI19*AG19*(DE19-DF19)/(100*CX19*(1000-AG19*DE19))</f>
        <v>0</v>
      </c>
      <c r="J19">
        <f>DI19*AG19*(DD19-DC19*(1000-AG19*DF19)/(1000-AG19*DE19))/(100*CX19)</f>
        <v>0</v>
      </c>
      <c r="K19">
        <f>DC19 - IF(AG19&gt;1, J19*CX19*100.0/(AI19*DQ19), 0)</f>
        <v>0</v>
      </c>
      <c r="L19">
        <f>((R19-H19/2)*K19-J19)/(R19+H19/2)</f>
        <v>0</v>
      </c>
      <c r="M19">
        <f>L19*(DJ19+DK19)/1000.0</f>
        <v>0</v>
      </c>
      <c r="N19">
        <f>(DC19 - IF(AG19&gt;1, J19*CX19*100.0/(AI19*DQ19), 0))*(DJ19+DK19)/1000.0</f>
        <v>0</v>
      </c>
      <c r="O19">
        <f>2.0/((1/Q19-1/P19)+SIGN(Q19)*SQRT((1/Q19-1/P19)*(1/Q19-1/P19) + 4*CY19/((CY19+1)*(CY19+1))*(2*1/Q19*1/P19-1/P19*1/P19)))</f>
        <v>0</v>
      </c>
      <c r="P19">
        <f>IF(LEFT(CZ19,1)&lt;&gt;"0",IF(LEFT(CZ19,1)="1",3.0,DA19),$D$5+$E$5*(DQ19*DJ19/($K$5*1000))+$F$5*(DQ19*DJ19/($K$5*1000))*MAX(MIN(CX19,$J$5),$I$5)*MAX(MIN(CX19,$J$5),$I$5)+$G$5*MAX(MIN(CX19,$J$5),$I$5)*(DQ19*DJ19/($K$5*1000))+$H$5*(DQ19*DJ19/($K$5*1000))*(DQ19*DJ19/($K$5*1000)))</f>
        <v>0</v>
      </c>
      <c r="Q19">
        <f>H19*(1000-(1000*0.61365*exp(17.502*U19/(240.97+U19))/(DJ19+DK19)+DE19)/2)/(1000*0.61365*exp(17.502*U19/(240.97+U19))/(DJ19+DK19)-DE19)</f>
        <v>0</v>
      </c>
      <c r="R19">
        <f>1/((CY19+1)/(O19/1.6)+1/(P19/1.37)) + CY19/((CY19+1)/(O19/1.6) + CY19/(P19/1.37))</f>
        <v>0</v>
      </c>
      <c r="S19">
        <f>(CT19*CW19)</f>
        <v>0</v>
      </c>
      <c r="T19">
        <f>(DL19+(S19+2*0.95*5.67E-8*(((DL19+$B$7)+273)^4-(DL19+273)^4)-44100*H19)/(1.84*29.3*P19+8*0.95*5.67E-8*(DL19+273)^3))</f>
        <v>0</v>
      </c>
      <c r="U19">
        <f>($C$7*DM19+$D$7*DN19+$E$7*T19)</f>
        <v>0</v>
      </c>
      <c r="V19">
        <f>0.61365*exp(17.502*U19/(240.97+U19))</f>
        <v>0</v>
      </c>
      <c r="W19">
        <f>(X19/Y19*100)</f>
        <v>0</v>
      </c>
      <c r="X19">
        <f>DE19*(DJ19+DK19)/1000</f>
        <v>0</v>
      </c>
      <c r="Y19">
        <f>0.61365*exp(17.502*DL19/(240.97+DL19))</f>
        <v>0</v>
      </c>
      <c r="Z19">
        <f>(V19-DE19*(DJ19+DK19)/1000)</f>
        <v>0</v>
      </c>
      <c r="AA19">
        <f>(-H19*44100)</f>
        <v>0</v>
      </c>
      <c r="AB19">
        <f>2*29.3*P19*0.92*(DL19-U19)</f>
        <v>0</v>
      </c>
      <c r="AC19">
        <f>2*0.95*5.67E-8*(((DL19+$B$7)+273)^4-(U19+273)^4)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MAX(0,($B$13+$C$13*DQ19)/(1+$D$13*DQ19)*DJ19/(DL19+273)*$E$13)</f>
        <v>0</v>
      </c>
      <c r="AJ19" t="s">
        <v>414</v>
      </c>
      <c r="AK19">
        <v>10056.7</v>
      </c>
      <c r="AL19">
        <v>239.316</v>
      </c>
      <c r="AM19">
        <v>912.8</v>
      </c>
      <c r="AN19">
        <f>1-AL19/AM19</f>
        <v>0</v>
      </c>
      <c r="AO19">
        <v>-1</v>
      </c>
      <c r="AP19" t="s">
        <v>430</v>
      </c>
      <c r="AQ19">
        <v>10264.6</v>
      </c>
      <c r="AR19">
        <v>960.2846538461538</v>
      </c>
      <c r="AS19">
        <v>1001.51</v>
      </c>
      <c r="AT19">
        <f>1-AR19/AS19</f>
        <v>0</v>
      </c>
      <c r="AU19">
        <v>0.5</v>
      </c>
      <c r="AV19">
        <f>CU19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416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v>3639</v>
      </c>
      <c r="BM19">
        <v>290.0000000000001</v>
      </c>
      <c r="BN19">
        <v>1001.51</v>
      </c>
      <c r="BO19">
        <v>85</v>
      </c>
      <c r="BP19">
        <v>10264.6</v>
      </c>
      <c r="BQ19">
        <v>999.1799999999999</v>
      </c>
      <c r="BR19">
        <v>2.33</v>
      </c>
      <c r="BS19">
        <v>300.0000000000001</v>
      </c>
      <c r="BT19">
        <v>23.9</v>
      </c>
      <c r="BU19">
        <v>997.5659060731319</v>
      </c>
      <c r="BV19">
        <v>2.106676663369835</v>
      </c>
      <c r="BW19">
        <v>1.659982328408854</v>
      </c>
      <c r="BX19">
        <v>1.892414176961104</v>
      </c>
      <c r="BY19">
        <v>0.02674503373045967</v>
      </c>
      <c r="BZ19">
        <v>-0.007904653392658511</v>
      </c>
      <c r="CA19">
        <v>289.9999999999999</v>
      </c>
      <c r="CB19">
        <v>1000.25</v>
      </c>
      <c r="CC19">
        <v>785</v>
      </c>
      <c r="CD19">
        <v>10245.9</v>
      </c>
      <c r="CE19">
        <v>999.1900000000001</v>
      </c>
      <c r="CF19">
        <v>1.06</v>
      </c>
      <c r="CT19">
        <f>$B$11*DR19+$C$11*DS19+$F$11*ED19*(1-EG19)</f>
        <v>0</v>
      </c>
      <c r="CU19">
        <f>CT19*CV19</f>
        <v>0</v>
      </c>
      <c r="CV19">
        <f>($B$11*$D$9+$C$11*$D$9+$F$11*((EQ19+EI19)/MAX(EQ19+EI19+ER19, 0.1)*$I$9+ER19/MAX(EQ19+EI19+ER19, 0.1)*$J$9))/($B$11+$C$11+$F$11)</f>
        <v>0</v>
      </c>
      <c r="CW19">
        <f>($B$11*$K$9+$C$11*$K$9+$F$11*((EQ19+EI19)/MAX(EQ19+EI19+ER19, 0.1)*$P$9+ER19/MAX(EQ19+EI19+ER19, 0.1)*$Q$9))/($B$11+$C$11+$F$11)</f>
        <v>0</v>
      </c>
      <c r="CX19">
        <v>6</v>
      </c>
      <c r="CY19">
        <v>0.5</v>
      </c>
      <c r="CZ19" t="s">
        <v>417</v>
      </c>
      <c r="DA19">
        <v>2</v>
      </c>
      <c r="DB19">
        <v>1717666736.099999</v>
      </c>
      <c r="DC19">
        <v>397.6171290322581</v>
      </c>
      <c r="DD19">
        <v>399.9547741935483</v>
      </c>
      <c r="DE19">
        <v>18.64156451612903</v>
      </c>
      <c r="DF19">
        <v>18.37903548387097</v>
      </c>
      <c r="DG19">
        <v>396.2941290322581</v>
      </c>
      <c r="DH19">
        <v>18.6333129032258</v>
      </c>
      <c r="DI19">
        <v>600.0032258064516</v>
      </c>
      <c r="DJ19">
        <v>100.855</v>
      </c>
      <c r="DK19">
        <v>0.1000544903225806</v>
      </c>
      <c r="DL19">
        <v>24.67680967741935</v>
      </c>
      <c r="DM19">
        <v>24.97705483870968</v>
      </c>
      <c r="DN19">
        <v>999.9000000000003</v>
      </c>
      <c r="DO19">
        <v>0</v>
      </c>
      <c r="DP19">
        <v>0</v>
      </c>
      <c r="DQ19">
        <v>9999.009999999998</v>
      </c>
      <c r="DR19">
        <v>0</v>
      </c>
      <c r="DS19">
        <v>415.238064516129</v>
      </c>
      <c r="DT19">
        <v>-2.24499</v>
      </c>
      <c r="DU19">
        <v>405.2645483870967</v>
      </c>
      <c r="DV19">
        <v>407.443129032258</v>
      </c>
      <c r="DW19">
        <v>0.2625186451612903</v>
      </c>
      <c r="DX19">
        <v>399.9547741935483</v>
      </c>
      <c r="DY19">
        <v>18.37903548387097</v>
      </c>
      <c r="DZ19">
        <v>1.880095161290322</v>
      </c>
      <c r="EA19">
        <v>1.853618387096774</v>
      </c>
      <c r="EB19">
        <v>16.46911290322581</v>
      </c>
      <c r="EC19">
        <v>16.24642580645162</v>
      </c>
      <c r="ED19">
        <v>699.9691612903225</v>
      </c>
      <c r="EE19">
        <v>0.9430105161290321</v>
      </c>
      <c r="EF19">
        <v>0.05698944516129031</v>
      </c>
      <c r="EG19">
        <v>0</v>
      </c>
      <c r="EH19">
        <v>960.0120645161288</v>
      </c>
      <c r="EI19">
        <v>5.000040000000003</v>
      </c>
      <c r="EJ19">
        <v>6831.725806451615</v>
      </c>
      <c r="EK19">
        <v>5723.175806451614</v>
      </c>
      <c r="EL19">
        <v>35.38100000000001</v>
      </c>
      <c r="EM19">
        <v>38.125</v>
      </c>
      <c r="EN19">
        <v>36.625</v>
      </c>
      <c r="EO19">
        <v>37.7012258064516</v>
      </c>
      <c r="EP19">
        <v>37.18699999999998</v>
      </c>
      <c r="EQ19">
        <v>655.3629032258063</v>
      </c>
      <c r="ER19">
        <v>39.6058064516129</v>
      </c>
      <c r="ES19">
        <v>0</v>
      </c>
      <c r="ET19">
        <v>83.5</v>
      </c>
      <c r="EU19">
        <v>0</v>
      </c>
      <c r="EV19">
        <v>960.2846538461538</v>
      </c>
      <c r="EW19">
        <v>5.386769259432009</v>
      </c>
      <c r="EX19">
        <v>22.88136761825174</v>
      </c>
      <c r="EY19">
        <v>6832.206153846153</v>
      </c>
      <c r="EZ19">
        <v>15</v>
      </c>
      <c r="FA19">
        <v>1717666761.1</v>
      </c>
      <c r="FB19" t="s">
        <v>431</v>
      </c>
      <c r="FC19">
        <v>1717666761.1</v>
      </c>
      <c r="FD19">
        <v>1717665985.6</v>
      </c>
      <c r="FE19">
        <v>19</v>
      </c>
      <c r="FF19">
        <v>-0.095</v>
      </c>
      <c r="FG19">
        <v>0.026</v>
      </c>
      <c r="FH19">
        <v>1.323</v>
      </c>
      <c r="FI19">
        <v>-0.042</v>
      </c>
      <c r="FJ19">
        <v>400</v>
      </c>
      <c r="FK19">
        <v>17</v>
      </c>
      <c r="FL19">
        <v>0.79</v>
      </c>
      <c r="FM19">
        <v>0.07000000000000001</v>
      </c>
      <c r="FN19">
        <v>-2.092990487804878</v>
      </c>
      <c r="FO19">
        <v>-2.627433031358884</v>
      </c>
      <c r="FP19">
        <v>0.3014465628650901</v>
      </c>
      <c r="FQ19">
        <v>0</v>
      </c>
      <c r="FR19">
        <v>960.0700588235294</v>
      </c>
      <c r="FS19">
        <v>1.912757837747641</v>
      </c>
      <c r="FT19">
        <v>1.17838059219812</v>
      </c>
      <c r="FU19">
        <v>0</v>
      </c>
      <c r="FV19">
        <v>0.253687975609756</v>
      </c>
      <c r="FW19">
        <v>0.1941926550522648</v>
      </c>
      <c r="FX19">
        <v>0.02037337682355399</v>
      </c>
      <c r="FY19">
        <v>0</v>
      </c>
      <c r="FZ19">
        <v>0</v>
      </c>
      <c r="GA19">
        <v>3</v>
      </c>
      <c r="GB19" t="s">
        <v>432</v>
      </c>
      <c r="GC19">
        <v>3.24897</v>
      </c>
      <c r="GD19">
        <v>2.80155</v>
      </c>
      <c r="GE19">
        <v>0.09840260000000001</v>
      </c>
      <c r="GF19">
        <v>0.0998038</v>
      </c>
      <c r="GG19">
        <v>0.100405</v>
      </c>
      <c r="GH19">
        <v>0.100046</v>
      </c>
      <c r="GI19">
        <v>23629.9</v>
      </c>
      <c r="GJ19">
        <v>28141.9</v>
      </c>
      <c r="GK19">
        <v>26030.2</v>
      </c>
      <c r="GL19">
        <v>30067</v>
      </c>
      <c r="GM19">
        <v>32960.8</v>
      </c>
      <c r="GN19">
        <v>34934.4</v>
      </c>
      <c r="GO19">
        <v>39928.3</v>
      </c>
      <c r="GP19">
        <v>41849.4</v>
      </c>
      <c r="GQ19">
        <v>2.16013</v>
      </c>
      <c r="GR19">
        <v>1.90832</v>
      </c>
      <c r="GS19">
        <v>0.0155419</v>
      </c>
      <c r="GT19">
        <v>0</v>
      </c>
      <c r="GU19">
        <v>24.7227</v>
      </c>
      <c r="GV19">
        <v>999.9</v>
      </c>
      <c r="GW19">
        <v>49.9</v>
      </c>
      <c r="GX19">
        <v>31.6</v>
      </c>
      <c r="GY19">
        <v>23.0979</v>
      </c>
      <c r="GZ19">
        <v>60.5866</v>
      </c>
      <c r="HA19">
        <v>15.5208</v>
      </c>
      <c r="HB19">
        <v>1</v>
      </c>
      <c r="HC19">
        <v>0.119611</v>
      </c>
      <c r="HD19">
        <v>2.18881</v>
      </c>
      <c r="HE19">
        <v>20.2993</v>
      </c>
      <c r="HF19">
        <v>5.20351</v>
      </c>
      <c r="HG19">
        <v>11.9021</v>
      </c>
      <c r="HH19">
        <v>4.97065</v>
      </c>
      <c r="HI19">
        <v>3.281</v>
      </c>
      <c r="HJ19">
        <v>9999</v>
      </c>
      <c r="HK19">
        <v>9999</v>
      </c>
      <c r="HL19">
        <v>9999</v>
      </c>
      <c r="HM19">
        <v>999.9</v>
      </c>
      <c r="HN19">
        <v>4.97063</v>
      </c>
      <c r="HO19">
        <v>1.85544</v>
      </c>
      <c r="HP19">
        <v>1.85257</v>
      </c>
      <c r="HQ19">
        <v>1.85684</v>
      </c>
      <c r="HR19">
        <v>1.8576</v>
      </c>
      <c r="HS19">
        <v>1.85654</v>
      </c>
      <c r="HT19">
        <v>1.85012</v>
      </c>
      <c r="HU19">
        <v>1.85516</v>
      </c>
      <c r="HV19" t="s">
        <v>23</v>
      </c>
      <c r="HW19" t="s">
        <v>23</v>
      </c>
      <c r="HX19" t="s">
        <v>23</v>
      </c>
      <c r="HY19" t="s">
        <v>23</v>
      </c>
      <c r="HZ19" t="s">
        <v>420</v>
      </c>
      <c r="IA19" t="s">
        <v>421</v>
      </c>
      <c r="IB19" t="s">
        <v>422</v>
      </c>
      <c r="IC19" t="s">
        <v>422</v>
      </c>
      <c r="ID19" t="s">
        <v>422</v>
      </c>
      <c r="IE19" t="s">
        <v>422</v>
      </c>
      <c r="IF19">
        <v>0</v>
      </c>
      <c r="IG19">
        <v>100</v>
      </c>
      <c r="IH19">
        <v>100</v>
      </c>
      <c r="II19">
        <v>1.323</v>
      </c>
      <c r="IJ19">
        <v>0.0083</v>
      </c>
      <c r="IK19">
        <v>0.9024301106578637</v>
      </c>
      <c r="IL19">
        <v>0.001513919756645767</v>
      </c>
      <c r="IM19">
        <v>-6.355450319681323E-07</v>
      </c>
      <c r="IN19">
        <v>2.090123885286584E-10</v>
      </c>
      <c r="IO19">
        <v>-0.3180156346122388</v>
      </c>
      <c r="IP19">
        <v>-0.006256547656075575</v>
      </c>
      <c r="IQ19">
        <v>0.00124454442421945</v>
      </c>
      <c r="IR19">
        <v>1.659708129871356E-06</v>
      </c>
      <c r="IS19">
        <v>-1</v>
      </c>
      <c r="IT19">
        <v>2069</v>
      </c>
      <c r="IU19">
        <v>3</v>
      </c>
      <c r="IV19">
        <v>25</v>
      </c>
      <c r="IW19">
        <v>1</v>
      </c>
      <c r="IX19">
        <v>12.6</v>
      </c>
      <c r="IY19">
        <v>1.05591</v>
      </c>
      <c r="IZ19">
        <v>2.53662</v>
      </c>
      <c r="JA19">
        <v>1.59912</v>
      </c>
      <c r="JB19">
        <v>2.39014</v>
      </c>
      <c r="JC19">
        <v>1.44897</v>
      </c>
      <c r="JD19">
        <v>2.4231</v>
      </c>
      <c r="JE19">
        <v>36.4814</v>
      </c>
      <c r="JF19">
        <v>15.8657</v>
      </c>
      <c r="JG19">
        <v>18</v>
      </c>
      <c r="JH19">
        <v>604.5119999999999</v>
      </c>
      <c r="JI19">
        <v>446.259</v>
      </c>
      <c r="JJ19">
        <v>22.4136</v>
      </c>
      <c r="JK19">
        <v>28.8429</v>
      </c>
      <c r="JL19">
        <v>30</v>
      </c>
      <c r="JM19">
        <v>28.9649</v>
      </c>
      <c r="JN19">
        <v>28.943</v>
      </c>
      <c r="JO19">
        <v>21.1006</v>
      </c>
      <c r="JP19">
        <v>26.8316</v>
      </c>
      <c r="JQ19">
        <v>43.7293</v>
      </c>
      <c r="JR19">
        <v>22.424</v>
      </c>
      <c r="JS19">
        <v>400</v>
      </c>
      <c r="JT19">
        <v>18.3382</v>
      </c>
      <c r="JU19">
        <v>101.531</v>
      </c>
      <c r="JV19">
        <v>101.402</v>
      </c>
    </row>
    <row r="20" spans="1:282">
      <c r="A20">
        <v>4</v>
      </c>
      <c r="B20">
        <v>1717666822.1</v>
      </c>
      <c r="C20">
        <v>245</v>
      </c>
      <c r="D20" t="s">
        <v>433</v>
      </c>
      <c r="E20" t="s">
        <v>434</v>
      </c>
      <c r="F20">
        <v>15</v>
      </c>
      <c r="G20">
        <v>1717666814.099999</v>
      </c>
      <c r="H20">
        <f>(I20)/1000</f>
        <v>0</v>
      </c>
      <c r="I20">
        <f>1000*DI20*AG20*(DE20-DF20)/(100*CX20*(1000-AG20*DE20))</f>
        <v>0</v>
      </c>
      <c r="J20">
        <f>DI20*AG20*(DD20-DC20*(1000-AG20*DF20)/(1000-AG20*DE20))/(100*CX20)</f>
        <v>0</v>
      </c>
      <c r="K20">
        <f>DC20 - IF(AG20&gt;1, J20*CX20*100.0/(AI20*DQ20), 0)</f>
        <v>0</v>
      </c>
      <c r="L20">
        <f>((R20-H20/2)*K20-J20)/(R20+H20/2)</f>
        <v>0</v>
      </c>
      <c r="M20">
        <f>L20*(DJ20+DK20)/1000.0</f>
        <v>0</v>
      </c>
      <c r="N20">
        <f>(DC20 - IF(AG20&gt;1, J20*CX20*100.0/(AI20*DQ20), 0))*(DJ20+DK20)/1000.0</f>
        <v>0</v>
      </c>
      <c r="O20">
        <f>2.0/((1/Q20-1/P20)+SIGN(Q20)*SQRT((1/Q20-1/P20)*(1/Q20-1/P20) + 4*CY20/((CY20+1)*(CY20+1))*(2*1/Q20*1/P20-1/P20*1/P20)))</f>
        <v>0</v>
      </c>
      <c r="P20">
        <f>IF(LEFT(CZ20,1)&lt;&gt;"0",IF(LEFT(CZ20,1)="1",3.0,DA20),$D$5+$E$5*(DQ20*DJ20/($K$5*1000))+$F$5*(DQ20*DJ20/($K$5*1000))*MAX(MIN(CX20,$J$5),$I$5)*MAX(MIN(CX20,$J$5),$I$5)+$G$5*MAX(MIN(CX20,$J$5),$I$5)*(DQ20*DJ20/($K$5*1000))+$H$5*(DQ20*DJ20/($K$5*1000))*(DQ20*DJ20/($K$5*1000)))</f>
        <v>0</v>
      </c>
      <c r="Q20">
        <f>H20*(1000-(1000*0.61365*exp(17.502*U20/(240.97+U20))/(DJ20+DK20)+DE20)/2)/(1000*0.61365*exp(17.502*U20/(240.97+U20))/(DJ20+DK20)-DE20)</f>
        <v>0</v>
      </c>
      <c r="R20">
        <f>1/((CY20+1)/(O20/1.6)+1/(P20/1.37)) + CY20/((CY20+1)/(O20/1.6) + CY20/(P20/1.37))</f>
        <v>0</v>
      </c>
      <c r="S20">
        <f>(CT20*CW20)</f>
        <v>0</v>
      </c>
      <c r="T20">
        <f>(DL20+(S20+2*0.95*5.67E-8*(((DL20+$B$7)+273)^4-(DL20+273)^4)-44100*H20)/(1.84*29.3*P20+8*0.95*5.67E-8*(DL20+273)^3))</f>
        <v>0</v>
      </c>
      <c r="U20">
        <f>($C$7*DM20+$D$7*DN20+$E$7*T20)</f>
        <v>0</v>
      </c>
      <c r="V20">
        <f>0.61365*exp(17.502*U20/(240.97+U20))</f>
        <v>0</v>
      </c>
      <c r="W20">
        <f>(X20/Y20*100)</f>
        <v>0</v>
      </c>
      <c r="X20">
        <f>DE20*(DJ20+DK20)/1000</f>
        <v>0</v>
      </c>
      <c r="Y20">
        <f>0.61365*exp(17.502*DL20/(240.97+DL20))</f>
        <v>0</v>
      </c>
      <c r="Z20">
        <f>(V20-DE20*(DJ20+DK20)/1000)</f>
        <v>0</v>
      </c>
      <c r="AA20">
        <f>(-H20*44100)</f>
        <v>0</v>
      </c>
      <c r="AB20">
        <f>2*29.3*P20*0.92*(DL20-U20)</f>
        <v>0</v>
      </c>
      <c r="AC20">
        <f>2*0.95*5.67E-8*(((DL20+$B$7)+273)^4-(U20+273)^4)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MAX(0,($B$13+$C$13*DQ20)/(1+$D$13*DQ20)*DJ20/(DL20+273)*$E$13)</f>
        <v>0</v>
      </c>
      <c r="AJ20" t="s">
        <v>414</v>
      </c>
      <c r="AK20">
        <v>10056.7</v>
      </c>
      <c r="AL20">
        <v>239.316</v>
      </c>
      <c r="AM20">
        <v>912.8</v>
      </c>
      <c r="AN20">
        <f>1-AL20/AM20</f>
        <v>0</v>
      </c>
      <c r="AO20">
        <v>-1</v>
      </c>
      <c r="AP20" t="s">
        <v>435</v>
      </c>
      <c r="AQ20">
        <v>10272.7</v>
      </c>
      <c r="AR20">
        <v>976.3413200000001</v>
      </c>
      <c r="AS20">
        <v>1010.095776040775</v>
      </c>
      <c r="AT20">
        <f>1-AR20/AS20</f>
        <v>0</v>
      </c>
      <c r="AU20">
        <v>0.5</v>
      </c>
      <c r="AV20">
        <f>CU20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416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v>3640</v>
      </c>
      <c r="BM20">
        <v>290.0000000000001</v>
      </c>
      <c r="BN20">
        <v>1007.93</v>
      </c>
      <c r="BO20">
        <v>15</v>
      </c>
      <c r="BP20">
        <v>10272.7</v>
      </c>
      <c r="BQ20">
        <v>1006.55</v>
      </c>
      <c r="BR20">
        <v>1.38</v>
      </c>
      <c r="BS20">
        <v>300.0000000000001</v>
      </c>
      <c r="BT20">
        <v>23.9</v>
      </c>
      <c r="BU20">
        <v>1010.095776040775</v>
      </c>
      <c r="BV20">
        <v>1.860774266298548</v>
      </c>
      <c r="BW20">
        <v>-3.645826636390943</v>
      </c>
      <c r="BX20">
        <v>1.671602165732873</v>
      </c>
      <c r="BY20">
        <v>0.1452188754173499</v>
      </c>
      <c r="BZ20">
        <v>-0.007904835150166845</v>
      </c>
      <c r="CA20">
        <v>289.9999999999999</v>
      </c>
      <c r="CB20">
        <v>1006.94</v>
      </c>
      <c r="CC20">
        <v>625</v>
      </c>
      <c r="CD20">
        <v>10250.3</v>
      </c>
      <c r="CE20">
        <v>1006.54</v>
      </c>
      <c r="CF20">
        <v>0.4</v>
      </c>
      <c r="CT20">
        <f>$B$11*DR20+$C$11*DS20+$F$11*ED20*(1-EG20)</f>
        <v>0</v>
      </c>
      <c r="CU20">
        <f>CT20*CV20</f>
        <v>0</v>
      </c>
      <c r="CV20">
        <f>($B$11*$D$9+$C$11*$D$9+$F$11*((EQ20+EI20)/MAX(EQ20+EI20+ER20, 0.1)*$I$9+ER20/MAX(EQ20+EI20+ER20, 0.1)*$J$9))/($B$11+$C$11+$F$11)</f>
        <v>0</v>
      </c>
      <c r="CW20">
        <f>($B$11*$K$9+$C$11*$K$9+$F$11*((EQ20+EI20)/MAX(EQ20+EI20+ER20, 0.1)*$P$9+ER20/MAX(EQ20+EI20+ER20, 0.1)*$Q$9))/($B$11+$C$11+$F$11)</f>
        <v>0</v>
      </c>
      <c r="CX20">
        <v>6</v>
      </c>
      <c r="CY20">
        <v>0.5</v>
      </c>
      <c r="CZ20" t="s">
        <v>417</v>
      </c>
      <c r="DA20">
        <v>2</v>
      </c>
      <c r="DB20">
        <v>1717666814.099999</v>
      </c>
      <c r="DC20">
        <v>298.186935483871</v>
      </c>
      <c r="DD20">
        <v>299.9876774193548</v>
      </c>
      <c r="DE20">
        <v>18.54913225806452</v>
      </c>
      <c r="DF20">
        <v>18.28092903225806</v>
      </c>
      <c r="DG20">
        <v>297.018935483871</v>
      </c>
      <c r="DH20">
        <v>18.54458064516129</v>
      </c>
      <c r="DI20">
        <v>600.0163870967742</v>
      </c>
      <c r="DJ20">
        <v>100.8616451612903</v>
      </c>
      <c r="DK20">
        <v>0.09998238064516128</v>
      </c>
      <c r="DL20">
        <v>24.68022580645162</v>
      </c>
      <c r="DM20">
        <v>24.98469677419355</v>
      </c>
      <c r="DN20">
        <v>999.9000000000003</v>
      </c>
      <c r="DO20">
        <v>0</v>
      </c>
      <c r="DP20">
        <v>0</v>
      </c>
      <c r="DQ20">
        <v>10003.17096774193</v>
      </c>
      <c r="DR20">
        <v>0</v>
      </c>
      <c r="DS20">
        <v>414.6054838709677</v>
      </c>
      <c r="DT20">
        <v>-1.762301290322581</v>
      </c>
      <c r="DU20">
        <v>303.8617741935483</v>
      </c>
      <c r="DV20">
        <v>305.5739032258064</v>
      </c>
      <c r="DW20">
        <v>0.2682054193548387</v>
      </c>
      <c r="DX20">
        <v>299.9876774193548</v>
      </c>
      <c r="DY20">
        <v>18.28092903225806</v>
      </c>
      <c r="DZ20">
        <v>1.870896129032258</v>
      </c>
      <c r="EA20">
        <v>1.843845806451613</v>
      </c>
      <c r="EB20">
        <v>16.39206774193548</v>
      </c>
      <c r="EC20">
        <v>16.16351612903226</v>
      </c>
      <c r="ED20">
        <v>699.9949032258063</v>
      </c>
      <c r="EE20">
        <v>0.9430104838709676</v>
      </c>
      <c r="EF20">
        <v>0.05698950645161291</v>
      </c>
      <c r="EG20">
        <v>0</v>
      </c>
      <c r="EH20">
        <v>976.1699677419355</v>
      </c>
      <c r="EI20">
        <v>5.000040000000003</v>
      </c>
      <c r="EJ20">
        <v>6935.328064516127</v>
      </c>
      <c r="EK20">
        <v>5723.38806451613</v>
      </c>
      <c r="EL20">
        <v>35.29</v>
      </c>
      <c r="EM20">
        <v>38.01600000000001</v>
      </c>
      <c r="EN20">
        <v>36.528</v>
      </c>
      <c r="EO20">
        <v>37.625</v>
      </c>
      <c r="EP20">
        <v>37.12093548387097</v>
      </c>
      <c r="EQ20">
        <v>655.387741935484</v>
      </c>
      <c r="ER20">
        <v>39.60645161290321</v>
      </c>
      <c r="ES20">
        <v>0</v>
      </c>
      <c r="ET20">
        <v>77.29999995231628</v>
      </c>
      <c r="EU20">
        <v>0</v>
      </c>
      <c r="EV20">
        <v>976.3413200000001</v>
      </c>
      <c r="EW20">
        <v>10.25569232154046</v>
      </c>
      <c r="EX20">
        <v>45.39692318077203</v>
      </c>
      <c r="EY20">
        <v>6935.657199999999</v>
      </c>
      <c r="EZ20">
        <v>15</v>
      </c>
      <c r="FA20">
        <v>1717666844.1</v>
      </c>
      <c r="FB20" t="s">
        <v>436</v>
      </c>
      <c r="FC20">
        <v>1717666844.1</v>
      </c>
      <c r="FD20">
        <v>1717665985.6</v>
      </c>
      <c r="FE20">
        <v>20</v>
      </c>
      <c r="FF20">
        <v>-0.04</v>
      </c>
      <c r="FG20">
        <v>0.026</v>
      </c>
      <c r="FH20">
        <v>1.168</v>
      </c>
      <c r="FI20">
        <v>-0.042</v>
      </c>
      <c r="FJ20">
        <v>300</v>
      </c>
      <c r="FK20">
        <v>17</v>
      </c>
      <c r="FL20">
        <v>0.31</v>
      </c>
      <c r="FM20">
        <v>0.07000000000000001</v>
      </c>
      <c r="FN20">
        <v>-1.641290731707317</v>
      </c>
      <c r="FO20">
        <v>-1.953059581881536</v>
      </c>
      <c r="FP20">
        <v>0.209572390059078</v>
      </c>
      <c r="FQ20">
        <v>0</v>
      </c>
      <c r="FR20">
        <v>975.6779411764704</v>
      </c>
      <c r="FS20">
        <v>8.063468285278741</v>
      </c>
      <c r="FT20">
        <v>1.312730673089188</v>
      </c>
      <c r="FU20">
        <v>0</v>
      </c>
      <c r="FV20">
        <v>0.2813069024390244</v>
      </c>
      <c r="FW20">
        <v>-0.2739834564459929</v>
      </c>
      <c r="FX20">
        <v>0.02907113578860073</v>
      </c>
      <c r="FY20">
        <v>0</v>
      </c>
      <c r="FZ20">
        <v>0</v>
      </c>
      <c r="GA20">
        <v>3</v>
      </c>
      <c r="GB20" t="s">
        <v>432</v>
      </c>
      <c r="GC20">
        <v>3.24912</v>
      </c>
      <c r="GD20">
        <v>2.8015</v>
      </c>
      <c r="GE20">
        <v>0.07815229999999999</v>
      </c>
      <c r="GF20">
        <v>0.0793428</v>
      </c>
      <c r="GG20">
        <v>0.100145</v>
      </c>
      <c r="GH20">
        <v>0.0998689</v>
      </c>
      <c r="GI20">
        <v>24160.4</v>
      </c>
      <c r="GJ20">
        <v>28781.9</v>
      </c>
      <c r="GK20">
        <v>26030</v>
      </c>
      <c r="GL20">
        <v>30067.4</v>
      </c>
      <c r="GM20">
        <v>32968.9</v>
      </c>
      <c r="GN20">
        <v>34939.3</v>
      </c>
      <c r="GO20">
        <v>39928.8</v>
      </c>
      <c r="GP20">
        <v>41849.6</v>
      </c>
      <c r="GQ20">
        <v>2.1603</v>
      </c>
      <c r="GR20">
        <v>1.90865</v>
      </c>
      <c r="GS20">
        <v>0.015527</v>
      </c>
      <c r="GT20">
        <v>0</v>
      </c>
      <c r="GU20">
        <v>24.7282</v>
      </c>
      <c r="GV20">
        <v>999.9</v>
      </c>
      <c r="GW20">
        <v>49.2</v>
      </c>
      <c r="GX20">
        <v>31.6</v>
      </c>
      <c r="GY20">
        <v>22.7714</v>
      </c>
      <c r="GZ20">
        <v>60.4066</v>
      </c>
      <c r="HA20">
        <v>15.2324</v>
      </c>
      <c r="HB20">
        <v>1</v>
      </c>
      <c r="HC20">
        <v>0.119123</v>
      </c>
      <c r="HD20">
        <v>2.21617</v>
      </c>
      <c r="HE20">
        <v>20.2988</v>
      </c>
      <c r="HF20">
        <v>5.20471</v>
      </c>
      <c r="HG20">
        <v>11.9021</v>
      </c>
      <c r="HH20">
        <v>4.97045</v>
      </c>
      <c r="HI20">
        <v>3.281</v>
      </c>
      <c r="HJ20">
        <v>9999</v>
      </c>
      <c r="HK20">
        <v>9999</v>
      </c>
      <c r="HL20">
        <v>9999</v>
      </c>
      <c r="HM20">
        <v>999.9</v>
      </c>
      <c r="HN20">
        <v>4.97063</v>
      </c>
      <c r="HO20">
        <v>1.85537</v>
      </c>
      <c r="HP20">
        <v>1.85257</v>
      </c>
      <c r="HQ20">
        <v>1.85684</v>
      </c>
      <c r="HR20">
        <v>1.8576</v>
      </c>
      <c r="HS20">
        <v>1.85654</v>
      </c>
      <c r="HT20">
        <v>1.85012</v>
      </c>
      <c r="HU20">
        <v>1.85516</v>
      </c>
      <c r="HV20" t="s">
        <v>23</v>
      </c>
      <c r="HW20" t="s">
        <v>23</v>
      </c>
      <c r="HX20" t="s">
        <v>23</v>
      </c>
      <c r="HY20" t="s">
        <v>23</v>
      </c>
      <c r="HZ20" t="s">
        <v>420</v>
      </c>
      <c r="IA20" t="s">
        <v>421</v>
      </c>
      <c r="IB20" t="s">
        <v>422</v>
      </c>
      <c r="IC20" t="s">
        <v>422</v>
      </c>
      <c r="ID20" t="s">
        <v>422</v>
      </c>
      <c r="IE20" t="s">
        <v>422</v>
      </c>
      <c r="IF20">
        <v>0</v>
      </c>
      <c r="IG20">
        <v>100</v>
      </c>
      <c r="IH20">
        <v>100</v>
      </c>
      <c r="II20">
        <v>1.168</v>
      </c>
      <c r="IJ20">
        <v>0.0054</v>
      </c>
      <c r="IK20">
        <v>0.8073170464313958</v>
      </c>
      <c r="IL20">
        <v>0.001513919756645767</v>
      </c>
      <c r="IM20">
        <v>-6.355450319681323E-07</v>
      </c>
      <c r="IN20">
        <v>2.090123885286584E-10</v>
      </c>
      <c r="IO20">
        <v>-0.3180156346122388</v>
      </c>
      <c r="IP20">
        <v>-0.006256547656075575</v>
      </c>
      <c r="IQ20">
        <v>0.00124454442421945</v>
      </c>
      <c r="IR20">
        <v>1.659708129871356E-06</v>
      </c>
      <c r="IS20">
        <v>-1</v>
      </c>
      <c r="IT20">
        <v>2069</v>
      </c>
      <c r="IU20">
        <v>3</v>
      </c>
      <c r="IV20">
        <v>25</v>
      </c>
      <c r="IW20">
        <v>1</v>
      </c>
      <c r="IX20">
        <v>13.9</v>
      </c>
      <c r="IY20">
        <v>0.841064</v>
      </c>
      <c r="IZ20">
        <v>2.53662</v>
      </c>
      <c r="JA20">
        <v>1.5979</v>
      </c>
      <c r="JB20">
        <v>2.39014</v>
      </c>
      <c r="JC20">
        <v>1.44897</v>
      </c>
      <c r="JD20">
        <v>2.45483</v>
      </c>
      <c r="JE20">
        <v>36.5051</v>
      </c>
      <c r="JF20">
        <v>15.8657</v>
      </c>
      <c r="JG20">
        <v>18</v>
      </c>
      <c r="JH20">
        <v>604.562</v>
      </c>
      <c r="JI20">
        <v>446.393</v>
      </c>
      <c r="JJ20">
        <v>22.4251</v>
      </c>
      <c r="JK20">
        <v>28.8355</v>
      </c>
      <c r="JL20">
        <v>30.0001</v>
      </c>
      <c r="JM20">
        <v>28.9575</v>
      </c>
      <c r="JN20">
        <v>28.9356</v>
      </c>
      <c r="JO20">
        <v>16.799</v>
      </c>
      <c r="JP20">
        <v>25.8345</v>
      </c>
      <c r="JQ20">
        <v>43.3592</v>
      </c>
      <c r="JR20">
        <v>22.433</v>
      </c>
      <c r="JS20">
        <v>300</v>
      </c>
      <c r="JT20">
        <v>18.3535</v>
      </c>
      <c r="JU20">
        <v>101.532</v>
      </c>
      <c r="JV20">
        <v>101.403</v>
      </c>
    </row>
    <row r="21" spans="1:282">
      <c r="A21">
        <v>5</v>
      </c>
      <c r="B21">
        <v>1717666905.1</v>
      </c>
      <c r="C21">
        <v>328</v>
      </c>
      <c r="D21" t="s">
        <v>437</v>
      </c>
      <c r="E21" t="s">
        <v>438</v>
      </c>
      <c r="F21">
        <v>15</v>
      </c>
      <c r="G21">
        <v>1717666897.099999</v>
      </c>
      <c r="H21">
        <f>(I21)/1000</f>
        <v>0</v>
      </c>
      <c r="I21">
        <f>1000*DI21*AG21*(DE21-DF21)/(100*CX21*(1000-AG21*DE21))</f>
        <v>0</v>
      </c>
      <c r="J21">
        <f>DI21*AG21*(DD21-DC21*(1000-AG21*DF21)/(1000-AG21*DE21))/(100*CX21)</f>
        <v>0</v>
      </c>
      <c r="K21">
        <f>DC21 - IF(AG21&gt;1, J21*CX21*100.0/(AI21*DQ21), 0)</f>
        <v>0</v>
      </c>
      <c r="L21">
        <f>((R21-H21/2)*K21-J21)/(R21+H21/2)</f>
        <v>0</v>
      </c>
      <c r="M21">
        <f>L21*(DJ21+DK21)/1000.0</f>
        <v>0</v>
      </c>
      <c r="N21">
        <f>(DC21 - IF(AG21&gt;1, J21*CX21*100.0/(AI21*DQ21), 0))*(DJ21+DK21)/1000.0</f>
        <v>0</v>
      </c>
      <c r="O21">
        <f>2.0/((1/Q21-1/P21)+SIGN(Q21)*SQRT((1/Q21-1/P21)*(1/Q21-1/P21) + 4*CY21/((CY21+1)*(CY21+1))*(2*1/Q21*1/P21-1/P21*1/P21)))</f>
        <v>0</v>
      </c>
      <c r="P21">
        <f>IF(LEFT(CZ21,1)&lt;&gt;"0",IF(LEFT(CZ21,1)="1",3.0,DA21),$D$5+$E$5*(DQ21*DJ21/($K$5*1000))+$F$5*(DQ21*DJ21/($K$5*1000))*MAX(MIN(CX21,$J$5),$I$5)*MAX(MIN(CX21,$J$5),$I$5)+$G$5*MAX(MIN(CX21,$J$5),$I$5)*(DQ21*DJ21/($K$5*1000))+$H$5*(DQ21*DJ21/($K$5*1000))*(DQ21*DJ21/($K$5*1000)))</f>
        <v>0</v>
      </c>
      <c r="Q21">
        <f>H21*(1000-(1000*0.61365*exp(17.502*U21/(240.97+U21))/(DJ21+DK21)+DE21)/2)/(1000*0.61365*exp(17.502*U21/(240.97+U21))/(DJ21+DK21)-DE21)</f>
        <v>0</v>
      </c>
      <c r="R21">
        <f>1/((CY21+1)/(O21/1.6)+1/(P21/1.37)) + CY21/((CY21+1)/(O21/1.6) + CY21/(P21/1.37))</f>
        <v>0</v>
      </c>
      <c r="S21">
        <f>(CT21*CW21)</f>
        <v>0</v>
      </c>
      <c r="T21">
        <f>(DL21+(S21+2*0.95*5.67E-8*(((DL21+$B$7)+273)^4-(DL21+273)^4)-44100*H21)/(1.84*29.3*P21+8*0.95*5.67E-8*(DL21+273)^3))</f>
        <v>0</v>
      </c>
      <c r="U21">
        <f>($C$7*DM21+$D$7*DN21+$E$7*T21)</f>
        <v>0</v>
      </c>
      <c r="V21">
        <f>0.61365*exp(17.502*U21/(240.97+U21))</f>
        <v>0</v>
      </c>
      <c r="W21">
        <f>(X21/Y21*100)</f>
        <v>0</v>
      </c>
      <c r="X21">
        <f>DE21*(DJ21+DK21)/1000</f>
        <v>0</v>
      </c>
      <c r="Y21">
        <f>0.61365*exp(17.502*DL21/(240.97+DL21))</f>
        <v>0</v>
      </c>
      <c r="Z21">
        <f>(V21-DE21*(DJ21+DK21)/1000)</f>
        <v>0</v>
      </c>
      <c r="AA21">
        <f>(-H21*44100)</f>
        <v>0</v>
      </c>
      <c r="AB21">
        <f>2*29.3*P21*0.92*(DL21-U21)</f>
        <v>0</v>
      </c>
      <c r="AC21">
        <f>2*0.95*5.67E-8*(((DL21+$B$7)+273)^4-(U21+273)^4)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MAX(0,($B$13+$C$13*DQ21)/(1+$D$13*DQ21)*DJ21/(DL21+273)*$E$13)</f>
        <v>0</v>
      </c>
      <c r="AJ21" t="s">
        <v>414</v>
      </c>
      <c r="AK21">
        <v>10056.7</v>
      </c>
      <c r="AL21">
        <v>239.316</v>
      </c>
      <c r="AM21">
        <v>912.8</v>
      </c>
      <c r="AN21">
        <f>1-AL21/AM21</f>
        <v>0</v>
      </c>
      <c r="AO21">
        <v>-1</v>
      </c>
      <c r="AP21" t="s">
        <v>439</v>
      </c>
      <c r="AQ21">
        <v>10269.3</v>
      </c>
      <c r="AR21">
        <v>1007.663461538462</v>
      </c>
      <c r="AS21">
        <v>1028.79</v>
      </c>
      <c r="AT21">
        <f>1-AR21/AS21</f>
        <v>0</v>
      </c>
      <c r="AU21">
        <v>0.5</v>
      </c>
      <c r="AV21">
        <f>CU21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416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v>3641</v>
      </c>
      <c r="BM21">
        <v>290.0000000000001</v>
      </c>
      <c r="BN21">
        <v>1028.79</v>
      </c>
      <c r="BO21">
        <v>15</v>
      </c>
      <c r="BP21">
        <v>10269.3</v>
      </c>
      <c r="BQ21">
        <v>1023.73</v>
      </c>
      <c r="BR21">
        <v>5.06</v>
      </c>
      <c r="BS21">
        <v>300.0000000000001</v>
      </c>
      <c r="BT21">
        <v>23.9</v>
      </c>
      <c r="BU21">
        <v>1020.865952292479</v>
      </c>
      <c r="BV21">
        <v>1.992260213978442</v>
      </c>
      <c r="BW21">
        <v>2.941019347775051</v>
      </c>
      <c r="BX21">
        <v>1.789030192514358</v>
      </c>
      <c r="BY21">
        <v>0.08802117218405581</v>
      </c>
      <c r="BZ21">
        <v>-0.007903305895439378</v>
      </c>
      <c r="CA21">
        <v>289.9999999999999</v>
      </c>
      <c r="CB21">
        <v>1024.57</v>
      </c>
      <c r="CC21">
        <v>655</v>
      </c>
      <c r="CD21">
        <v>10245.5</v>
      </c>
      <c r="CE21">
        <v>1023.74</v>
      </c>
      <c r="CF21">
        <v>0.83</v>
      </c>
      <c r="CT21">
        <f>$B$11*DR21+$C$11*DS21+$F$11*ED21*(1-EG21)</f>
        <v>0</v>
      </c>
      <c r="CU21">
        <f>CT21*CV21</f>
        <v>0</v>
      </c>
      <c r="CV21">
        <f>($B$11*$D$9+$C$11*$D$9+$F$11*((EQ21+EI21)/MAX(EQ21+EI21+ER21, 0.1)*$I$9+ER21/MAX(EQ21+EI21+ER21, 0.1)*$J$9))/($B$11+$C$11+$F$11)</f>
        <v>0</v>
      </c>
      <c r="CW21">
        <f>($B$11*$K$9+$C$11*$K$9+$F$11*((EQ21+EI21)/MAX(EQ21+EI21+ER21, 0.1)*$P$9+ER21/MAX(EQ21+EI21+ER21, 0.1)*$Q$9))/($B$11+$C$11+$F$11)</f>
        <v>0</v>
      </c>
      <c r="CX21">
        <v>6</v>
      </c>
      <c r="CY21">
        <v>0.5</v>
      </c>
      <c r="CZ21" t="s">
        <v>417</v>
      </c>
      <c r="DA21">
        <v>2</v>
      </c>
      <c r="DB21">
        <v>1717666897.099999</v>
      </c>
      <c r="DC21">
        <v>198.8805161290322</v>
      </c>
      <c r="DD21">
        <v>199.9681935483871</v>
      </c>
      <c r="DE21">
        <v>18.59898064516129</v>
      </c>
      <c r="DF21">
        <v>18.29883548387097</v>
      </c>
      <c r="DG21">
        <v>197.9665161290322</v>
      </c>
      <c r="DH21">
        <v>18.59245161290323</v>
      </c>
      <c r="DI21">
        <v>600.014</v>
      </c>
      <c r="DJ21">
        <v>100.8554193548387</v>
      </c>
      <c r="DK21">
        <v>0.1000645580645161</v>
      </c>
      <c r="DL21">
        <v>24.67622258064516</v>
      </c>
      <c r="DM21">
        <v>24.98566129032258</v>
      </c>
      <c r="DN21">
        <v>999.9000000000003</v>
      </c>
      <c r="DO21">
        <v>0</v>
      </c>
      <c r="DP21">
        <v>0</v>
      </c>
      <c r="DQ21">
        <v>9998.889677419354</v>
      </c>
      <c r="DR21">
        <v>0</v>
      </c>
      <c r="DS21">
        <v>414.8577096774193</v>
      </c>
      <c r="DT21">
        <v>-0.9580932580645161</v>
      </c>
      <c r="DU21">
        <v>202.7816451612903</v>
      </c>
      <c r="DV21">
        <v>203.6955483870967</v>
      </c>
      <c r="DW21">
        <v>0.3001388387096774</v>
      </c>
      <c r="DX21">
        <v>199.9681935483871</v>
      </c>
      <c r="DY21">
        <v>18.29883548387097</v>
      </c>
      <c r="DZ21">
        <v>1.875807096774194</v>
      </c>
      <c r="EA21">
        <v>1.845535806451613</v>
      </c>
      <c r="EB21">
        <v>16.43323225806451</v>
      </c>
      <c r="EC21">
        <v>16.1779</v>
      </c>
      <c r="ED21">
        <v>700.0069354838708</v>
      </c>
      <c r="EE21">
        <v>0.9430109677419355</v>
      </c>
      <c r="EF21">
        <v>0.05698908709677419</v>
      </c>
      <c r="EG21">
        <v>0</v>
      </c>
      <c r="EH21">
        <v>1007.226129032258</v>
      </c>
      <c r="EI21">
        <v>5.000040000000003</v>
      </c>
      <c r="EJ21">
        <v>7157.696451612903</v>
      </c>
      <c r="EK21">
        <v>5723.48870967742</v>
      </c>
      <c r="EL21">
        <v>35.76183870967742</v>
      </c>
      <c r="EM21">
        <v>39.25170967741933</v>
      </c>
      <c r="EN21">
        <v>37.23370967741936</v>
      </c>
      <c r="EO21">
        <v>39.08645161290321</v>
      </c>
      <c r="EP21">
        <v>37.91509677419354</v>
      </c>
      <c r="EQ21">
        <v>655.3990322580647</v>
      </c>
      <c r="ER21">
        <v>39.60645161290322</v>
      </c>
      <c r="ES21">
        <v>0</v>
      </c>
      <c r="ET21">
        <v>82.5</v>
      </c>
      <c r="EU21">
        <v>0</v>
      </c>
      <c r="EV21">
        <v>1007.663461538462</v>
      </c>
      <c r="EW21">
        <v>26.66017097692103</v>
      </c>
      <c r="EX21">
        <v>179.1189743451642</v>
      </c>
      <c r="EY21">
        <v>7159.445769230769</v>
      </c>
      <c r="EZ21">
        <v>15</v>
      </c>
      <c r="FA21">
        <v>1717666924.1</v>
      </c>
      <c r="FB21" t="s">
        <v>440</v>
      </c>
      <c r="FC21">
        <v>1717666924.1</v>
      </c>
      <c r="FD21">
        <v>1717665985.6</v>
      </c>
      <c r="FE21">
        <v>21</v>
      </c>
      <c r="FF21">
        <v>-0.131</v>
      </c>
      <c r="FG21">
        <v>0.026</v>
      </c>
      <c r="FH21">
        <v>0.914</v>
      </c>
      <c r="FI21">
        <v>-0.042</v>
      </c>
      <c r="FJ21">
        <v>200</v>
      </c>
      <c r="FK21">
        <v>17</v>
      </c>
      <c r="FL21">
        <v>0.7</v>
      </c>
      <c r="FM21">
        <v>0.07000000000000001</v>
      </c>
      <c r="FN21">
        <v>-0.8679893414634146</v>
      </c>
      <c r="FO21">
        <v>-1.641480041811847</v>
      </c>
      <c r="FP21">
        <v>0.1791617295227715</v>
      </c>
      <c r="FQ21">
        <v>0</v>
      </c>
      <c r="FR21">
        <v>1006.201470588235</v>
      </c>
      <c r="FS21">
        <v>29.15309399407873</v>
      </c>
      <c r="FT21">
        <v>3.124731642456716</v>
      </c>
      <c r="FU21">
        <v>0</v>
      </c>
      <c r="FV21">
        <v>0.2984658292682927</v>
      </c>
      <c r="FW21">
        <v>0.03936668989547025</v>
      </c>
      <c r="FX21">
        <v>0.004142840464849227</v>
      </c>
      <c r="FY21">
        <v>1</v>
      </c>
      <c r="FZ21">
        <v>1</v>
      </c>
      <c r="GA21">
        <v>3</v>
      </c>
      <c r="GB21" t="s">
        <v>427</v>
      </c>
      <c r="GC21">
        <v>3.24921</v>
      </c>
      <c r="GD21">
        <v>2.80161</v>
      </c>
      <c r="GE21">
        <v>0.0551305</v>
      </c>
      <c r="GF21">
        <v>0.0560777</v>
      </c>
      <c r="GG21">
        <v>0.100174</v>
      </c>
      <c r="GH21">
        <v>0.099714</v>
      </c>
      <c r="GI21">
        <v>24763.7</v>
      </c>
      <c r="GJ21">
        <v>29508</v>
      </c>
      <c r="GK21">
        <v>26030</v>
      </c>
      <c r="GL21">
        <v>30066.2</v>
      </c>
      <c r="GM21">
        <v>32965.7</v>
      </c>
      <c r="GN21">
        <v>34941.5</v>
      </c>
      <c r="GO21">
        <v>39928.9</v>
      </c>
      <c r="GP21">
        <v>41847.9</v>
      </c>
      <c r="GQ21">
        <v>2.16015</v>
      </c>
      <c r="GR21">
        <v>1.90933</v>
      </c>
      <c r="GS21">
        <v>0.0152364</v>
      </c>
      <c r="GT21">
        <v>0</v>
      </c>
      <c r="GU21">
        <v>24.7345</v>
      </c>
      <c r="GV21">
        <v>999.9</v>
      </c>
      <c r="GW21">
        <v>48.5</v>
      </c>
      <c r="GX21">
        <v>31.7</v>
      </c>
      <c r="GY21">
        <v>22.5772</v>
      </c>
      <c r="GZ21">
        <v>60.7166</v>
      </c>
      <c r="HA21">
        <v>15.2123</v>
      </c>
      <c r="HB21">
        <v>1</v>
      </c>
      <c r="HC21">
        <v>0.118783</v>
      </c>
      <c r="HD21">
        <v>2.24138</v>
      </c>
      <c r="HE21">
        <v>20.3003</v>
      </c>
      <c r="HF21">
        <v>5.20516</v>
      </c>
      <c r="HG21">
        <v>11.9023</v>
      </c>
      <c r="HH21">
        <v>4.9713</v>
      </c>
      <c r="HI21">
        <v>3.281</v>
      </c>
      <c r="HJ21">
        <v>9999</v>
      </c>
      <c r="HK21">
        <v>9999</v>
      </c>
      <c r="HL21">
        <v>9999</v>
      </c>
      <c r="HM21">
        <v>999.9</v>
      </c>
      <c r="HN21">
        <v>4.97067</v>
      </c>
      <c r="HO21">
        <v>1.85542</v>
      </c>
      <c r="HP21">
        <v>1.85258</v>
      </c>
      <c r="HQ21">
        <v>1.85684</v>
      </c>
      <c r="HR21">
        <v>1.8576</v>
      </c>
      <c r="HS21">
        <v>1.85654</v>
      </c>
      <c r="HT21">
        <v>1.8501</v>
      </c>
      <c r="HU21">
        <v>1.85516</v>
      </c>
      <c r="HV21" t="s">
        <v>23</v>
      </c>
      <c r="HW21" t="s">
        <v>23</v>
      </c>
      <c r="HX21" t="s">
        <v>23</v>
      </c>
      <c r="HY21" t="s">
        <v>23</v>
      </c>
      <c r="HZ21" t="s">
        <v>420</v>
      </c>
      <c r="IA21" t="s">
        <v>421</v>
      </c>
      <c r="IB21" t="s">
        <v>422</v>
      </c>
      <c r="IC21" t="s">
        <v>422</v>
      </c>
      <c r="ID21" t="s">
        <v>422</v>
      </c>
      <c r="IE21" t="s">
        <v>422</v>
      </c>
      <c r="IF21">
        <v>0</v>
      </c>
      <c r="IG21">
        <v>100</v>
      </c>
      <c r="IH21">
        <v>100</v>
      </c>
      <c r="II21">
        <v>0.914</v>
      </c>
      <c r="IJ21">
        <v>0.0058</v>
      </c>
      <c r="IK21">
        <v>0.7671630245654606</v>
      </c>
      <c r="IL21">
        <v>0.001513919756645767</v>
      </c>
      <c r="IM21">
        <v>-6.355450319681323E-07</v>
      </c>
      <c r="IN21">
        <v>2.090123885286584E-10</v>
      </c>
      <c r="IO21">
        <v>-0.3180156346122388</v>
      </c>
      <c r="IP21">
        <v>-0.006256547656075575</v>
      </c>
      <c r="IQ21">
        <v>0.00124454442421945</v>
      </c>
      <c r="IR21">
        <v>1.659708129871356E-06</v>
      </c>
      <c r="IS21">
        <v>-1</v>
      </c>
      <c r="IT21">
        <v>2069</v>
      </c>
      <c r="IU21">
        <v>3</v>
      </c>
      <c r="IV21">
        <v>25</v>
      </c>
      <c r="IW21">
        <v>1</v>
      </c>
      <c r="IX21">
        <v>15.3</v>
      </c>
      <c r="IY21">
        <v>0.616455</v>
      </c>
      <c r="IZ21">
        <v>2.54395</v>
      </c>
      <c r="JA21">
        <v>1.59912</v>
      </c>
      <c r="JB21">
        <v>2.38892</v>
      </c>
      <c r="JC21">
        <v>1.44897</v>
      </c>
      <c r="JD21">
        <v>2.49268</v>
      </c>
      <c r="JE21">
        <v>36.5287</v>
      </c>
      <c r="JF21">
        <v>15.8482</v>
      </c>
      <c r="JG21">
        <v>18</v>
      </c>
      <c r="JH21">
        <v>604.378</v>
      </c>
      <c r="JI21">
        <v>446.742</v>
      </c>
      <c r="JJ21">
        <v>22.3959</v>
      </c>
      <c r="JK21">
        <v>28.8306</v>
      </c>
      <c r="JL21">
        <v>30</v>
      </c>
      <c r="JM21">
        <v>28.9501</v>
      </c>
      <c r="JN21">
        <v>28.9297</v>
      </c>
      <c r="JO21">
        <v>12.3191</v>
      </c>
      <c r="JP21">
        <v>25.0753</v>
      </c>
      <c r="JQ21">
        <v>43.3592</v>
      </c>
      <c r="JR21">
        <v>22.4027</v>
      </c>
      <c r="JS21">
        <v>200</v>
      </c>
      <c r="JT21">
        <v>18.3462</v>
      </c>
      <c r="JU21">
        <v>101.532</v>
      </c>
      <c r="JV21">
        <v>101.399</v>
      </c>
    </row>
    <row r="22" spans="1:282">
      <c r="A22">
        <v>6</v>
      </c>
      <c r="B22">
        <v>1717666985.1</v>
      </c>
      <c r="C22">
        <v>408</v>
      </c>
      <c r="D22" t="s">
        <v>441</v>
      </c>
      <c r="E22" t="s">
        <v>442</v>
      </c>
      <c r="F22">
        <v>15</v>
      </c>
      <c r="G22">
        <v>1717666977.099999</v>
      </c>
      <c r="H22">
        <f>(I22)/1000</f>
        <v>0</v>
      </c>
      <c r="I22">
        <f>1000*DI22*AG22*(DE22-DF22)/(100*CX22*(1000-AG22*DE22))</f>
        <v>0</v>
      </c>
      <c r="J22">
        <f>DI22*AG22*(DD22-DC22*(1000-AG22*DF22)/(1000-AG22*DE22))/(100*CX22)</f>
        <v>0</v>
      </c>
      <c r="K22">
        <f>DC22 - IF(AG22&gt;1, J22*CX22*100.0/(AI22*DQ22), 0)</f>
        <v>0</v>
      </c>
      <c r="L22">
        <f>((R22-H22/2)*K22-J22)/(R22+H22/2)</f>
        <v>0</v>
      </c>
      <c r="M22">
        <f>L22*(DJ22+DK22)/1000.0</f>
        <v>0</v>
      </c>
      <c r="N22">
        <f>(DC22 - IF(AG22&gt;1, J22*CX22*100.0/(AI22*DQ22), 0))*(DJ22+DK22)/1000.0</f>
        <v>0</v>
      </c>
      <c r="O22">
        <f>2.0/((1/Q22-1/P22)+SIGN(Q22)*SQRT((1/Q22-1/P22)*(1/Q22-1/P22) + 4*CY22/((CY22+1)*(CY22+1))*(2*1/Q22*1/P22-1/P22*1/P22)))</f>
        <v>0</v>
      </c>
      <c r="P22">
        <f>IF(LEFT(CZ22,1)&lt;&gt;"0",IF(LEFT(CZ22,1)="1",3.0,DA22),$D$5+$E$5*(DQ22*DJ22/($K$5*1000))+$F$5*(DQ22*DJ22/($K$5*1000))*MAX(MIN(CX22,$J$5),$I$5)*MAX(MIN(CX22,$J$5),$I$5)+$G$5*MAX(MIN(CX22,$J$5),$I$5)*(DQ22*DJ22/($K$5*1000))+$H$5*(DQ22*DJ22/($K$5*1000))*(DQ22*DJ22/($K$5*1000)))</f>
        <v>0</v>
      </c>
      <c r="Q22">
        <f>H22*(1000-(1000*0.61365*exp(17.502*U22/(240.97+U22))/(DJ22+DK22)+DE22)/2)/(1000*0.61365*exp(17.502*U22/(240.97+U22))/(DJ22+DK22)-DE22)</f>
        <v>0</v>
      </c>
      <c r="R22">
        <f>1/((CY22+1)/(O22/1.6)+1/(P22/1.37)) + CY22/((CY22+1)/(O22/1.6) + CY22/(P22/1.37))</f>
        <v>0</v>
      </c>
      <c r="S22">
        <f>(CT22*CW22)</f>
        <v>0</v>
      </c>
      <c r="T22">
        <f>(DL22+(S22+2*0.95*5.67E-8*(((DL22+$B$7)+273)^4-(DL22+273)^4)-44100*H22)/(1.84*29.3*P22+8*0.95*5.67E-8*(DL22+273)^3))</f>
        <v>0</v>
      </c>
      <c r="U22">
        <f>($C$7*DM22+$D$7*DN22+$E$7*T22)</f>
        <v>0</v>
      </c>
      <c r="V22">
        <f>0.61365*exp(17.502*U22/(240.97+U22))</f>
        <v>0</v>
      </c>
      <c r="W22">
        <f>(X22/Y22*100)</f>
        <v>0</v>
      </c>
      <c r="X22">
        <f>DE22*(DJ22+DK22)/1000</f>
        <v>0</v>
      </c>
      <c r="Y22">
        <f>0.61365*exp(17.502*DL22/(240.97+DL22))</f>
        <v>0</v>
      </c>
      <c r="Z22">
        <f>(V22-DE22*(DJ22+DK22)/1000)</f>
        <v>0</v>
      </c>
      <c r="AA22">
        <f>(-H22*44100)</f>
        <v>0</v>
      </c>
      <c r="AB22">
        <f>2*29.3*P22*0.92*(DL22-U22)</f>
        <v>0</v>
      </c>
      <c r="AC22">
        <f>2*0.95*5.67E-8*(((DL22+$B$7)+273)^4-(U22+273)^4)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MAX(0,($B$13+$C$13*DQ22)/(1+$D$13*DQ22)*DJ22/(DL22+273)*$E$13)</f>
        <v>0</v>
      </c>
      <c r="AJ22" t="s">
        <v>414</v>
      </c>
      <c r="AK22">
        <v>10056.7</v>
      </c>
      <c r="AL22">
        <v>239.316</v>
      </c>
      <c r="AM22">
        <v>912.8</v>
      </c>
      <c r="AN22">
        <f>1-AL22/AM22</f>
        <v>0</v>
      </c>
      <c r="AO22">
        <v>-1</v>
      </c>
      <c r="AP22" t="s">
        <v>443</v>
      </c>
      <c r="AQ22">
        <v>10267.2</v>
      </c>
      <c r="AR22">
        <v>1112.2088</v>
      </c>
      <c r="AS22">
        <v>1110.13</v>
      </c>
      <c r="AT22">
        <f>1-AR22/AS22</f>
        <v>0</v>
      </c>
      <c r="AU22">
        <v>0.5</v>
      </c>
      <c r="AV22">
        <f>CU22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416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v>3642</v>
      </c>
      <c r="BM22">
        <v>290.0000000000001</v>
      </c>
      <c r="BN22">
        <v>1110.13</v>
      </c>
      <c r="BO22">
        <v>15</v>
      </c>
      <c r="BP22">
        <v>10267.2</v>
      </c>
      <c r="BQ22">
        <v>1089.33</v>
      </c>
      <c r="BR22">
        <v>20.8</v>
      </c>
      <c r="BS22">
        <v>300.0000000000001</v>
      </c>
      <c r="BT22">
        <v>23.9</v>
      </c>
      <c r="BU22">
        <v>1077.076925414227</v>
      </c>
      <c r="BV22">
        <v>1.676868466570079</v>
      </c>
      <c r="BW22">
        <v>12.57707671914113</v>
      </c>
      <c r="BX22">
        <v>1.505365921499279</v>
      </c>
      <c r="BY22">
        <v>0.7137107645112</v>
      </c>
      <c r="BZ22">
        <v>-0.007901613793103449</v>
      </c>
      <c r="CA22">
        <v>289.9999999999999</v>
      </c>
      <c r="CB22">
        <v>1088.11</v>
      </c>
      <c r="CC22">
        <v>645</v>
      </c>
      <c r="CD22">
        <v>10242.7</v>
      </c>
      <c r="CE22">
        <v>1089.36</v>
      </c>
      <c r="CF22">
        <v>-1.25</v>
      </c>
      <c r="CT22">
        <f>$B$11*DR22+$C$11*DS22+$F$11*ED22*(1-EG22)</f>
        <v>0</v>
      </c>
      <c r="CU22">
        <f>CT22*CV22</f>
        <v>0</v>
      </c>
      <c r="CV22">
        <f>($B$11*$D$9+$C$11*$D$9+$F$11*((EQ22+EI22)/MAX(EQ22+EI22+ER22, 0.1)*$I$9+ER22/MAX(EQ22+EI22+ER22, 0.1)*$J$9))/($B$11+$C$11+$F$11)</f>
        <v>0</v>
      </c>
      <c r="CW22">
        <f>($B$11*$K$9+$C$11*$K$9+$F$11*((EQ22+EI22)/MAX(EQ22+EI22+ER22, 0.1)*$P$9+ER22/MAX(EQ22+EI22+ER22, 0.1)*$Q$9))/($B$11+$C$11+$F$11)</f>
        <v>0</v>
      </c>
      <c r="CX22">
        <v>6</v>
      </c>
      <c r="CY22">
        <v>0.5</v>
      </c>
      <c r="CZ22" t="s">
        <v>417</v>
      </c>
      <c r="DA22">
        <v>2</v>
      </c>
      <c r="DB22">
        <v>1717666977.099999</v>
      </c>
      <c r="DC22">
        <v>99.6558935483871</v>
      </c>
      <c r="DD22">
        <v>99.9776129032258</v>
      </c>
      <c r="DE22">
        <v>18.6203064516129</v>
      </c>
      <c r="DF22">
        <v>18.34027741935484</v>
      </c>
      <c r="DG22">
        <v>98.88989354838709</v>
      </c>
      <c r="DH22">
        <v>18.61290645161291</v>
      </c>
      <c r="DI22">
        <v>599.9908709677417</v>
      </c>
      <c r="DJ22">
        <v>100.8601612903226</v>
      </c>
      <c r="DK22">
        <v>0.0999917258064516</v>
      </c>
      <c r="DL22">
        <v>24.70246451612903</v>
      </c>
      <c r="DM22">
        <v>24.99426129032258</v>
      </c>
      <c r="DN22">
        <v>999.9000000000003</v>
      </c>
      <c r="DO22">
        <v>0</v>
      </c>
      <c r="DP22">
        <v>0</v>
      </c>
      <c r="DQ22">
        <v>10001.04483870968</v>
      </c>
      <c r="DR22">
        <v>0</v>
      </c>
      <c r="DS22">
        <v>414.1661612903226</v>
      </c>
      <c r="DT22">
        <v>-0.3082482258064516</v>
      </c>
      <c r="DU22">
        <v>101.5605161290323</v>
      </c>
      <c r="DV22">
        <v>101.8455806451613</v>
      </c>
      <c r="DW22">
        <v>0.2800172258064516</v>
      </c>
      <c r="DX22">
        <v>99.9776129032258</v>
      </c>
      <c r="DY22">
        <v>18.34027741935484</v>
      </c>
      <c r="DZ22">
        <v>1.878048387096774</v>
      </c>
      <c r="EA22">
        <v>1.849806774193549</v>
      </c>
      <c r="EB22">
        <v>16.45200322580645</v>
      </c>
      <c r="EC22">
        <v>16.21412903225806</v>
      </c>
      <c r="ED22">
        <v>699.9801935483872</v>
      </c>
      <c r="EE22">
        <v>0.9429942258064514</v>
      </c>
      <c r="EF22">
        <v>0.05700600322580644</v>
      </c>
      <c r="EG22">
        <v>0</v>
      </c>
      <c r="EH22">
        <v>1110.52870967742</v>
      </c>
      <c r="EI22">
        <v>5.000040000000003</v>
      </c>
      <c r="EJ22">
        <v>7875.397741935484</v>
      </c>
      <c r="EK22">
        <v>5723.232580645161</v>
      </c>
      <c r="EL22">
        <v>36.76190322580645</v>
      </c>
      <c r="EM22">
        <v>40.98364516129031</v>
      </c>
      <c r="EN22">
        <v>38.41103225806452</v>
      </c>
      <c r="EO22">
        <v>41.2880322580645</v>
      </c>
      <c r="EP22">
        <v>39.07841935483869</v>
      </c>
      <c r="EQ22">
        <v>655.3625806451613</v>
      </c>
      <c r="ER22">
        <v>39.61999999999998</v>
      </c>
      <c r="ES22">
        <v>0</v>
      </c>
      <c r="ET22">
        <v>79.70000004768372</v>
      </c>
      <c r="EU22">
        <v>0</v>
      </c>
      <c r="EV22">
        <v>1112.2088</v>
      </c>
      <c r="EW22">
        <v>87.87999984141493</v>
      </c>
      <c r="EX22">
        <v>639.4892299056482</v>
      </c>
      <c r="EY22">
        <v>7886.797599999999</v>
      </c>
      <c r="EZ22">
        <v>15</v>
      </c>
      <c r="FA22">
        <v>1717667008.6</v>
      </c>
      <c r="FB22" t="s">
        <v>444</v>
      </c>
      <c r="FC22">
        <v>1717667008.6</v>
      </c>
      <c r="FD22">
        <v>1717665985.6</v>
      </c>
      <c r="FE22">
        <v>22</v>
      </c>
      <c r="FF22">
        <v>-0.014</v>
      </c>
      <c r="FG22">
        <v>0.026</v>
      </c>
      <c r="FH22">
        <v>0.766</v>
      </c>
      <c r="FI22">
        <v>-0.042</v>
      </c>
      <c r="FJ22">
        <v>100</v>
      </c>
      <c r="FK22">
        <v>17</v>
      </c>
      <c r="FL22">
        <v>0.27</v>
      </c>
      <c r="FM22">
        <v>0.07000000000000001</v>
      </c>
      <c r="FN22">
        <v>-0.1699680017073171</v>
      </c>
      <c r="FO22">
        <v>-2.26566796641115</v>
      </c>
      <c r="FP22">
        <v>0.2426278879532961</v>
      </c>
      <c r="FQ22">
        <v>0</v>
      </c>
      <c r="FR22">
        <v>1104.436764705882</v>
      </c>
      <c r="FS22">
        <v>103.9579832216913</v>
      </c>
      <c r="FT22">
        <v>10.31172910718327</v>
      </c>
      <c r="FU22">
        <v>0</v>
      </c>
      <c r="FV22">
        <v>0.2710291463414634</v>
      </c>
      <c r="FW22">
        <v>0.1446670452961673</v>
      </c>
      <c r="FX22">
        <v>0.01648641200675978</v>
      </c>
      <c r="FY22">
        <v>0</v>
      </c>
      <c r="FZ22">
        <v>0</v>
      </c>
      <c r="GA22">
        <v>3</v>
      </c>
      <c r="GB22" t="s">
        <v>432</v>
      </c>
      <c r="GC22">
        <v>3.24907</v>
      </c>
      <c r="GD22">
        <v>2.8016</v>
      </c>
      <c r="GE22">
        <v>0.0288377</v>
      </c>
      <c r="GF22">
        <v>0.0294181</v>
      </c>
      <c r="GG22">
        <v>0.100317</v>
      </c>
      <c r="GH22">
        <v>0.0998909</v>
      </c>
      <c r="GI22">
        <v>25453.3</v>
      </c>
      <c r="GJ22">
        <v>30341.7</v>
      </c>
      <c r="GK22">
        <v>26030.6</v>
      </c>
      <c r="GL22">
        <v>30066.6</v>
      </c>
      <c r="GM22">
        <v>32958.6</v>
      </c>
      <c r="GN22">
        <v>34932.2</v>
      </c>
      <c r="GO22">
        <v>39929.7</v>
      </c>
      <c r="GP22">
        <v>41848.2</v>
      </c>
      <c r="GQ22">
        <v>2.16017</v>
      </c>
      <c r="GR22">
        <v>1.90998</v>
      </c>
      <c r="GS22">
        <v>0.0163466</v>
      </c>
      <c r="GT22">
        <v>0</v>
      </c>
      <c r="GU22">
        <v>24.7315</v>
      </c>
      <c r="GV22">
        <v>999.9</v>
      </c>
      <c r="GW22">
        <v>47.8</v>
      </c>
      <c r="GX22">
        <v>31.7</v>
      </c>
      <c r="GY22">
        <v>22.2504</v>
      </c>
      <c r="GZ22">
        <v>60.8166</v>
      </c>
      <c r="HA22">
        <v>15.3806</v>
      </c>
      <c r="HB22">
        <v>1</v>
      </c>
      <c r="HC22">
        <v>0.118392</v>
      </c>
      <c r="HD22">
        <v>2.28273</v>
      </c>
      <c r="HE22">
        <v>20.2997</v>
      </c>
      <c r="HF22">
        <v>5.20456</v>
      </c>
      <c r="HG22">
        <v>11.9021</v>
      </c>
      <c r="HH22">
        <v>4.9713</v>
      </c>
      <c r="HI22">
        <v>3.281</v>
      </c>
      <c r="HJ22">
        <v>9999</v>
      </c>
      <c r="HK22">
        <v>9999</v>
      </c>
      <c r="HL22">
        <v>9999</v>
      </c>
      <c r="HM22">
        <v>999.9</v>
      </c>
      <c r="HN22">
        <v>4.97064</v>
      </c>
      <c r="HO22">
        <v>1.85539</v>
      </c>
      <c r="HP22">
        <v>1.85257</v>
      </c>
      <c r="HQ22">
        <v>1.85684</v>
      </c>
      <c r="HR22">
        <v>1.85759</v>
      </c>
      <c r="HS22">
        <v>1.85654</v>
      </c>
      <c r="HT22">
        <v>1.85011</v>
      </c>
      <c r="HU22">
        <v>1.85516</v>
      </c>
      <c r="HV22" t="s">
        <v>23</v>
      </c>
      <c r="HW22" t="s">
        <v>23</v>
      </c>
      <c r="HX22" t="s">
        <v>23</v>
      </c>
      <c r="HY22" t="s">
        <v>23</v>
      </c>
      <c r="HZ22" t="s">
        <v>420</v>
      </c>
      <c r="IA22" t="s">
        <v>421</v>
      </c>
      <c r="IB22" t="s">
        <v>422</v>
      </c>
      <c r="IC22" t="s">
        <v>422</v>
      </c>
      <c r="ID22" t="s">
        <v>422</v>
      </c>
      <c r="IE22" t="s">
        <v>422</v>
      </c>
      <c r="IF22">
        <v>0</v>
      </c>
      <c r="IG22">
        <v>100</v>
      </c>
      <c r="IH22">
        <v>100</v>
      </c>
      <c r="II22">
        <v>0.766</v>
      </c>
      <c r="IJ22">
        <v>0.0073</v>
      </c>
      <c r="IK22">
        <v>0.6357831075501948</v>
      </c>
      <c r="IL22">
        <v>0.001513919756645767</v>
      </c>
      <c r="IM22">
        <v>-6.355450319681323E-07</v>
      </c>
      <c r="IN22">
        <v>2.090123885286584E-10</v>
      </c>
      <c r="IO22">
        <v>-0.3180156346122388</v>
      </c>
      <c r="IP22">
        <v>-0.006256547656075575</v>
      </c>
      <c r="IQ22">
        <v>0.00124454442421945</v>
      </c>
      <c r="IR22">
        <v>1.659708129871356E-06</v>
      </c>
      <c r="IS22">
        <v>-1</v>
      </c>
      <c r="IT22">
        <v>2069</v>
      </c>
      <c r="IU22">
        <v>3</v>
      </c>
      <c r="IV22">
        <v>25</v>
      </c>
      <c r="IW22">
        <v>1</v>
      </c>
      <c r="IX22">
        <v>16.7</v>
      </c>
      <c r="IY22">
        <v>0.384521</v>
      </c>
      <c r="IZ22">
        <v>2.55737</v>
      </c>
      <c r="JA22">
        <v>1.5979</v>
      </c>
      <c r="JB22">
        <v>2.39014</v>
      </c>
      <c r="JC22">
        <v>1.44897</v>
      </c>
      <c r="JD22">
        <v>2.49512</v>
      </c>
      <c r="JE22">
        <v>36.5759</v>
      </c>
      <c r="JF22">
        <v>15.8482</v>
      </c>
      <c r="JG22">
        <v>18</v>
      </c>
      <c r="JH22">
        <v>604.346</v>
      </c>
      <c r="JI22">
        <v>447.071</v>
      </c>
      <c r="JJ22">
        <v>22.3681</v>
      </c>
      <c r="JK22">
        <v>28.8256</v>
      </c>
      <c r="JL22">
        <v>30</v>
      </c>
      <c r="JM22">
        <v>28.9452</v>
      </c>
      <c r="JN22">
        <v>28.9233</v>
      </c>
      <c r="JO22">
        <v>7.6834</v>
      </c>
      <c r="JP22">
        <v>23.9683</v>
      </c>
      <c r="JQ22">
        <v>43.3592</v>
      </c>
      <c r="JR22">
        <v>22.3675</v>
      </c>
      <c r="JS22">
        <v>100</v>
      </c>
      <c r="JT22">
        <v>18.3752</v>
      </c>
      <c r="JU22">
        <v>101.534</v>
      </c>
      <c r="JV22">
        <v>101.4</v>
      </c>
    </row>
    <row r="23" spans="1:282">
      <c r="A23">
        <v>7</v>
      </c>
      <c r="B23">
        <v>1717667069.6</v>
      </c>
      <c r="C23">
        <v>492.5</v>
      </c>
      <c r="D23" t="s">
        <v>445</v>
      </c>
      <c r="E23" t="s">
        <v>446</v>
      </c>
      <c r="F23">
        <v>15</v>
      </c>
      <c r="G23">
        <v>1717667061.599999</v>
      </c>
      <c r="H23">
        <f>(I23)/1000</f>
        <v>0</v>
      </c>
      <c r="I23">
        <f>1000*DI23*AG23*(DE23-DF23)/(100*CX23*(1000-AG23*DE23))</f>
        <v>0</v>
      </c>
      <c r="J23">
        <f>DI23*AG23*(DD23-DC23*(1000-AG23*DF23)/(1000-AG23*DE23))/(100*CX23)</f>
        <v>0</v>
      </c>
      <c r="K23">
        <f>DC23 - IF(AG23&gt;1, J23*CX23*100.0/(AI23*DQ23), 0)</f>
        <v>0</v>
      </c>
      <c r="L23">
        <f>((R23-H23/2)*K23-J23)/(R23+H23/2)</f>
        <v>0</v>
      </c>
      <c r="M23">
        <f>L23*(DJ23+DK23)/1000.0</f>
        <v>0</v>
      </c>
      <c r="N23">
        <f>(DC23 - IF(AG23&gt;1, J23*CX23*100.0/(AI23*DQ23), 0))*(DJ23+DK23)/1000.0</f>
        <v>0</v>
      </c>
      <c r="O23">
        <f>2.0/((1/Q23-1/P23)+SIGN(Q23)*SQRT((1/Q23-1/P23)*(1/Q23-1/P23) + 4*CY23/((CY23+1)*(CY23+1))*(2*1/Q23*1/P23-1/P23*1/P23)))</f>
        <v>0</v>
      </c>
      <c r="P23">
        <f>IF(LEFT(CZ23,1)&lt;&gt;"0",IF(LEFT(CZ23,1)="1",3.0,DA23),$D$5+$E$5*(DQ23*DJ23/($K$5*1000))+$F$5*(DQ23*DJ23/($K$5*1000))*MAX(MIN(CX23,$J$5),$I$5)*MAX(MIN(CX23,$J$5),$I$5)+$G$5*MAX(MIN(CX23,$J$5),$I$5)*(DQ23*DJ23/($K$5*1000))+$H$5*(DQ23*DJ23/($K$5*1000))*(DQ23*DJ23/($K$5*1000)))</f>
        <v>0</v>
      </c>
      <c r="Q23">
        <f>H23*(1000-(1000*0.61365*exp(17.502*U23/(240.97+U23))/(DJ23+DK23)+DE23)/2)/(1000*0.61365*exp(17.502*U23/(240.97+U23))/(DJ23+DK23)-DE23)</f>
        <v>0</v>
      </c>
      <c r="R23">
        <f>1/((CY23+1)/(O23/1.6)+1/(P23/1.37)) + CY23/((CY23+1)/(O23/1.6) + CY23/(P23/1.37))</f>
        <v>0</v>
      </c>
      <c r="S23">
        <f>(CT23*CW23)</f>
        <v>0</v>
      </c>
      <c r="T23">
        <f>(DL23+(S23+2*0.95*5.67E-8*(((DL23+$B$7)+273)^4-(DL23+273)^4)-44100*H23)/(1.84*29.3*P23+8*0.95*5.67E-8*(DL23+273)^3))</f>
        <v>0</v>
      </c>
      <c r="U23">
        <f>($C$7*DM23+$D$7*DN23+$E$7*T23)</f>
        <v>0</v>
      </c>
      <c r="V23">
        <f>0.61365*exp(17.502*U23/(240.97+U23))</f>
        <v>0</v>
      </c>
      <c r="W23">
        <f>(X23/Y23*100)</f>
        <v>0</v>
      </c>
      <c r="X23">
        <f>DE23*(DJ23+DK23)/1000</f>
        <v>0</v>
      </c>
      <c r="Y23">
        <f>0.61365*exp(17.502*DL23/(240.97+DL23))</f>
        <v>0</v>
      </c>
      <c r="Z23">
        <f>(V23-DE23*(DJ23+DK23)/1000)</f>
        <v>0</v>
      </c>
      <c r="AA23">
        <f>(-H23*44100)</f>
        <v>0</v>
      </c>
      <c r="AB23">
        <f>2*29.3*P23*0.92*(DL23-U23)</f>
        <v>0</v>
      </c>
      <c r="AC23">
        <f>2*0.95*5.67E-8*(((DL23+$B$7)+273)^4-(U23+273)^4)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MAX(0,($B$13+$C$13*DQ23)/(1+$D$13*DQ23)*DJ23/(DL23+273)*$E$13)</f>
        <v>0</v>
      </c>
      <c r="AJ23" t="s">
        <v>414</v>
      </c>
      <c r="AK23">
        <v>10056.7</v>
      </c>
      <c r="AL23">
        <v>239.316</v>
      </c>
      <c r="AM23">
        <v>912.8</v>
      </c>
      <c r="AN23">
        <f>1-AL23/AM23</f>
        <v>0</v>
      </c>
      <c r="AO23">
        <v>-1</v>
      </c>
      <c r="AP23" t="s">
        <v>447</v>
      </c>
      <c r="AQ23">
        <v>10270.2</v>
      </c>
      <c r="AR23">
        <v>1212.542</v>
      </c>
      <c r="AS23">
        <v>1172.99</v>
      </c>
      <c r="AT23">
        <f>1-AR23/AS23</f>
        <v>0</v>
      </c>
      <c r="AU23">
        <v>0.5</v>
      </c>
      <c r="AV23">
        <f>CU23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416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v>3643</v>
      </c>
      <c r="BM23">
        <v>290.0000000000001</v>
      </c>
      <c r="BN23">
        <v>1172.99</v>
      </c>
      <c r="BO23">
        <v>15</v>
      </c>
      <c r="BP23">
        <v>10270.2</v>
      </c>
      <c r="BQ23">
        <v>1139.91</v>
      </c>
      <c r="BR23">
        <v>33.08</v>
      </c>
      <c r="BS23">
        <v>300.0000000000001</v>
      </c>
      <c r="BT23">
        <v>23.9</v>
      </c>
      <c r="BU23">
        <v>1110.58282894898</v>
      </c>
      <c r="BV23">
        <v>2.35383622298944</v>
      </c>
      <c r="BW23">
        <v>30.12391987078695</v>
      </c>
      <c r="BX23">
        <v>2.113691449987954</v>
      </c>
      <c r="BY23">
        <v>0.8788476503924969</v>
      </c>
      <c r="BZ23">
        <v>-0.007902323470522816</v>
      </c>
      <c r="CA23">
        <v>289.9999999999999</v>
      </c>
      <c r="CB23">
        <v>1141.31</v>
      </c>
      <c r="CC23">
        <v>615</v>
      </c>
      <c r="CD23">
        <v>10246.6</v>
      </c>
      <c r="CE23">
        <v>1139.98</v>
      </c>
      <c r="CF23">
        <v>1.33</v>
      </c>
      <c r="CT23">
        <f>$B$11*DR23+$C$11*DS23+$F$11*ED23*(1-EG23)</f>
        <v>0</v>
      </c>
      <c r="CU23">
        <f>CT23*CV23</f>
        <v>0</v>
      </c>
      <c r="CV23">
        <f>($B$11*$D$9+$C$11*$D$9+$F$11*((EQ23+EI23)/MAX(EQ23+EI23+ER23, 0.1)*$I$9+ER23/MAX(EQ23+EI23+ER23, 0.1)*$J$9))/($B$11+$C$11+$F$11)</f>
        <v>0</v>
      </c>
      <c r="CW23">
        <f>($B$11*$K$9+$C$11*$K$9+$F$11*((EQ23+EI23)/MAX(EQ23+EI23+ER23, 0.1)*$P$9+ER23/MAX(EQ23+EI23+ER23, 0.1)*$Q$9))/($B$11+$C$11+$F$11)</f>
        <v>0</v>
      </c>
      <c r="CX23">
        <v>6</v>
      </c>
      <c r="CY23">
        <v>0.5</v>
      </c>
      <c r="CZ23" t="s">
        <v>417</v>
      </c>
      <c r="DA23">
        <v>2</v>
      </c>
      <c r="DB23">
        <v>1717667061.599999</v>
      </c>
      <c r="DC23">
        <v>49.94636774193548</v>
      </c>
      <c r="DD23">
        <v>49.97378387096774</v>
      </c>
      <c r="DE23">
        <v>18.63105161290323</v>
      </c>
      <c r="DF23">
        <v>18.33745806451613</v>
      </c>
      <c r="DG23">
        <v>49.26936774193548</v>
      </c>
      <c r="DH23">
        <v>18.62322903225807</v>
      </c>
      <c r="DI23">
        <v>599.9784516129033</v>
      </c>
      <c r="DJ23">
        <v>100.8591935483871</v>
      </c>
      <c r="DK23">
        <v>0.09997792258064515</v>
      </c>
      <c r="DL23">
        <v>24.72270967741936</v>
      </c>
      <c r="DM23">
        <v>24.99496774193549</v>
      </c>
      <c r="DN23">
        <v>999.9000000000003</v>
      </c>
      <c r="DO23">
        <v>0</v>
      </c>
      <c r="DP23">
        <v>0</v>
      </c>
      <c r="DQ23">
        <v>10005.63129032258</v>
      </c>
      <c r="DR23">
        <v>0</v>
      </c>
      <c r="DS23">
        <v>414.389129032258</v>
      </c>
      <c r="DT23">
        <v>-0.009635799770967741</v>
      </c>
      <c r="DU23">
        <v>50.91270967741936</v>
      </c>
      <c r="DV23">
        <v>50.90729354838709</v>
      </c>
      <c r="DW23">
        <v>0.2935872580645161</v>
      </c>
      <c r="DX23">
        <v>49.97378387096774</v>
      </c>
      <c r="DY23">
        <v>18.33745806451613</v>
      </c>
      <c r="DZ23">
        <v>1.879112258064516</v>
      </c>
      <c r="EA23">
        <v>1.849501612903226</v>
      </c>
      <c r="EB23">
        <v>16.46089677419355</v>
      </c>
      <c r="EC23">
        <v>16.21154838709678</v>
      </c>
      <c r="ED23">
        <v>699.9837096774194</v>
      </c>
      <c r="EE23">
        <v>0.942997870967742</v>
      </c>
      <c r="EF23">
        <v>0.05700220322580644</v>
      </c>
      <c r="EG23">
        <v>0</v>
      </c>
      <c r="EH23">
        <v>1211.535161290323</v>
      </c>
      <c r="EI23">
        <v>5.000040000000003</v>
      </c>
      <c r="EJ23">
        <v>8578.254516129033</v>
      </c>
      <c r="EK23">
        <v>5723.27</v>
      </c>
      <c r="EL23">
        <v>37.00993548387096</v>
      </c>
      <c r="EM23">
        <v>40.32638709677418</v>
      </c>
      <c r="EN23">
        <v>38.43522580645161</v>
      </c>
      <c r="EO23">
        <v>40.25177419354837</v>
      </c>
      <c r="EP23">
        <v>38.88880645161289</v>
      </c>
      <c r="EQ23">
        <v>655.3680645161289</v>
      </c>
      <c r="ER23">
        <v>39.61645161290321</v>
      </c>
      <c r="ES23">
        <v>0</v>
      </c>
      <c r="ET23">
        <v>84.09999990463257</v>
      </c>
      <c r="EU23">
        <v>0</v>
      </c>
      <c r="EV23">
        <v>1212.542</v>
      </c>
      <c r="EW23">
        <v>51.49692298296605</v>
      </c>
      <c r="EX23">
        <v>362.1761533302875</v>
      </c>
      <c r="EY23">
        <v>8584.972400000001</v>
      </c>
      <c r="EZ23">
        <v>15</v>
      </c>
      <c r="FA23">
        <v>1717667093.6</v>
      </c>
      <c r="FB23" t="s">
        <v>448</v>
      </c>
      <c r="FC23">
        <v>1717667093.6</v>
      </c>
      <c r="FD23">
        <v>1717665985.6</v>
      </c>
      <c r="FE23">
        <v>23</v>
      </c>
      <c r="FF23">
        <v>-0.018</v>
      </c>
      <c r="FG23">
        <v>0.026</v>
      </c>
      <c r="FH23">
        <v>0.677</v>
      </c>
      <c r="FI23">
        <v>-0.042</v>
      </c>
      <c r="FJ23">
        <v>50</v>
      </c>
      <c r="FK23">
        <v>17</v>
      </c>
      <c r="FL23">
        <v>0.35</v>
      </c>
      <c r="FM23">
        <v>0.07000000000000001</v>
      </c>
      <c r="FN23">
        <v>0.0352841301775</v>
      </c>
      <c r="FO23">
        <v>-0.7487541308116326</v>
      </c>
      <c r="FP23">
        <v>0.09087851036023935</v>
      </c>
      <c r="FQ23">
        <v>0</v>
      </c>
      <c r="FR23">
        <v>1208.209411764706</v>
      </c>
      <c r="FS23">
        <v>58.03941938993034</v>
      </c>
      <c r="FT23">
        <v>5.857441190574423</v>
      </c>
      <c r="FU23">
        <v>0</v>
      </c>
      <c r="FV23">
        <v>0.295753325</v>
      </c>
      <c r="FW23">
        <v>-0.03078572983114447</v>
      </c>
      <c r="FX23">
        <v>0.006949830794298159</v>
      </c>
      <c r="FY23">
        <v>1</v>
      </c>
      <c r="FZ23">
        <v>1</v>
      </c>
      <c r="GA23">
        <v>3</v>
      </c>
      <c r="GB23" t="s">
        <v>427</v>
      </c>
      <c r="GC23">
        <v>3.24909</v>
      </c>
      <c r="GD23">
        <v>2.80169</v>
      </c>
      <c r="GE23">
        <v>0.0145617</v>
      </c>
      <c r="GF23">
        <v>0.0149119</v>
      </c>
      <c r="GG23">
        <v>0.100349</v>
      </c>
      <c r="GH23">
        <v>0.100094</v>
      </c>
      <c r="GI23">
        <v>25826.2</v>
      </c>
      <c r="GJ23">
        <v>30795.2</v>
      </c>
      <c r="GK23">
        <v>26029.3</v>
      </c>
      <c r="GL23">
        <v>30066.7</v>
      </c>
      <c r="GM23">
        <v>32954.7</v>
      </c>
      <c r="GN23">
        <v>34922.3</v>
      </c>
      <c r="GO23">
        <v>39928.2</v>
      </c>
      <c r="GP23">
        <v>41847.7</v>
      </c>
      <c r="GQ23">
        <v>2.1604</v>
      </c>
      <c r="GR23">
        <v>1.9107</v>
      </c>
      <c r="GS23">
        <v>0.0159331</v>
      </c>
      <c r="GT23">
        <v>0</v>
      </c>
      <c r="GU23">
        <v>24.7224</v>
      </c>
      <c r="GV23">
        <v>999.9</v>
      </c>
      <c r="GW23">
        <v>47.1</v>
      </c>
      <c r="GX23">
        <v>31.8</v>
      </c>
      <c r="GY23">
        <v>22.0485</v>
      </c>
      <c r="GZ23">
        <v>60.4866</v>
      </c>
      <c r="HA23">
        <v>15.3926</v>
      </c>
      <c r="HB23">
        <v>1</v>
      </c>
      <c r="HC23">
        <v>0.118753</v>
      </c>
      <c r="HD23">
        <v>2.40482</v>
      </c>
      <c r="HE23">
        <v>20.2957</v>
      </c>
      <c r="HF23">
        <v>5.20381</v>
      </c>
      <c r="HG23">
        <v>11.9021</v>
      </c>
      <c r="HH23">
        <v>4.96975</v>
      </c>
      <c r="HI23">
        <v>3.281</v>
      </c>
      <c r="HJ23">
        <v>9999</v>
      </c>
      <c r="HK23">
        <v>9999</v>
      </c>
      <c r="HL23">
        <v>9999</v>
      </c>
      <c r="HM23">
        <v>999.9</v>
      </c>
      <c r="HN23">
        <v>4.97063</v>
      </c>
      <c r="HO23">
        <v>1.85539</v>
      </c>
      <c r="HP23">
        <v>1.85257</v>
      </c>
      <c r="HQ23">
        <v>1.85684</v>
      </c>
      <c r="HR23">
        <v>1.8576</v>
      </c>
      <c r="HS23">
        <v>1.85654</v>
      </c>
      <c r="HT23">
        <v>1.85013</v>
      </c>
      <c r="HU23">
        <v>1.85516</v>
      </c>
      <c r="HV23" t="s">
        <v>23</v>
      </c>
      <c r="HW23" t="s">
        <v>23</v>
      </c>
      <c r="HX23" t="s">
        <v>23</v>
      </c>
      <c r="HY23" t="s">
        <v>23</v>
      </c>
      <c r="HZ23" t="s">
        <v>420</v>
      </c>
      <c r="IA23" t="s">
        <v>421</v>
      </c>
      <c r="IB23" t="s">
        <v>422</v>
      </c>
      <c r="IC23" t="s">
        <v>422</v>
      </c>
      <c r="ID23" t="s">
        <v>422</v>
      </c>
      <c r="IE23" t="s">
        <v>422</v>
      </c>
      <c r="IF23">
        <v>0</v>
      </c>
      <c r="IG23">
        <v>100</v>
      </c>
      <c r="IH23">
        <v>100</v>
      </c>
      <c r="II23">
        <v>0.677</v>
      </c>
      <c r="IJ23">
        <v>0.0076</v>
      </c>
      <c r="IK23">
        <v>0.6217157905986699</v>
      </c>
      <c r="IL23">
        <v>0.001513919756645767</v>
      </c>
      <c r="IM23">
        <v>-6.355450319681323E-07</v>
      </c>
      <c r="IN23">
        <v>2.090123885286584E-10</v>
      </c>
      <c r="IO23">
        <v>-0.3180156346122388</v>
      </c>
      <c r="IP23">
        <v>-0.006256547656075575</v>
      </c>
      <c r="IQ23">
        <v>0.00124454442421945</v>
      </c>
      <c r="IR23">
        <v>1.659708129871356E-06</v>
      </c>
      <c r="IS23">
        <v>-1</v>
      </c>
      <c r="IT23">
        <v>2069</v>
      </c>
      <c r="IU23">
        <v>3</v>
      </c>
      <c r="IV23">
        <v>25</v>
      </c>
      <c r="IW23">
        <v>1</v>
      </c>
      <c r="IX23">
        <v>18.1</v>
      </c>
      <c r="IY23">
        <v>0.268555</v>
      </c>
      <c r="IZ23">
        <v>2.57935</v>
      </c>
      <c r="JA23">
        <v>1.59912</v>
      </c>
      <c r="JB23">
        <v>2.38892</v>
      </c>
      <c r="JC23">
        <v>1.44897</v>
      </c>
      <c r="JD23">
        <v>2.39746</v>
      </c>
      <c r="JE23">
        <v>36.6233</v>
      </c>
      <c r="JF23">
        <v>15.8132</v>
      </c>
      <c r="JG23">
        <v>18</v>
      </c>
      <c r="JH23">
        <v>604.457</v>
      </c>
      <c r="JI23">
        <v>447.455</v>
      </c>
      <c r="JJ23">
        <v>22.2381</v>
      </c>
      <c r="JK23">
        <v>28.8207</v>
      </c>
      <c r="JL23">
        <v>30.0001</v>
      </c>
      <c r="JM23">
        <v>28.9402</v>
      </c>
      <c r="JN23">
        <v>28.9183</v>
      </c>
      <c r="JO23">
        <v>5.36332</v>
      </c>
      <c r="JP23">
        <v>22.2274</v>
      </c>
      <c r="JQ23">
        <v>43.3592</v>
      </c>
      <c r="JR23">
        <v>22.2402</v>
      </c>
      <c r="JS23">
        <v>50</v>
      </c>
      <c r="JT23">
        <v>18.4212</v>
      </c>
      <c r="JU23">
        <v>101.53</v>
      </c>
      <c r="JV23">
        <v>101.399</v>
      </c>
    </row>
    <row r="24" spans="1:282">
      <c r="A24">
        <v>8</v>
      </c>
      <c r="B24">
        <v>1717667154.6</v>
      </c>
      <c r="C24">
        <v>577.5</v>
      </c>
      <c r="D24" t="s">
        <v>449</v>
      </c>
      <c r="E24" t="s">
        <v>450</v>
      </c>
      <c r="F24">
        <v>15</v>
      </c>
      <c r="G24">
        <v>1717667146.599999</v>
      </c>
      <c r="H24">
        <f>(I24)/1000</f>
        <v>0</v>
      </c>
      <c r="I24">
        <f>1000*DI24*AG24*(DE24-DF24)/(100*CX24*(1000-AG24*DE24))</f>
        <v>0</v>
      </c>
      <c r="J24">
        <f>DI24*AG24*(DD24-DC24*(1000-AG24*DF24)/(1000-AG24*DE24))/(100*CX24)</f>
        <v>0</v>
      </c>
      <c r="K24">
        <f>DC24 - IF(AG24&gt;1, J24*CX24*100.0/(AI24*DQ24), 0)</f>
        <v>0</v>
      </c>
      <c r="L24">
        <f>((R24-H24/2)*K24-J24)/(R24+H24/2)</f>
        <v>0</v>
      </c>
      <c r="M24">
        <f>L24*(DJ24+DK24)/1000.0</f>
        <v>0</v>
      </c>
      <c r="N24">
        <f>(DC24 - IF(AG24&gt;1, J24*CX24*100.0/(AI24*DQ24), 0))*(DJ24+DK24)/1000.0</f>
        <v>0</v>
      </c>
      <c r="O24">
        <f>2.0/((1/Q24-1/P24)+SIGN(Q24)*SQRT((1/Q24-1/P24)*(1/Q24-1/P24) + 4*CY24/((CY24+1)*(CY24+1))*(2*1/Q24*1/P24-1/P24*1/P24)))</f>
        <v>0</v>
      </c>
      <c r="P24">
        <f>IF(LEFT(CZ24,1)&lt;&gt;"0",IF(LEFT(CZ24,1)="1",3.0,DA24),$D$5+$E$5*(DQ24*DJ24/($K$5*1000))+$F$5*(DQ24*DJ24/($K$5*1000))*MAX(MIN(CX24,$J$5),$I$5)*MAX(MIN(CX24,$J$5),$I$5)+$G$5*MAX(MIN(CX24,$J$5),$I$5)*(DQ24*DJ24/($K$5*1000))+$H$5*(DQ24*DJ24/($K$5*1000))*(DQ24*DJ24/($K$5*1000)))</f>
        <v>0</v>
      </c>
      <c r="Q24">
        <f>H24*(1000-(1000*0.61365*exp(17.502*U24/(240.97+U24))/(DJ24+DK24)+DE24)/2)/(1000*0.61365*exp(17.502*U24/(240.97+U24))/(DJ24+DK24)-DE24)</f>
        <v>0</v>
      </c>
      <c r="R24">
        <f>1/((CY24+1)/(O24/1.6)+1/(P24/1.37)) + CY24/((CY24+1)/(O24/1.6) + CY24/(P24/1.37))</f>
        <v>0</v>
      </c>
      <c r="S24">
        <f>(CT24*CW24)</f>
        <v>0</v>
      </c>
      <c r="T24">
        <f>(DL24+(S24+2*0.95*5.67E-8*(((DL24+$B$7)+273)^4-(DL24+273)^4)-44100*H24)/(1.84*29.3*P24+8*0.95*5.67E-8*(DL24+273)^3))</f>
        <v>0</v>
      </c>
      <c r="U24">
        <f>($C$7*DM24+$D$7*DN24+$E$7*T24)</f>
        <v>0</v>
      </c>
      <c r="V24">
        <f>0.61365*exp(17.502*U24/(240.97+U24))</f>
        <v>0</v>
      </c>
      <c r="W24">
        <f>(X24/Y24*100)</f>
        <v>0</v>
      </c>
      <c r="X24">
        <f>DE24*(DJ24+DK24)/1000</f>
        <v>0</v>
      </c>
      <c r="Y24">
        <f>0.61365*exp(17.502*DL24/(240.97+DL24))</f>
        <v>0</v>
      </c>
      <c r="Z24">
        <f>(V24-DE24*(DJ24+DK24)/1000)</f>
        <v>0</v>
      </c>
      <c r="AA24">
        <f>(-H24*44100)</f>
        <v>0</v>
      </c>
      <c r="AB24">
        <f>2*29.3*P24*0.92*(DL24-U24)</f>
        <v>0</v>
      </c>
      <c r="AC24">
        <f>2*0.95*5.67E-8*(((DL24+$B$7)+273)^4-(U24+273)^4)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MAX(0,($B$13+$C$13*DQ24)/(1+$D$13*DQ24)*DJ24/(DL24+273)*$E$13)</f>
        <v>0</v>
      </c>
      <c r="AJ24" t="s">
        <v>414</v>
      </c>
      <c r="AK24">
        <v>10056.7</v>
      </c>
      <c r="AL24">
        <v>239.316</v>
      </c>
      <c r="AM24">
        <v>912.8</v>
      </c>
      <c r="AN24">
        <f>1-AL24/AM24</f>
        <v>0</v>
      </c>
      <c r="AO24">
        <v>-1</v>
      </c>
      <c r="AP24" t="s">
        <v>451</v>
      </c>
      <c r="AQ24">
        <v>10272.8</v>
      </c>
      <c r="AR24">
        <v>1308.2188</v>
      </c>
      <c r="AS24">
        <v>1236.7</v>
      </c>
      <c r="AT24">
        <f>1-AR24/AS24</f>
        <v>0</v>
      </c>
      <c r="AU24">
        <v>0.5</v>
      </c>
      <c r="AV24">
        <f>CU24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416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v>3644</v>
      </c>
      <c r="BM24">
        <v>290.0000000000001</v>
      </c>
      <c r="BN24">
        <v>1236.7</v>
      </c>
      <c r="BO24">
        <v>15</v>
      </c>
      <c r="BP24">
        <v>10272.8</v>
      </c>
      <c r="BQ24">
        <v>1193.57</v>
      </c>
      <c r="BR24">
        <v>43.13</v>
      </c>
      <c r="BS24">
        <v>300.0000000000001</v>
      </c>
      <c r="BT24">
        <v>23.9</v>
      </c>
      <c r="BU24">
        <v>1143.75817776664</v>
      </c>
      <c r="BV24">
        <v>2.175320014960241</v>
      </c>
      <c r="BW24">
        <v>51.17163694103446</v>
      </c>
      <c r="BX24">
        <v>1.953932005389925</v>
      </c>
      <c r="BY24">
        <v>0.9607769917666853</v>
      </c>
      <c r="BZ24">
        <v>-0.007903935261401552</v>
      </c>
      <c r="CA24">
        <v>289.9999999999999</v>
      </c>
      <c r="CB24">
        <v>1196.03</v>
      </c>
      <c r="CC24">
        <v>615</v>
      </c>
      <c r="CD24">
        <v>10249.4</v>
      </c>
      <c r="CE24">
        <v>1193.68</v>
      </c>
      <c r="CF24">
        <v>2.35</v>
      </c>
      <c r="CT24">
        <f>$B$11*DR24+$C$11*DS24+$F$11*ED24*(1-EG24)</f>
        <v>0</v>
      </c>
      <c r="CU24">
        <f>CT24*CV24</f>
        <v>0</v>
      </c>
      <c r="CV24">
        <f>($B$11*$D$9+$C$11*$D$9+$F$11*((EQ24+EI24)/MAX(EQ24+EI24+ER24, 0.1)*$I$9+ER24/MAX(EQ24+EI24+ER24, 0.1)*$J$9))/($B$11+$C$11+$F$11)</f>
        <v>0</v>
      </c>
      <c r="CW24">
        <f>($B$11*$K$9+$C$11*$K$9+$F$11*((EQ24+EI24)/MAX(EQ24+EI24+ER24, 0.1)*$P$9+ER24/MAX(EQ24+EI24+ER24, 0.1)*$Q$9))/($B$11+$C$11+$F$11)</f>
        <v>0</v>
      </c>
      <c r="CX24">
        <v>6</v>
      </c>
      <c r="CY24">
        <v>0.5</v>
      </c>
      <c r="CZ24" t="s">
        <v>417</v>
      </c>
      <c r="DA24">
        <v>2</v>
      </c>
      <c r="DB24">
        <v>1717667146.599999</v>
      </c>
      <c r="DC24">
        <v>-2.381943870967742</v>
      </c>
      <c r="DD24">
        <v>-2.743139032258064</v>
      </c>
      <c r="DE24">
        <v>18.6432064516129</v>
      </c>
      <c r="DF24">
        <v>18.34810967741936</v>
      </c>
      <c r="DG24">
        <v>-3.035943870967742</v>
      </c>
      <c r="DH24">
        <v>18.63489677419355</v>
      </c>
      <c r="DI24">
        <v>599.9954516129031</v>
      </c>
      <c r="DJ24">
        <v>100.8562580645161</v>
      </c>
      <c r="DK24">
        <v>0.09997806451612905</v>
      </c>
      <c r="DL24">
        <v>24.69983870967742</v>
      </c>
      <c r="DM24">
        <v>24.97391290322581</v>
      </c>
      <c r="DN24">
        <v>999.9000000000003</v>
      </c>
      <c r="DO24">
        <v>0</v>
      </c>
      <c r="DP24">
        <v>0</v>
      </c>
      <c r="DQ24">
        <v>10006.91516129032</v>
      </c>
      <c r="DR24">
        <v>0</v>
      </c>
      <c r="DS24">
        <v>414.4084193548387</v>
      </c>
      <c r="DT24">
        <v>0.3066042903225806</v>
      </c>
      <c r="DU24">
        <v>-2.482821612903225</v>
      </c>
      <c r="DV24">
        <v>-2.794410322580645</v>
      </c>
      <c r="DW24">
        <v>0.2950972580645161</v>
      </c>
      <c r="DX24">
        <v>-2.743139032258064</v>
      </c>
      <c r="DY24">
        <v>18.34810967741936</v>
      </c>
      <c r="DZ24">
        <v>1.880284516129032</v>
      </c>
      <c r="EA24">
        <v>1.850521290322581</v>
      </c>
      <c r="EB24">
        <v>16.47069032258064</v>
      </c>
      <c r="EC24">
        <v>16.22019677419355</v>
      </c>
      <c r="ED24">
        <v>699.998387096774</v>
      </c>
      <c r="EE24">
        <v>0.9430170967741935</v>
      </c>
      <c r="EF24">
        <v>0.05698283225806452</v>
      </c>
      <c r="EG24">
        <v>0</v>
      </c>
      <c r="EH24">
        <v>1306.756774193548</v>
      </c>
      <c r="EI24">
        <v>5.000040000000003</v>
      </c>
      <c r="EJ24">
        <v>9236.200645161289</v>
      </c>
      <c r="EK24">
        <v>5723.429032258065</v>
      </c>
      <c r="EL24">
        <v>36.59451612903224</v>
      </c>
      <c r="EM24">
        <v>39.3646451612903</v>
      </c>
      <c r="EN24">
        <v>37.907</v>
      </c>
      <c r="EO24">
        <v>38.97158064516129</v>
      </c>
      <c r="EP24">
        <v>38.35264516129031</v>
      </c>
      <c r="EQ24">
        <v>655.3954838709678</v>
      </c>
      <c r="ER24">
        <v>39.6048387096774</v>
      </c>
      <c r="ES24">
        <v>0</v>
      </c>
      <c r="ET24">
        <v>84.5</v>
      </c>
      <c r="EU24">
        <v>0</v>
      </c>
      <c r="EV24">
        <v>1308.2188</v>
      </c>
      <c r="EW24">
        <v>96.01538450206247</v>
      </c>
      <c r="EX24">
        <v>649.4815374548386</v>
      </c>
      <c r="EY24">
        <v>9246.4112</v>
      </c>
      <c r="EZ24">
        <v>15</v>
      </c>
      <c r="FA24">
        <v>1717667176.6</v>
      </c>
      <c r="FB24" t="s">
        <v>452</v>
      </c>
      <c r="FC24">
        <v>1717667176.6</v>
      </c>
      <c r="FD24">
        <v>1717665985.6</v>
      </c>
      <c r="FE24">
        <v>24</v>
      </c>
      <c r="FF24">
        <v>0.056</v>
      </c>
      <c r="FG24">
        <v>0.026</v>
      </c>
      <c r="FH24">
        <v>0.654</v>
      </c>
      <c r="FI24">
        <v>-0.042</v>
      </c>
      <c r="FJ24">
        <v>-3</v>
      </c>
      <c r="FK24">
        <v>17</v>
      </c>
      <c r="FL24">
        <v>0.29</v>
      </c>
      <c r="FM24">
        <v>0.07000000000000001</v>
      </c>
      <c r="FN24">
        <v>0.3256932926829268</v>
      </c>
      <c r="FO24">
        <v>-0.4194284738675952</v>
      </c>
      <c r="FP24">
        <v>0.0507076501974651</v>
      </c>
      <c r="FQ24">
        <v>1</v>
      </c>
      <c r="FR24">
        <v>1302.125588235294</v>
      </c>
      <c r="FS24">
        <v>95.39847218839935</v>
      </c>
      <c r="FT24">
        <v>9.415983029863916</v>
      </c>
      <c r="FU24">
        <v>0</v>
      </c>
      <c r="FV24">
        <v>0.2988835609756098</v>
      </c>
      <c r="FW24">
        <v>-0.03985841811846638</v>
      </c>
      <c r="FX24">
        <v>0.01022543828161708</v>
      </c>
      <c r="FY24">
        <v>1</v>
      </c>
      <c r="FZ24">
        <v>2</v>
      </c>
      <c r="GA24">
        <v>3</v>
      </c>
      <c r="GB24" t="s">
        <v>419</v>
      </c>
      <c r="GC24">
        <v>3.24901</v>
      </c>
      <c r="GD24">
        <v>2.80134</v>
      </c>
      <c r="GE24">
        <v>-0.000911037</v>
      </c>
      <c r="GF24">
        <v>-0.000826641</v>
      </c>
      <c r="GG24">
        <v>0.100424</v>
      </c>
      <c r="GH24">
        <v>0.099951</v>
      </c>
      <c r="GI24">
        <v>26231.9</v>
      </c>
      <c r="GJ24">
        <v>31286</v>
      </c>
      <c r="GK24">
        <v>26029.6</v>
      </c>
      <c r="GL24">
        <v>30065.5</v>
      </c>
      <c r="GM24">
        <v>32950.2</v>
      </c>
      <c r="GN24">
        <v>34925.1</v>
      </c>
      <c r="GO24">
        <v>39927.9</v>
      </c>
      <c r="GP24">
        <v>41846.4</v>
      </c>
      <c r="GQ24">
        <v>2.16027</v>
      </c>
      <c r="GR24">
        <v>1.91147</v>
      </c>
      <c r="GS24">
        <v>0.0158101</v>
      </c>
      <c r="GT24">
        <v>0</v>
      </c>
      <c r="GU24">
        <v>24.7136</v>
      </c>
      <c r="GV24">
        <v>999.9</v>
      </c>
      <c r="GW24">
        <v>46.3</v>
      </c>
      <c r="GX24">
        <v>31.8</v>
      </c>
      <c r="GY24">
        <v>21.6698</v>
      </c>
      <c r="GZ24">
        <v>60.7466</v>
      </c>
      <c r="HA24">
        <v>15.4447</v>
      </c>
      <c r="HB24">
        <v>1</v>
      </c>
      <c r="HC24">
        <v>0.117797</v>
      </c>
      <c r="HD24">
        <v>2.27414</v>
      </c>
      <c r="HE24">
        <v>20.2982</v>
      </c>
      <c r="HF24">
        <v>5.20396</v>
      </c>
      <c r="HG24">
        <v>11.9026</v>
      </c>
      <c r="HH24">
        <v>4.97045</v>
      </c>
      <c r="HI24">
        <v>3.281</v>
      </c>
      <c r="HJ24">
        <v>9999</v>
      </c>
      <c r="HK24">
        <v>9999</v>
      </c>
      <c r="HL24">
        <v>9999</v>
      </c>
      <c r="HM24">
        <v>999.9</v>
      </c>
      <c r="HN24">
        <v>4.97071</v>
      </c>
      <c r="HO24">
        <v>1.85546</v>
      </c>
      <c r="HP24">
        <v>1.85259</v>
      </c>
      <c r="HQ24">
        <v>1.8569</v>
      </c>
      <c r="HR24">
        <v>1.8576</v>
      </c>
      <c r="HS24">
        <v>1.85654</v>
      </c>
      <c r="HT24">
        <v>1.85013</v>
      </c>
      <c r="HU24">
        <v>1.85516</v>
      </c>
      <c r="HV24" t="s">
        <v>23</v>
      </c>
      <c r="HW24" t="s">
        <v>23</v>
      </c>
      <c r="HX24" t="s">
        <v>23</v>
      </c>
      <c r="HY24" t="s">
        <v>23</v>
      </c>
      <c r="HZ24" t="s">
        <v>420</v>
      </c>
      <c r="IA24" t="s">
        <v>421</v>
      </c>
      <c r="IB24" t="s">
        <v>422</v>
      </c>
      <c r="IC24" t="s">
        <v>422</v>
      </c>
      <c r="ID24" t="s">
        <v>422</v>
      </c>
      <c r="IE24" t="s">
        <v>422</v>
      </c>
      <c r="IF24">
        <v>0</v>
      </c>
      <c r="IG24">
        <v>100</v>
      </c>
      <c r="IH24">
        <v>100</v>
      </c>
      <c r="II24">
        <v>0.654</v>
      </c>
      <c r="IJ24">
        <v>0.008399999999999999</v>
      </c>
      <c r="IK24">
        <v>0.6040112596166765</v>
      </c>
      <c r="IL24">
        <v>0.001513919756645767</v>
      </c>
      <c r="IM24">
        <v>-6.355450319681323E-07</v>
      </c>
      <c r="IN24">
        <v>2.090123885286584E-10</v>
      </c>
      <c r="IO24">
        <v>-0.3180156346122388</v>
      </c>
      <c r="IP24">
        <v>-0.006256547656075575</v>
      </c>
      <c r="IQ24">
        <v>0.00124454442421945</v>
      </c>
      <c r="IR24">
        <v>1.659708129871356E-06</v>
      </c>
      <c r="IS24">
        <v>-1</v>
      </c>
      <c r="IT24">
        <v>2069</v>
      </c>
      <c r="IU24">
        <v>3</v>
      </c>
      <c r="IV24">
        <v>25</v>
      </c>
      <c r="IW24">
        <v>1</v>
      </c>
      <c r="IX24">
        <v>19.5</v>
      </c>
      <c r="IY24">
        <v>0.0305176</v>
      </c>
      <c r="IZ24">
        <v>4.99634</v>
      </c>
      <c r="JA24">
        <v>1.5979</v>
      </c>
      <c r="JB24">
        <v>2.38892</v>
      </c>
      <c r="JC24">
        <v>1.44897</v>
      </c>
      <c r="JD24">
        <v>2.45728</v>
      </c>
      <c r="JE24">
        <v>36.6469</v>
      </c>
      <c r="JF24">
        <v>15.7781</v>
      </c>
      <c r="JG24">
        <v>18</v>
      </c>
      <c r="JH24">
        <v>604.316</v>
      </c>
      <c r="JI24">
        <v>447.869</v>
      </c>
      <c r="JJ24">
        <v>22.2992</v>
      </c>
      <c r="JK24">
        <v>28.8182</v>
      </c>
      <c r="JL24">
        <v>30</v>
      </c>
      <c r="JM24">
        <v>28.9353</v>
      </c>
      <c r="JN24">
        <v>28.9135</v>
      </c>
      <c r="JO24">
        <v>0</v>
      </c>
      <c r="JP24">
        <v>21.1571</v>
      </c>
      <c r="JQ24">
        <v>43.3592</v>
      </c>
      <c r="JR24">
        <v>22.3024</v>
      </c>
      <c r="JS24">
        <v>0</v>
      </c>
      <c r="JT24">
        <v>18.4043</v>
      </c>
      <c r="JU24">
        <v>101.53</v>
      </c>
      <c r="JV24">
        <v>101.396</v>
      </c>
    </row>
    <row r="25" spans="1:282">
      <c r="A25">
        <v>9</v>
      </c>
      <c r="B25">
        <v>1717667237.6</v>
      </c>
      <c r="C25">
        <v>660.5</v>
      </c>
      <c r="D25" t="s">
        <v>453</v>
      </c>
      <c r="E25" t="s">
        <v>454</v>
      </c>
      <c r="F25">
        <v>15</v>
      </c>
      <c r="G25">
        <v>1717667229.599999</v>
      </c>
      <c r="H25">
        <f>(I25)/1000</f>
        <v>0</v>
      </c>
      <c r="I25">
        <f>1000*DI25*AG25*(DE25-DF25)/(100*CX25*(1000-AG25*DE25))</f>
        <v>0</v>
      </c>
      <c r="J25">
        <f>DI25*AG25*(DD25-DC25*(1000-AG25*DF25)/(1000-AG25*DE25))/(100*CX25)</f>
        <v>0</v>
      </c>
      <c r="K25">
        <f>DC25 - IF(AG25&gt;1, J25*CX25*100.0/(AI25*DQ25), 0)</f>
        <v>0</v>
      </c>
      <c r="L25">
        <f>((R25-H25/2)*K25-J25)/(R25+H25/2)</f>
        <v>0</v>
      </c>
      <c r="M25">
        <f>L25*(DJ25+DK25)/1000.0</f>
        <v>0</v>
      </c>
      <c r="N25">
        <f>(DC25 - IF(AG25&gt;1, J25*CX25*100.0/(AI25*DQ25), 0))*(DJ25+DK25)/1000.0</f>
        <v>0</v>
      </c>
      <c r="O25">
        <f>2.0/((1/Q25-1/P25)+SIGN(Q25)*SQRT((1/Q25-1/P25)*(1/Q25-1/P25) + 4*CY25/((CY25+1)*(CY25+1))*(2*1/Q25*1/P25-1/P25*1/P25)))</f>
        <v>0</v>
      </c>
      <c r="P25">
        <f>IF(LEFT(CZ25,1)&lt;&gt;"0",IF(LEFT(CZ25,1)="1",3.0,DA25),$D$5+$E$5*(DQ25*DJ25/($K$5*1000))+$F$5*(DQ25*DJ25/($K$5*1000))*MAX(MIN(CX25,$J$5),$I$5)*MAX(MIN(CX25,$J$5),$I$5)+$G$5*MAX(MIN(CX25,$J$5),$I$5)*(DQ25*DJ25/($K$5*1000))+$H$5*(DQ25*DJ25/($K$5*1000))*(DQ25*DJ25/($K$5*1000)))</f>
        <v>0</v>
      </c>
      <c r="Q25">
        <f>H25*(1000-(1000*0.61365*exp(17.502*U25/(240.97+U25))/(DJ25+DK25)+DE25)/2)/(1000*0.61365*exp(17.502*U25/(240.97+U25))/(DJ25+DK25)-DE25)</f>
        <v>0</v>
      </c>
      <c r="R25">
        <f>1/((CY25+1)/(O25/1.6)+1/(P25/1.37)) + CY25/((CY25+1)/(O25/1.6) + CY25/(P25/1.37))</f>
        <v>0</v>
      </c>
      <c r="S25">
        <f>(CT25*CW25)</f>
        <v>0</v>
      </c>
      <c r="T25">
        <f>(DL25+(S25+2*0.95*5.67E-8*(((DL25+$B$7)+273)^4-(DL25+273)^4)-44100*H25)/(1.84*29.3*P25+8*0.95*5.67E-8*(DL25+273)^3))</f>
        <v>0</v>
      </c>
      <c r="U25">
        <f>($C$7*DM25+$D$7*DN25+$E$7*T25)</f>
        <v>0</v>
      </c>
      <c r="V25">
        <f>0.61365*exp(17.502*U25/(240.97+U25))</f>
        <v>0</v>
      </c>
      <c r="W25">
        <f>(X25/Y25*100)</f>
        <v>0</v>
      </c>
      <c r="X25">
        <f>DE25*(DJ25+DK25)/1000</f>
        <v>0</v>
      </c>
      <c r="Y25">
        <f>0.61365*exp(17.502*DL25/(240.97+DL25))</f>
        <v>0</v>
      </c>
      <c r="Z25">
        <f>(V25-DE25*(DJ25+DK25)/1000)</f>
        <v>0</v>
      </c>
      <c r="AA25">
        <f>(-H25*44100)</f>
        <v>0</v>
      </c>
      <c r="AB25">
        <f>2*29.3*P25*0.92*(DL25-U25)</f>
        <v>0</v>
      </c>
      <c r="AC25">
        <f>2*0.95*5.67E-8*(((DL25+$B$7)+273)^4-(U25+273)^4)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MAX(0,($B$13+$C$13*DQ25)/(1+$D$13*DQ25)*DJ25/(DL25+273)*$E$13)</f>
        <v>0</v>
      </c>
      <c r="AJ25" t="s">
        <v>414</v>
      </c>
      <c r="AK25">
        <v>10056.7</v>
      </c>
      <c r="AL25">
        <v>239.316</v>
      </c>
      <c r="AM25">
        <v>912.8</v>
      </c>
      <c r="AN25">
        <f>1-AL25/AM25</f>
        <v>0</v>
      </c>
      <c r="AO25">
        <v>-1</v>
      </c>
      <c r="AP25" t="s">
        <v>455</v>
      </c>
      <c r="AQ25">
        <v>10274.7</v>
      </c>
      <c r="AR25">
        <v>1335.911538461539</v>
      </c>
      <c r="AS25">
        <v>1303.66</v>
      </c>
      <c r="AT25">
        <f>1-AR25/AS25</f>
        <v>0</v>
      </c>
      <c r="AU25">
        <v>0.5</v>
      </c>
      <c r="AV25">
        <f>CU25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416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v>3645</v>
      </c>
      <c r="BM25">
        <v>290.0000000000001</v>
      </c>
      <c r="BN25">
        <v>1303.66</v>
      </c>
      <c r="BO25">
        <v>15</v>
      </c>
      <c r="BP25">
        <v>10274.7</v>
      </c>
      <c r="BQ25">
        <v>1290.21</v>
      </c>
      <c r="BR25">
        <v>13.45</v>
      </c>
      <c r="BS25">
        <v>300.0000000000001</v>
      </c>
      <c r="BT25">
        <v>23.9</v>
      </c>
      <c r="BU25">
        <v>1272.899578008869</v>
      </c>
      <c r="BV25">
        <v>2.680009414289677</v>
      </c>
      <c r="BW25">
        <v>17.78426741312168</v>
      </c>
      <c r="BX25">
        <v>2.407835461053748</v>
      </c>
      <c r="BY25">
        <v>0.6608238054368909</v>
      </c>
      <c r="BZ25">
        <v>-0.007906201112347053</v>
      </c>
      <c r="CA25">
        <v>289.9999999999999</v>
      </c>
      <c r="CB25">
        <v>1291.33</v>
      </c>
      <c r="CC25">
        <v>625</v>
      </c>
      <c r="CD25">
        <v>10251.5</v>
      </c>
      <c r="CE25">
        <v>1290.25</v>
      </c>
      <c r="CF25">
        <v>1.08</v>
      </c>
      <c r="CT25">
        <f>$B$11*DR25+$C$11*DS25+$F$11*ED25*(1-EG25)</f>
        <v>0</v>
      </c>
      <c r="CU25">
        <f>CT25*CV25</f>
        <v>0</v>
      </c>
      <c r="CV25">
        <f>($B$11*$D$9+$C$11*$D$9+$F$11*((EQ25+EI25)/MAX(EQ25+EI25+ER25, 0.1)*$I$9+ER25/MAX(EQ25+EI25+ER25, 0.1)*$J$9))/($B$11+$C$11+$F$11)</f>
        <v>0</v>
      </c>
      <c r="CW25">
        <f>($B$11*$K$9+$C$11*$K$9+$F$11*((EQ25+EI25)/MAX(EQ25+EI25+ER25, 0.1)*$P$9+ER25/MAX(EQ25+EI25+ER25, 0.1)*$Q$9))/($B$11+$C$11+$F$11)</f>
        <v>0</v>
      </c>
      <c r="CX25">
        <v>6</v>
      </c>
      <c r="CY25">
        <v>0.5</v>
      </c>
      <c r="CZ25" t="s">
        <v>417</v>
      </c>
      <c r="DA25">
        <v>2</v>
      </c>
      <c r="DB25">
        <v>1717667229.599999</v>
      </c>
      <c r="DC25">
        <v>400.986</v>
      </c>
      <c r="DD25">
        <v>400.5485806451613</v>
      </c>
      <c r="DE25">
        <v>18.55618064516129</v>
      </c>
      <c r="DF25">
        <v>18.2169064516129</v>
      </c>
      <c r="DG25">
        <v>399.669</v>
      </c>
      <c r="DH25">
        <v>18.55135483870967</v>
      </c>
      <c r="DI25">
        <v>600.0153548387096</v>
      </c>
      <c r="DJ25">
        <v>100.8633225806451</v>
      </c>
      <c r="DK25">
        <v>0.09999594838709679</v>
      </c>
      <c r="DL25">
        <v>24.69911290322581</v>
      </c>
      <c r="DM25">
        <v>24.97444838709678</v>
      </c>
      <c r="DN25">
        <v>999.9000000000003</v>
      </c>
      <c r="DO25">
        <v>0</v>
      </c>
      <c r="DP25">
        <v>0</v>
      </c>
      <c r="DQ25">
        <v>10003.97032258064</v>
      </c>
      <c r="DR25">
        <v>0</v>
      </c>
      <c r="DS25">
        <v>414.366064516129</v>
      </c>
      <c r="DT25">
        <v>0.2968305774193548</v>
      </c>
      <c r="DU25">
        <v>408.4241290322581</v>
      </c>
      <c r="DV25">
        <v>407.9807419354839</v>
      </c>
      <c r="DW25">
        <v>0.3392610645161291</v>
      </c>
      <c r="DX25">
        <v>400.5485806451613</v>
      </c>
      <c r="DY25">
        <v>18.2169064516129</v>
      </c>
      <c r="DZ25">
        <v>1.871636129032258</v>
      </c>
      <c r="EA25">
        <v>1.837418064516129</v>
      </c>
      <c r="EB25">
        <v>16.39827096774193</v>
      </c>
      <c r="EC25">
        <v>16.1087935483871</v>
      </c>
      <c r="ED25">
        <v>699.9743225806451</v>
      </c>
      <c r="EE25">
        <v>0.943008935483871</v>
      </c>
      <c r="EF25">
        <v>0.0569910064516129</v>
      </c>
      <c r="EG25">
        <v>0</v>
      </c>
      <c r="EH25">
        <v>1337.239032258065</v>
      </c>
      <c r="EI25">
        <v>5.000040000000003</v>
      </c>
      <c r="EJ25">
        <v>9443.134838709677</v>
      </c>
      <c r="EK25">
        <v>5723.215806451612</v>
      </c>
      <c r="EL25">
        <v>36.23577419354838</v>
      </c>
      <c r="EM25">
        <v>38.923</v>
      </c>
      <c r="EN25">
        <v>37.512</v>
      </c>
      <c r="EO25">
        <v>38.46951612903224</v>
      </c>
      <c r="EP25">
        <v>37.99390322580644</v>
      </c>
      <c r="EQ25">
        <v>655.3664516129032</v>
      </c>
      <c r="ER25">
        <v>39.60999999999998</v>
      </c>
      <c r="ES25">
        <v>0</v>
      </c>
      <c r="ET25">
        <v>82.09999990463257</v>
      </c>
      <c r="EU25">
        <v>0</v>
      </c>
      <c r="EV25">
        <v>1335.911538461539</v>
      </c>
      <c r="EW25">
        <v>-307.7558969808599</v>
      </c>
      <c r="EX25">
        <v>-2142.555894560525</v>
      </c>
      <c r="EY25">
        <v>9434.823076923076</v>
      </c>
      <c r="EZ25">
        <v>15</v>
      </c>
      <c r="FA25">
        <v>1717667255.6</v>
      </c>
      <c r="FB25" t="s">
        <v>456</v>
      </c>
      <c r="FC25">
        <v>1717667255.6</v>
      </c>
      <c r="FD25">
        <v>1717665985.6</v>
      </c>
      <c r="FE25">
        <v>25</v>
      </c>
      <c r="FF25">
        <v>0.141</v>
      </c>
      <c r="FG25">
        <v>0.026</v>
      </c>
      <c r="FH25">
        <v>1.317</v>
      </c>
      <c r="FI25">
        <v>-0.042</v>
      </c>
      <c r="FJ25">
        <v>401</v>
      </c>
      <c r="FK25">
        <v>17</v>
      </c>
      <c r="FL25">
        <v>0.35</v>
      </c>
      <c r="FM25">
        <v>0.07000000000000001</v>
      </c>
      <c r="FN25">
        <v>1.854313119512195</v>
      </c>
      <c r="FO25">
        <v>-27.34415536306618</v>
      </c>
      <c r="FP25">
        <v>2.847059636317021</v>
      </c>
      <c r="FQ25">
        <v>0</v>
      </c>
      <c r="FR25">
        <v>1348.093823529412</v>
      </c>
      <c r="FS25">
        <v>-259.6621846167601</v>
      </c>
      <c r="FT25">
        <v>25.84277632766648</v>
      </c>
      <c r="FU25">
        <v>0</v>
      </c>
      <c r="FV25">
        <v>0.3480345853658536</v>
      </c>
      <c r="FW25">
        <v>-0.1966093379790946</v>
      </c>
      <c r="FX25">
        <v>0.02019846922354316</v>
      </c>
      <c r="FY25">
        <v>0</v>
      </c>
      <c r="FZ25">
        <v>0</v>
      </c>
      <c r="GA25">
        <v>3</v>
      </c>
      <c r="GB25" t="s">
        <v>432</v>
      </c>
      <c r="GC25">
        <v>3.24897</v>
      </c>
      <c r="GD25">
        <v>2.80148</v>
      </c>
      <c r="GE25">
        <v>0.0987344</v>
      </c>
      <c r="GF25">
        <v>0.09987119999999999</v>
      </c>
      <c r="GG25">
        <v>0.100074</v>
      </c>
      <c r="GH25">
        <v>0.099533</v>
      </c>
      <c r="GI25">
        <v>23621</v>
      </c>
      <c r="GJ25">
        <v>28138.7</v>
      </c>
      <c r="GK25">
        <v>26029.9</v>
      </c>
      <c r="GL25">
        <v>30065.7</v>
      </c>
      <c r="GM25">
        <v>32973.5</v>
      </c>
      <c r="GN25">
        <v>34951.4</v>
      </c>
      <c r="GO25">
        <v>39928.8</v>
      </c>
      <c r="GP25">
        <v>41845.9</v>
      </c>
      <c r="GQ25">
        <v>2.1607</v>
      </c>
      <c r="GR25">
        <v>1.91287</v>
      </c>
      <c r="GS25">
        <v>0.0155419</v>
      </c>
      <c r="GT25">
        <v>0</v>
      </c>
      <c r="GU25">
        <v>24.7198</v>
      </c>
      <c r="GV25">
        <v>999.9</v>
      </c>
      <c r="GW25">
        <v>45.8</v>
      </c>
      <c r="GX25">
        <v>31.9</v>
      </c>
      <c r="GY25">
        <v>21.5616</v>
      </c>
      <c r="GZ25">
        <v>60.6366</v>
      </c>
      <c r="HA25">
        <v>15.3205</v>
      </c>
      <c r="HB25">
        <v>1</v>
      </c>
      <c r="HC25">
        <v>0.117393</v>
      </c>
      <c r="HD25">
        <v>2.21335</v>
      </c>
      <c r="HE25">
        <v>20.2988</v>
      </c>
      <c r="HF25">
        <v>5.19932</v>
      </c>
      <c r="HG25">
        <v>11.9021</v>
      </c>
      <c r="HH25">
        <v>4.9708</v>
      </c>
      <c r="HI25">
        <v>3.281</v>
      </c>
      <c r="HJ25">
        <v>9999</v>
      </c>
      <c r="HK25">
        <v>9999</v>
      </c>
      <c r="HL25">
        <v>9999</v>
      </c>
      <c r="HM25">
        <v>999.9</v>
      </c>
      <c r="HN25">
        <v>4.97064</v>
      </c>
      <c r="HO25">
        <v>1.85545</v>
      </c>
      <c r="HP25">
        <v>1.85258</v>
      </c>
      <c r="HQ25">
        <v>1.85686</v>
      </c>
      <c r="HR25">
        <v>1.8576</v>
      </c>
      <c r="HS25">
        <v>1.85654</v>
      </c>
      <c r="HT25">
        <v>1.85013</v>
      </c>
      <c r="HU25">
        <v>1.85517</v>
      </c>
      <c r="HV25" t="s">
        <v>23</v>
      </c>
      <c r="HW25" t="s">
        <v>23</v>
      </c>
      <c r="HX25" t="s">
        <v>23</v>
      </c>
      <c r="HY25" t="s">
        <v>23</v>
      </c>
      <c r="HZ25" t="s">
        <v>420</v>
      </c>
      <c r="IA25" t="s">
        <v>421</v>
      </c>
      <c r="IB25" t="s">
        <v>422</v>
      </c>
      <c r="IC25" t="s">
        <v>422</v>
      </c>
      <c r="ID25" t="s">
        <v>422</v>
      </c>
      <c r="IE25" t="s">
        <v>422</v>
      </c>
      <c r="IF25">
        <v>0</v>
      </c>
      <c r="IG25">
        <v>100</v>
      </c>
      <c r="IH25">
        <v>100</v>
      </c>
      <c r="II25">
        <v>1.317</v>
      </c>
      <c r="IJ25">
        <v>0.0046</v>
      </c>
      <c r="IK25">
        <v>0.6596181413750295</v>
      </c>
      <c r="IL25">
        <v>0.001513919756645767</v>
      </c>
      <c r="IM25">
        <v>-6.355450319681323E-07</v>
      </c>
      <c r="IN25">
        <v>2.090123885286584E-10</v>
      </c>
      <c r="IO25">
        <v>-0.3180156346122388</v>
      </c>
      <c r="IP25">
        <v>-0.006256547656075575</v>
      </c>
      <c r="IQ25">
        <v>0.00124454442421945</v>
      </c>
      <c r="IR25">
        <v>1.659708129871356E-06</v>
      </c>
      <c r="IS25">
        <v>-1</v>
      </c>
      <c r="IT25">
        <v>2069</v>
      </c>
      <c r="IU25">
        <v>3</v>
      </c>
      <c r="IV25">
        <v>25</v>
      </c>
      <c r="IW25">
        <v>1</v>
      </c>
      <c r="IX25">
        <v>20.9</v>
      </c>
      <c r="IY25">
        <v>1.06567</v>
      </c>
      <c r="IZ25">
        <v>2.5647</v>
      </c>
      <c r="JA25">
        <v>1.59912</v>
      </c>
      <c r="JB25">
        <v>2.38892</v>
      </c>
      <c r="JC25">
        <v>1.44897</v>
      </c>
      <c r="JD25">
        <v>2.38159</v>
      </c>
      <c r="JE25">
        <v>36.6706</v>
      </c>
      <c r="JF25">
        <v>15.7781</v>
      </c>
      <c r="JG25">
        <v>18</v>
      </c>
      <c r="JH25">
        <v>604.597</v>
      </c>
      <c r="JI25">
        <v>448.659</v>
      </c>
      <c r="JJ25">
        <v>22.3755</v>
      </c>
      <c r="JK25">
        <v>28.8157</v>
      </c>
      <c r="JL25">
        <v>30.0001</v>
      </c>
      <c r="JM25">
        <v>28.9328</v>
      </c>
      <c r="JN25">
        <v>28.9104</v>
      </c>
      <c r="JO25">
        <v>21.2838</v>
      </c>
      <c r="JP25">
        <v>20.8538</v>
      </c>
      <c r="JQ25">
        <v>43.7906</v>
      </c>
      <c r="JR25">
        <v>22.3866</v>
      </c>
      <c r="JS25">
        <v>400</v>
      </c>
      <c r="JT25">
        <v>18.3115</v>
      </c>
      <c r="JU25">
        <v>101.532</v>
      </c>
      <c r="JV25">
        <v>101.395</v>
      </c>
    </row>
    <row r="26" spans="1:282">
      <c r="A26">
        <v>10</v>
      </c>
      <c r="B26">
        <v>1717667317</v>
      </c>
      <c r="C26">
        <v>739.9000000953674</v>
      </c>
      <c r="D26" t="s">
        <v>457</v>
      </c>
      <c r="E26" t="s">
        <v>458</v>
      </c>
      <c r="F26">
        <v>15</v>
      </c>
      <c r="G26">
        <v>1717667309.25</v>
      </c>
      <c r="H26">
        <f>(I26)/1000</f>
        <v>0</v>
      </c>
      <c r="I26">
        <f>1000*DI26*AG26*(DE26-DF26)/(100*CX26*(1000-AG26*DE26))</f>
        <v>0</v>
      </c>
      <c r="J26">
        <f>DI26*AG26*(DD26-DC26*(1000-AG26*DF26)/(1000-AG26*DE26))/(100*CX26)</f>
        <v>0</v>
      </c>
      <c r="K26">
        <f>DC26 - IF(AG26&gt;1, J26*CX26*100.0/(AI26*DQ26), 0)</f>
        <v>0</v>
      </c>
      <c r="L26">
        <f>((R26-H26/2)*K26-J26)/(R26+H26/2)</f>
        <v>0</v>
      </c>
      <c r="M26">
        <f>L26*(DJ26+DK26)/1000.0</f>
        <v>0</v>
      </c>
      <c r="N26">
        <f>(DC26 - IF(AG26&gt;1, J26*CX26*100.0/(AI26*DQ26), 0))*(DJ26+DK26)/1000.0</f>
        <v>0</v>
      </c>
      <c r="O26">
        <f>2.0/((1/Q26-1/P26)+SIGN(Q26)*SQRT((1/Q26-1/P26)*(1/Q26-1/P26) + 4*CY26/((CY26+1)*(CY26+1))*(2*1/Q26*1/P26-1/P26*1/P26)))</f>
        <v>0</v>
      </c>
      <c r="P26">
        <f>IF(LEFT(CZ26,1)&lt;&gt;"0",IF(LEFT(CZ26,1)="1",3.0,DA26),$D$5+$E$5*(DQ26*DJ26/($K$5*1000))+$F$5*(DQ26*DJ26/($K$5*1000))*MAX(MIN(CX26,$J$5),$I$5)*MAX(MIN(CX26,$J$5),$I$5)+$G$5*MAX(MIN(CX26,$J$5),$I$5)*(DQ26*DJ26/($K$5*1000))+$H$5*(DQ26*DJ26/($K$5*1000))*(DQ26*DJ26/($K$5*1000)))</f>
        <v>0</v>
      </c>
      <c r="Q26">
        <f>H26*(1000-(1000*0.61365*exp(17.502*U26/(240.97+U26))/(DJ26+DK26)+DE26)/2)/(1000*0.61365*exp(17.502*U26/(240.97+U26))/(DJ26+DK26)-DE26)</f>
        <v>0</v>
      </c>
      <c r="R26">
        <f>1/((CY26+1)/(O26/1.6)+1/(P26/1.37)) + CY26/((CY26+1)/(O26/1.6) + CY26/(P26/1.37))</f>
        <v>0</v>
      </c>
      <c r="S26">
        <f>(CT26*CW26)</f>
        <v>0</v>
      </c>
      <c r="T26">
        <f>(DL26+(S26+2*0.95*5.67E-8*(((DL26+$B$7)+273)^4-(DL26+273)^4)-44100*H26)/(1.84*29.3*P26+8*0.95*5.67E-8*(DL26+273)^3))</f>
        <v>0</v>
      </c>
      <c r="U26">
        <f>($C$7*DM26+$D$7*DN26+$E$7*T26)</f>
        <v>0</v>
      </c>
      <c r="V26">
        <f>0.61365*exp(17.502*U26/(240.97+U26))</f>
        <v>0</v>
      </c>
      <c r="W26">
        <f>(X26/Y26*100)</f>
        <v>0</v>
      </c>
      <c r="X26">
        <f>DE26*(DJ26+DK26)/1000</f>
        <v>0</v>
      </c>
      <c r="Y26">
        <f>0.61365*exp(17.502*DL26/(240.97+DL26))</f>
        <v>0</v>
      </c>
      <c r="Z26">
        <f>(V26-DE26*(DJ26+DK26)/1000)</f>
        <v>0</v>
      </c>
      <c r="AA26">
        <f>(-H26*44100)</f>
        <v>0</v>
      </c>
      <c r="AB26">
        <f>2*29.3*P26*0.92*(DL26-U26)</f>
        <v>0</v>
      </c>
      <c r="AC26">
        <f>2*0.95*5.67E-8*(((DL26+$B$7)+273)^4-(U26+273)^4)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MAX(0,($B$13+$C$13*DQ26)/(1+$D$13*DQ26)*DJ26/(DL26+273)*$E$13)</f>
        <v>0</v>
      </c>
      <c r="AJ26" t="s">
        <v>414</v>
      </c>
      <c r="AK26">
        <v>10056.7</v>
      </c>
      <c r="AL26">
        <v>239.316</v>
      </c>
      <c r="AM26">
        <v>912.8</v>
      </c>
      <c r="AN26">
        <f>1-AL26/AM26</f>
        <v>0</v>
      </c>
      <c r="AO26">
        <v>-1</v>
      </c>
      <c r="AP26" t="s">
        <v>459</v>
      </c>
      <c r="AQ26">
        <v>10255.2</v>
      </c>
      <c r="AR26">
        <v>1001.568538461538</v>
      </c>
      <c r="AS26">
        <v>1049.516691671161</v>
      </c>
      <c r="AT26">
        <f>1-AR26/AS26</f>
        <v>0</v>
      </c>
      <c r="AU26">
        <v>0.5</v>
      </c>
      <c r="AV26">
        <f>CU26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416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v>3646</v>
      </c>
      <c r="BM26">
        <v>290.0000000000001</v>
      </c>
      <c r="BN26">
        <v>1047.29</v>
      </c>
      <c r="BO26">
        <v>235</v>
      </c>
      <c r="BP26">
        <v>10255.2</v>
      </c>
      <c r="BQ26">
        <v>1047.48</v>
      </c>
      <c r="BR26">
        <v>-0.19</v>
      </c>
      <c r="BS26">
        <v>300.0000000000001</v>
      </c>
      <c r="BT26">
        <v>23.9</v>
      </c>
      <c r="BU26">
        <v>1049.516691671161</v>
      </c>
      <c r="BV26">
        <v>1.982685749069729</v>
      </c>
      <c r="BW26">
        <v>-2.093578757546629</v>
      </c>
      <c r="BX26">
        <v>1.780962005853224</v>
      </c>
      <c r="BY26">
        <v>0.04703160072395418</v>
      </c>
      <c r="BZ26">
        <v>-0.007904570189098997</v>
      </c>
      <c r="CA26">
        <v>289.9999999999999</v>
      </c>
      <c r="CB26">
        <v>1047.94</v>
      </c>
      <c r="CC26">
        <v>665</v>
      </c>
      <c r="CD26">
        <v>10248</v>
      </c>
      <c r="CE26">
        <v>1047.47</v>
      </c>
      <c r="CF26">
        <v>0.47</v>
      </c>
      <c r="CT26">
        <f>$B$11*DR26+$C$11*DS26+$F$11*ED26*(1-EG26)</f>
        <v>0</v>
      </c>
      <c r="CU26">
        <f>CT26*CV26</f>
        <v>0</v>
      </c>
      <c r="CV26">
        <f>($B$11*$D$9+$C$11*$D$9+$F$11*((EQ26+EI26)/MAX(EQ26+EI26+ER26, 0.1)*$I$9+ER26/MAX(EQ26+EI26+ER26, 0.1)*$J$9))/($B$11+$C$11+$F$11)</f>
        <v>0</v>
      </c>
      <c r="CW26">
        <f>($B$11*$K$9+$C$11*$K$9+$F$11*((EQ26+EI26)/MAX(EQ26+EI26+ER26, 0.1)*$P$9+ER26/MAX(EQ26+EI26+ER26, 0.1)*$Q$9))/($B$11+$C$11+$F$11)</f>
        <v>0</v>
      </c>
      <c r="CX26">
        <v>6</v>
      </c>
      <c r="CY26">
        <v>0.5</v>
      </c>
      <c r="CZ26" t="s">
        <v>417</v>
      </c>
      <c r="DA26">
        <v>2</v>
      </c>
      <c r="DB26">
        <v>1717667309.25</v>
      </c>
      <c r="DC26">
        <v>795.0759999999998</v>
      </c>
      <c r="DD26">
        <v>800.0793666666667</v>
      </c>
      <c r="DE26">
        <v>18.62486333333333</v>
      </c>
      <c r="DF26">
        <v>18.31239666666666</v>
      </c>
      <c r="DG26">
        <v>793.4059999999998</v>
      </c>
      <c r="DH26">
        <v>18.61727666666667</v>
      </c>
      <c r="DI26">
        <v>599.9915666666668</v>
      </c>
      <c r="DJ26">
        <v>100.8617</v>
      </c>
      <c r="DK26">
        <v>0.1000610966666667</v>
      </c>
      <c r="DL26">
        <v>24.70837333333333</v>
      </c>
      <c r="DM26">
        <v>24.98594666666667</v>
      </c>
      <c r="DN26">
        <v>999.9000000000002</v>
      </c>
      <c r="DO26">
        <v>0</v>
      </c>
      <c r="DP26">
        <v>0</v>
      </c>
      <c r="DQ26">
        <v>9999.066666666668</v>
      </c>
      <c r="DR26">
        <v>0</v>
      </c>
      <c r="DS26">
        <v>414.1539</v>
      </c>
      <c r="DT26">
        <v>-4.967443999999999</v>
      </c>
      <c r="DU26">
        <v>810.2017666666665</v>
      </c>
      <c r="DV26">
        <v>815.0040333333335</v>
      </c>
      <c r="DW26">
        <v>0.3124634333333333</v>
      </c>
      <c r="DX26">
        <v>800.0793666666667</v>
      </c>
      <c r="DY26">
        <v>18.31239666666666</v>
      </c>
      <c r="DZ26">
        <v>1.878532666666667</v>
      </c>
      <c r="EA26">
        <v>1.847019</v>
      </c>
      <c r="EB26">
        <v>16.45606</v>
      </c>
      <c r="EC26">
        <v>16.19048666666667</v>
      </c>
      <c r="ED26">
        <v>699.9973666666667</v>
      </c>
      <c r="EE26">
        <v>0.9430240333333332</v>
      </c>
      <c r="EF26">
        <v>0.05697591000000001</v>
      </c>
      <c r="EG26">
        <v>0</v>
      </c>
      <c r="EH26">
        <v>1001.579566666667</v>
      </c>
      <c r="EI26">
        <v>5.000040000000002</v>
      </c>
      <c r="EJ26">
        <v>7133.370333333334</v>
      </c>
      <c r="EK26">
        <v>5723.435999999999</v>
      </c>
      <c r="EL26">
        <v>35.98739999999999</v>
      </c>
      <c r="EM26">
        <v>38.65393333333333</v>
      </c>
      <c r="EN26">
        <v>37.25</v>
      </c>
      <c r="EO26">
        <v>38.19959999999999</v>
      </c>
      <c r="EP26">
        <v>37.75413333333334</v>
      </c>
      <c r="EQ26">
        <v>655.3989999999998</v>
      </c>
      <c r="ER26">
        <v>39.60199999999999</v>
      </c>
      <c r="ES26">
        <v>0</v>
      </c>
      <c r="ET26">
        <v>78.69999980926514</v>
      </c>
      <c r="EU26">
        <v>0</v>
      </c>
      <c r="EV26">
        <v>1001.568538461538</v>
      </c>
      <c r="EW26">
        <v>-67.74263254204837</v>
      </c>
      <c r="EX26">
        <v>-502.8577777472273</v>
      </c>
      <c r="EY26">
        <v>7132.39423076923</v>
      </c>
      <c r="EZ26">
        <v>15</v>
      </c>
      <c r="FA26">
        <v>1717667345.5</v>
      </c>
      <c r="FB26" t="s">
        <v>460</v>
      </c>
      <c r="FC26">
        <v>1717667345.5</v>
      </c>
      <c r="FD26">
        <v>1717665985.6</v>
      </c>
      <c r="FE26">
        <v>26</v>
      </c>
      <c r="FF26">
        <v>-0.041</v>
      </c>
      <c r="FG26">
        <v>0.026</v>
      </c>
      <c r="FH26">
        <v>1.67</v>
      </c>
      <c r="FI26">
        <v>-0.042</v>
      </c>
      <c r="FJ26">
        <v>800</v>
      </c>
      <c r="FK26">
        <v>17</v>
      </c>
      <c r="FL26">
        <v>0.62</v>
      </c>
      <c r="FM26">
        <v>0.07000000000000001</v>
      </c>
      <c r="FN26">
        <v>-5.24151025</v>
      </c>
      <c r="FO26">
        <v>4.357453170731713</v>
      </c>
      <c r="FP26">
        <v>0.4597098775286838</v>
      </c>
      <c r="FQ26">
        <v>0</v>
      </c>
      <c r="FR26">
        <v>1006.148794117647</v>
      </c>
      <c r="FS26">
        <v>-75.64759356664395</v>
      </c>
      <c r="FT26">
        <v>7.558378252677866</v>
      </c>
      <c r="FU26">
        <v>0</v>
      </c>
      <c r="FV26">
        <v>0.320642025</v>
      </c>
      <c r="FW26">
        <v>-0.1312651969981252</v>
      </c>
      <c r="FX26">
        <v>0.01708187977139445</v>
      </c>
      <c r="FY26">
        <v>0</v>
      </c>
      <c r="FZ26">
        <v>0</v>
      </c>
      <c r="GA26">
        <v>3</v>
      </c>
      <c r="GB26" t="s">
        <v>432</v>
      </c>
      <c r="GC26">
        <v>3.24898</v>
      </c>
      <c r="GD26">
        <v>2.80137</v>
      </c>
      <c r="GE26">
        <v>0.162436</v>
      </c>
      <c r="GF26">
        <v>0.164369</v>
      </c>
      <c r="GG26">
        <v>0.100377</v>
      </c>
      <c r="GH26">
        <v>0.0998599</v>
      </c>
      <c r="GI26">
        <v>21951.1</v>
      </c>
      <c r="GJ26">
        <v>26122.1</v>
      </c>
      <c r="GK26">
        <v>26029.2</v>
      </c>
      <c r="GL26">
        <v>30065.1</v>
      </c>
      <c r="GM26">
        <v>32968.2</v>
      </c>
      <c r="GN26">
        <v>34944.4</v>
      </c>
      <c r="GO26">
        <v>39928.7</v>
      </c>
      <c r="GP26">
        <v>41844.9</v>
      </c>
      <c r="GQ26">
        <v>2.1611</v>
      </c>
      <c r="GR26">
        <v>1.9146</v>
      </c>
      <c r="GS26">
        <v>0.0151694</v>
      </c>
      <c r="GT26">
        <v>0</v>
      </c>
      <c r="GU26">
        <v>24.7327</v>
      </c>
      <c r="GV26">
        <v>999.9</v>
      </c>
      <c r="GW26">
        <v>45.4</v>
      </c>
      <c r="GX26">
        <v>31.9</v>
      </c>
      <c r="GY26">
        <v>21.3736</v>
      </c>
      <c r="GZ26">
        <v>60.5566</v>
      </c>
      <c r="HA26">
        <v>15.3646</v>
      </c>
      <c r="HB26">
        <v>1</v>
      </c>
      <c r="HC26">
        <v>0.117909</v>
      </c>
      <c r="HD26">
        <v>2.28622</v>
      </c>
      <c r="HE26">
        <v>20.298</v>
      </c>
      <c r="HF26">
        <v>5.20471</v>
      </c>
      <c r="HG26">
        <v>11.9021</v>
      </c>
      <c r="HH26">
        <v>4.9697</v>
      </c>
      <c r="HI26">
        <v>3.281</v>
      </c>
      <c r="HJ26">
        <v>9999</v>
      </c>
      <c r="HK26">
        <v>9999</v>
      </c>
      <c r="HL26">
        <v>9999</v>
      </c>
      <c r="HM26">
        <v>999.9</v>
      </c>
      <c r="HN26">
        <v>4.97063</v>
      </c>
      <c r="HO26">
        <v>1.85543</v>
      </c>
      <c r="HP26">
        <v>1.85259</v>
      </c>
      <c r="HQ26">
        <v>1.85684</v>
      </c>
      <c r="HR26">
        <v>1.8576</v>
      </c>
      <c r="HS26">
        <v>1.85654</v>
      </c>
      <c r="HT26">
        <v>1.85013</v>
      </c>
      <c r="HU26">
        <v>1.85516</v>
      </c>
      <c r="HV26" t="s">
        <v>23</v>
      </c>
      <c r="HW26" t="s">
        <v>23</v>
      </c>
      <c r="HX26" t="s">
        <v>23</v>
      </c>
      <c r="HY26" t="s">
        <v>23</v>
      </c>
      <c r="HZ26" t="s">
        <v>420</v>
      </c>
      <c r="IA26" t="s">
        <v>421</v>
      </c>
      <c r="IB26" t="s">
        <v>422</v>
      </c>
      <c r="IC26" t="s">
        <v>422</v>
      </c>
      <c r="ID26" t="s">
        <v>422</v>
      </c>
      <c r="IE26" t="s">
        <v>422</v>
      </c>
      <c r="IF26">
        <v>0</v>
      </c>
      <c r="IG26">
        <v>100</v>
      </c>
      <c r="IH26">
        <v>100</v>
      </c>
      <c r="II26">
        <v>1.67</v>
      </c>
      <c r="IJ26">
        <v>0.0078</v>
      </c>
      <c r="IK26">
        <v>0.80049214414965</v>
      </c>
      <c r="IL26">
        <v>0.001513919756645767</v>
      </c>
      <c r="IM26">
        <v>-6.355450319681323E-07</v>
      </c>
      <c r="IN26">
        <v>2.090123885286584E-10</v>
      </c>
      <c r="IO26">
        <v>-0.3180156346122388</v>
      </c>
      <c r="IP26">
        <v>-0.006256547656075575</v>
      </c>
      <c r="IQ26">
        <v>0.00124454442421945</v>
      </c>
      <c r="IR26">
        <v>1.659708129871356E-06</v>
      </c>
      <c r="IS26">
        <v>-1</v>
      </c>
      <c r="IT26">
        <v>2069</v>
      </c>
      <c r="IU26">
        <v>3</v>
      </c>
      <c r="IV26">
        <v>25</v>
      </c>
      <c r="IW26">
        <v>1</v>
      </c>
      <c r="IX26">
        <v>22.2</v>
      </c>
      <c r="IY26">
        <v>1.86157</v>
      </c>
      <c r="IZ26">
        <v>2.5647</v>
      </c>
      <c r="JA26">
        <v>1.59912</v>
      </c>
      <c r="JB26">
        <v>2.38892</v>
      </c>
      <c r="JC26">
        <v>1.44897</v>
      </c>
      <c r="JD26">
        <v>2.44019</v>
      </c>
      <c r="JE26">
        <v>36.718</v>
      </c>
      <c r="JF26">
        <v>15.7781</v>
      </c>
      <c r="JG26">
        <v>18</v>
      </c>
      <c r="JH26">
        <v>604.885</v>
      </c>
      <c r="JI26">
        <v>449.666</v>
      </c>
      <c r="JJ26">
        <v>22.372</v>
      </c>
      <c r="JK26">
        <v>28.8157</v>
      </c>
      <c r="JL26">
        <v>30.0002</v>
      </c>
      <c r="JM26">
        <v>28.9328</v>
      </c>
      <c r="JN26">
        <v>28.911</v>
      </c>
      <c r="JO26">
        <v>37.1908</v>
      </c>
      <c r="JP26">
        <v>20.5975</v>
      </c>
      <c r="JQ26">
        <v>44.7567</v>
      </c>
      <c r="JR26">
        <v>22.3728</v>
      </c>
      <c r="JS26">
        <v>800</v>
      </c>
      <c r="JT26">
        <v>18.295</v>
      </c>
      <c r="JU26">
        <v>101.531</v>
      </c>
      <c r="JV26">
        <v>101.393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2024-06-06T09:49:25Z</dcterms:created>
  <dcterms:modified xsi:type="dcterms:W3CDTF">2024-06-06T09:49:25Z</dcterms:modified>
</cp:coreProperties>
</file>