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083A6A23-2F5B-4031-9EB0-C7F0D41701C2}" xr6:coauthVersionLast="45" xr6:coauthVersionMax="45" xr10:uidLastSave="{00000000-0000-0000-0000-000000000000}"/>
  <bookViews>
    <workbookView xWindow="7164" yWindow="4248" windowWidth="12084" windowHeight="7920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4" i="1"/>
  <c r="G21" i="1"/>
  <c r="G22" i="1"/>
  <c r="G23" i="1"/>
  <c r="G20" i="1"/>
  <c r="G19" i="1"/>
  <c r="D19" i="1"/>
  <c r="D25" i="1"/>
  <c r="D26" i="1"/>
  <c r="D27" i="1"/>
  <c r="D24" i="1"/>
  <c r="D21" i="1"/>
  <c r="D22" i="1"/>
  <c r="D23" i="1"/>
  <c r="D20" i="1"/>
  <c r="J26" i="1" l="1"/>
  <c r="I25" i="1"/>
  <c r="I20" i="1"/>
  <c r="E27" i="1"/>
  <c r="E26" i="1"/>
  <c r="E25" i="1"/>
  <c r="E24" i="1"/>
  <c r="K6" i="1"/>
  <c r="K7" i="1"/>
  <c r="K8" i="1"/>
  <c r="K9" i="1"/>
  <c r="J2" i="1"/>
  <c r="K2" i="1" s="1"/>
  <c r="E20" i="1" s="1"/>
  <c r="J7" i="1"/>
  <c r="J8" i="1"/>
  <c r="J9" i="1"/>
  <c r="L20" i="1"/>
  <c r="E23" i="1"/>
  <c r="E22" i="1"/>
  <c r="E21" i="1"/>
  <c r="K3" i="1"/>
  <c r="K4" i="1"/>
  <c r="K5" i="1"/>
  <c r="J6" i="1" l="1"/>
  <c r="F23" i="1"/>
  <c r="C24" i="1"/>
  <c r="F19" i="1"/>
  <c r="C19" i="1"/>
  <c r="C20" i="1"/>
  <c r="C21" i="1"/>
  <c r="J20" i="1"/>
  <c r="F24" i="1" l="1"/>
  <c r="F25" i="1"/>
  <c r="F26" i="1"/>
  <c r="F27" i="1"/>
  <c r="F21" i="1"/>
  <c r="F22" i="1"/>
  <c r="C22" i="1"/>
  <c r="C23" i="1"/>
  <c r="C25" i="1"/>
  <c r="C26" i="1"/>
  <c r="C27" i="1"/>
  <c r="F20" i="1"/>
  <c r="M24" i="1" l="1"/>
  <c r="L24" i="1"/>
  <c r="J27" i="1"/>
  <c r="I27" i="1"/>
  <c r="I26" i="1"/>
  <c r="J25" i="1"/>
  <c r="M27" i="1"/>
  <c r="L27" i="1"/>
  <c r="M25" i="1"/>
  <c r="L25" i="1"/>
  <c r="J21" i="1"/>
  <c r="I21" i="1"/>
  <c r="M20" i="1"/>
  <c r="M26" i="1"/>
  <c r="L26" i="1"/>
  <c r="M23" i="1"/>
  <c r="L23" i="1"/>
  <c r="J23" i="1"/>
  <c r="I23" i="1"/>
  <c r="M22" i="1"/>
  <c r="L22" i="1"/>
  <c r="J22" i="1"/>
  <c r="I22" i="1"/>
  <c r="M21" i="1"/>
  <c r="L21" i="1"/>
  <c r="J24" i="1"/>
  <c r="I24" i="1"/>
  <c r="J5" i="1"/>
  <c r="J4" i="1"/>
  <c r="J3" i="1"/>
  <c r="G15" i="1" l="1"/>
  <c r="G13" i="1"/>
</calcChain>
</file>

<file path=xl/sharedStrings.xml><?xml version="1.0" encoding="utf-8"?>
<sst xmlns="http://schemas.openxmlformats.org/spreadsheetml/2006/main" count="48" uniqueCount="30">
  <si>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</si>
  <si>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</si>
  <si>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</si>
  <si>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</si>
  <si>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</si>
  <si>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</si>
  <si>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</si>
  <si>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</si>
  <si>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</si>
  <si>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</si>
  <si>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</si>
  <si>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</si>
  <si>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</si>
  <si>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</si>
  <si>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1/t1</t>
  </si>
  <si>
    <t>1/t2</t>
  </si>
  <si>
    <t>Mol</t>
  </si>
  <si>
    <t>Mol/m^3</t>
  </si>
  <si>
    <t>Wassermenge in m^3</t>
  </si>
  <si>
    <t>r1 in m^3/mol*s</t>
  </si>
  <si>
    <t>u(r1) in m^3/mol*s</t>
  </si>
  <si>
    <t>r2 in m^3/mol*s</t>
  </si>
  <si>
    <t>u(r2) in m^3/mol*s</t>
  </si>
  <si>
    <t>c mol/m^3</t>
  </si>
  <si>
    <t>c in mol/m^3</t>
  </si>
  <si>
    <t>Cu</t>
  </si>
  <si>
    <t>Mn</t>
  </si>
  <si>
    <t>c</t>
  </si>
  <si>
    <t>u(1/t1)</t>
  </si>
  <si>
    <t>u(1/t2)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</si>
</sst>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N27"/>
  <sheetViews>
    <sheetView tabSelected="1" topLeftCell="A7" workbookViewId="0">
      <selection activeCell="F24" sqref="F24:H27"/>
    </sheetView>
  </sheetViews>
  <sheetFormatPr baseColWidth="10" defaultRowHeight="14.4" x14ac:dyDescent="0.3"/>
  <cols>
    <col min="4" max="4" width="12" bestFit="1" customWidth="1"/>
    <col min="7" max="7" width="12" bestFit="1" customWidth="1"/>
    <col min="9" max="9" width="22.88671875" bestFit="1" customWidth="1"/>
    <col min="10" max="10" width="12" bestFit="1" customWidth="1"/>
    <col min="12" max="12" width="12" bestFit="1" customWidth="1"/>
  </cols>
  <sheetData>
    <row r="1" spans="1:12" x14ac:dyDescent="0.3">
      <c r="A1" s="1" t="s">
        <v>0</v>
      </c>
      <c r="D1" t="s">
        <v>1</v>
      </c>
      <c r="E1" t="s">
        <v>6</v>
      </c>
      <c r="F1" t="s">
        <v>2</v>
      </c>
      <c r="G1" t="s">
        <v>7</v>
      </c>
      <c r="J1" t="s">
        <v>16</v>
      </c>
      <c r="K1" t="s">
        <v>17</v>
      </c>
      <c r="L1" t="s">
        <v>18</v>
      </c>
    </row>
    <row r="2" spans="1:12" x14ac:dyDescent="0.3">
      <c r="C2" t="s">
        <v>3</v>
      </c>
      <c r="D2">
        <v>1394.84</v>
      </c>
      <c r="E2">
        <v>1.0549999999999999E-3</v>
      </c>
      <c r="F2">
        <v>1215.51</v>
      </c>
      <c r="G2">
        <v>2.5290000000000002E-4</v>
      </c>
      <c r="I2" t="s">
        <v>25</v>
      </c>
      <c r="J2">
        <f>250*10^(-6)</f>
        <v>2.5000000000000001E-4</v>
      </c>
      <c r="K2">
        <f>J2/$L$2</f>
        <v>0.5</v>
      </c>
      <c r="L2">
        <v>5.0000000000000001E-4</v>
      </c>
    </row>
    <row r="3" spans="1:12" x14ac:dyDescent="0.3">
      <c r="C3" t="s">
        <v>4</v>
      </c>
      <c r="D3">
        <v>1003.4</v>
      </c>
      <c r="E3">
        <v>4.8509999999999997E-4</v>
      </c>
      <c r="F3">
        <v>1066.44</v>
      </c>
      <c r="G3">
        <v>2.6209999999999997E-4</v>
      </c>
      <c r="J3">
        <f>500*10^(-6)</f>
        <v>5.0000000000000001E-4</v>
      </c>
      <c r="K3">
        <f t="shared" ref="K3:K9" si="0">J3/$L$2</f>
        <v>1</v>
      </c>
    </row>
    <row r="4" spans="1:12" x14ac:dyDescent="0.3">
      <c r="C4" t="s">
        <v>5</v>
      </c>
      <c r="D4">
        <v>646.84900000000005</v>
      </c>
      <c r="E4">
        <v>71.540000000000006</v>
      </c>
      <c r="F4">
        <v>748.404</v>
      </c>
      <c r="G4">
        <v>1.9369999999999999E-4</v>
      </c>
      <c r="J4">
        <f>1000*10^(-6)</f>
        <v>1E-3</v>
      </c>
      <c r="K4">
        <f t="shared" si="0"/>
        <v>2</v>
      </c>
    </row>
    <row r="5" spans="1:12" x14ac:dyDescent="0.3">
      <c r="C5" t="s">
        <v>13</v>
      </c>
      <c r="D5">
        <v>431.26799999999997</v>
      </c>
      <c r="E5">
        <v>2.9060000000000002E-4</v>
      </c>
      <c r="F5">
        <v>341.83</v>
      </c>
      <c r="G5">
        <v>1.228E-4</v>
      </c>
      <c r="J5">
        <f>2000*10^(-6)</f>
        <v>2E-3</v>
      </c>
      <c r="K5">
        <f t="shared" si="0"/>
        <v>4</v>
      </c>
    </row>
    <row r="6" spans="1:12" x14ac:dyDescent="0.3">
      <c r="I6" t="s">
        <v>26</v>
      </c>
      <c r="J6">
        <f>J2/10</f>
        <v>2.5000000000000001E-5</v>
      </c>
      <c r="K6">
        <f t="shared" si="0"/>
        <v>0.05</v>
      </c>
    </row>
    <row r="7" spans="1:12" x14ac:dyDescent="0.3">
      <c r="D7" t="s">
        <v>1</v>
      </c>
      <c r="E7" t="s">
        <v>6</v>
      </c>
      <c r="F7" t="s">
        <v>2</v>
      </c>
      <c r="G7" t="s">
        <v>7</v>
      </c>
      <c r="J7">
        <f t="shared" ref="J7:J9" si="1">J3/10</f>
        <v>5.0000000000000002E-5</v>
      </c>
      <c r="K7">
        <f t="shared" si="0"/>
        <v>0.1</v>
      </c>
    </row>
    <row r="8" spans="1:12" x14ac:dyDescent="0.3">
      <c r="C8" t="s">
        <v>8</v>
      </c>
      <c r="D8">
        <v>2199.46</v>
      </c>
      <c r="E8">
        <v>3.0270000000000002E-3</v>
      </c>
      <c r="F8">
        <v>1901.06</v>
      </c>
      <c r="G8">
        <v>89.83</v>
      </c>
      <c r="J8">
        <f t="shared" si="1"/>
        <v>1E-4</v>
      </c>
      <c r="K8">
        <f t="shared" si="0"/>
        <v>0.2</v>
      </c>
    </row>
    <row r="9" spans="1:12" x14ac:dyDescent="0.3">
      <c r="J9">
        <f t="shared" si="1"/>
        <v>2.0000000000000001E-4</v>
      </c>
      <c r="K9">
        <f t="shared" si="0"/>
        <v>0.4</v>
      </c>
    </row>
    <row r="11" spans="1:12" x14ac:dyDescent="0.3">
      <c r="D11" t="s">
        <v>1</v>
      </c>
      <c r="E11" t="s">
        <v>6</v>
      </c>
      <c r="F11" t="s">
        <v>2</v>
      </c>
      <c r="G11" t="s">
        <v>7</v>
      </c>
    </row>
    <row r="12" spans="1:12" x14ac:dyDescent="0.3">
      <c r="C12" t="s">
        <v>9</v>
      </c>
      <c r="D12">
        <v>1178.28</v>
      </c>
      <c r="E12">
        <v>9.8010000000000002E-4</v>
      </c>
      <c r="F12">
        <v>548.33699999999999</v>
      </c>
      <c r="G12">
        <v>1.2579999999999999E-4</v>
      </c>
    </row>
    <row r="13" spans="1:12" x14ac:dyDescent="0.3">
      <c r="C13" t="s">
        <v>10</v>
      </c>
      <c r="D13">
        <v>725.85699999999997</v>
      </c>
      <c r="E13">
        <v>6.0269999999999996E-4</v>
      </c>
      <c r="F13">
        <v>279.858</v>
      </c>
      <c r="G13">
        <f>8.179*10^(-5)</f>
        <v>8.1790000000000015E-5</v>
      </c>
    </row>
    <row r="14" spans="1:12" x14ac:dyDescent="0.3">
      <c r="C14" t="s">
        <v>11</v>
      </c>
      <c r="D14">
        <v>316.08499999999998</v>
      </c>
      <c r="E14">
        <v>3.079E-4</v>
      </c>
      <c r="F14">
        <v>170.99600000000001</v>
      </c>
      <c r="G14">
        <v>1.182E-4</v>
      </c>
    </row>
    <row r="15" spans="1:12" x14ac:dyDescent="0.3">
      <c r="C15" t="s">
        <v>12</v>
      </c>
      <c r="D15">
        <v>180.244</v>
      </c>
      <c r="E15">
        <v>1.2740000000000001E-4</v>
      </c>
      <c r="F15">
        <v>69.151200000000003</v>
      </c>
      <c r="G15">
        <f>5.47*10^(-5)</f>
        <v>5.4700000000000001E-5</v>
      </c>
    </row>
    <row r="18" spans="2:14" x14ac:dyDescent="0.3">
      <c r="B18" s="4"/>
      <c r="C18" s="4" t="s">
        <v>14</v>
      </c>
      <c r="D18" s="4" t="s">
        <v>28</v>
      </c>
      <c r="E18" s="4" t="s">
        <v>27</v>
      </c>
      <c r="F18" s="5" t="s">
        <v>15</v>
      </c>
      <c r="G18" s="5" t="s">
        <v>29</v>
      </c>
      <c r="H18" s="5" t="s">
        <v>27</v>
      </c>
      <c r="I18" t="s">
        <v>19</v>
      </c>
      <c r="J18" t="s">
        <v>20</v>
      </c>
      <c r="K18" t="s">
        <v>23</v>
      </c>
      <c r="L18" t="s">
        <v>21</v>
      </c>
      <c r="M18" t="s">
        <v>22</v>
      </c>
      <c r="N18" t="s">
        <v>24</v>
      </c>
    </row>
    <row r="19" spans="2:14" x14ac:dyDescent="0.3">
      <c r="B19" s="4" t="s">
        <v>8</v>
      </c>
      <c r="C19" s="4">
        <f>1/D8</f>
        <v>4.5465705218553646E-4</v>
      </c>
      <c r="D19" s="4">
        <f>(1/D8^2)*E8</f>
        <v>6.2572035725388004E-10</v>
      </c>
      <c r="E19" s="4"/>
      <c r="F19" s="5">
        <f>1/F8</f>
        <v>5.2602232438744704E-4</v>
      </c>
      <c r="G19" s="5">
        <f>(1/F8^2)*G8</f>
        <v>2.4855914805279351E-5</v>
      </c>
      <c r="H19" s="5"/>
    </row>
    <row r="20" spans="2:14" x14ac:dyDescent="0.3">
      <c r="B20" s="4" t="s">
        <v>3</v>
      </c>
      <c r="C20" s="4">
        <f>1/D2</f>
        <v>7.1692810644948533E-4</v>
      </c>
      <c r="D20" s="4">
        <f>(1/D2^2)*E2</f>
        <v>5.4225513485719294E-10</v>
      </c>
      <c r="E20" s="4">
        <f>K2</f>
        <v>0.5</v>
      </c>
      <c r="F20" s="5">
        <f>1/F2</f>
        <v>8.2269993665210492E-4</v>
      </c>
      <c r="G20" s="5">
        <f>(1/F2^2)*G2</f>
        <v>1.7117161848056976E-10</v>
      </c>
      <c r="H20" s="5">
        <v>0.5</v>
      </c>
      <c r="I20" s="2">
        <f>(C20-$C$19)/E20</f>
        <v>5.2454210852789774E-4</v>
      </c>
      <c r="J20" s="2">
        <f>SQRT(((1/(D2^2*E20))*E2)^2+((1/($D$8^2*E20))*$E$8)^2)</f>
        <v>1.6559789814619215E-9</v>
      </c>
      <c r="K20">
        <v>0.5</v>
      </c>
      <c r="L20" s="3">
        <f>(F20-$C$19)/H20</f>
        <v>7.3608576893313693E-4</v>
      </c>
      <c r="M20" s="3">
        <f>SQRT(((1/(F2^2*H20))*G2)^2+((1/($D$8^2*H20))*$E$8)^2)</f>
        <v>1.2974215790639232E-9</v>
      </c>
      <c r="N20">
        <v>0.5</v>
      </c>
    </row>
    <row r="21" spans="2:14" x14ac:dyDescent="0.3">
      <c r="B21" s="4" t="s">
        <v>4</v>
      </c>
      <c r="C21" s="4">
        <f>1/D3</f>
        <v>9.9661152082918089E-4</v>
      </c>
      <c r="D21" s="4">
        <f t="shared" ref="D21:D23" si="2">(1/D3^2)*E3</f>
        <v>4.8181806732532946E-10</v>
      </c>
      <c r="E21" s="4">
        <f>K3</f>
        <v>1</v>
      </c>
      <c r="F21" s="5">
        <f>1/F3</f>
        <v>9.3769926109298226E-4</v>
      </c>
      <c r="G21" s="5">
        <f t="shared" ref="G21:G24" si="3">(1/F3^2)*G3</f>
        <v>2.304592629050585E-10</v>
      </c>
      <c r="H21" s="5">
        <v>1</v>
      </c>
      <c r="I21" s="2">
        <f>(C21-$C$19)/E21</f>
        <v>5.4195446864364438E-4</v>
      </c>
      <c r="J21" s="2">
        <f>SQRT(((1/(D3^2*E21))*E3)^2+((1/($D$8^2*E21))*$E$8)^2)</f>
        <v>7.8973072340072915E-10</v>
      </c>
      <c r="K21">
        <v>1</v>
      </c>
      <c r="L21" s="3">
        <f>(F21-$C$19)/H21</f>
        <v>4.830422089074458E-4</v>
      </c>
      <c r="M21" s="3">
        <f>SQRT(((1/(F3^2*H21))*G3)^2+((1/($D$8^2*H21))*$E$8)^2)</f>
        <v>6.6681139562897853E-10</v>
      </c>
      <c r="N21">
        <v>1</v>
      </c>
    </row>
    <row r="22" spans="2:14" x14ac:dyDescent="0.3">
      <c r="B22" s="4" t="s">
        <v>5</v>
      </c>
      <c r="C22" s="4">
        <f>1/D4</f>
        <v>1.5459558567764654E-3</v>
      </c>
      <c r="D22" s="4">
        <f t="shared" si="2"/>
        <v>1.7097913422419814E-4</v>
      </c>
      <c r="E22" s="4">
        <f>K4</f>
        <v>2</v>
      </c>
      <c r="F22" s="5">
        <f>1/F4</f>
        <v>1.3361767173879348E-3</v>
      </c>
      <c r="G22" s="5">
        <f t="shared" si="3"/>
        <v>3.4582582423135492E-10</v>
      </c>
      <c r="H22" s="5">
        <v>2</v>
      </c>
      <c r="I22" s="2">
        <f>(C22-$C$19)/E22</f>
        <v>5.4564940229546446E-4</v>
      </c>
      <c r="J22" s="2">
        <f>SQRT(((1/(D4^2*E22))*E4)^2+((1/($D$8^2*E22))*$E$8)^2)</f>
        <v>8.5489567112671542E-5</v>
      </c>
      <c r="K22">
        <v>2</v>
      </c>
      <c r="L22" s="3">
        <f>(F22-$C$19)/H22</f>
        <v>4.4075983260119913E-4</v>
      </c>
      <c r="M22" s="3">
        <f>SQRT(((1/(F4^2*H22))*G4)^2+((1/($D$8^2*H22))*$E$8)^2)</f>
        <v>3.5746379753312753E-10</v>
      </c>
      <c r="N22">
        <v>2</v>
      </c>
    </row>
    <row r="23" spans="2:14" x14ac:dyDescent="0.3">
      <c r="B23" s="4" t="s">
        <v>13</v>
      </c>
      <c r="C23" s="4">
        <f>1/D5</f>
        <v>2.3187437973603421E-3</v>
      </c>
      <c r="D23" s="4">
        <f t="shared" si="2"/>
        <v>1.5624320550398255E-9</v>
      </c>
      <c r="E23" s="4">
        <f>K5</f>
        <v>4</v>
      </c>
      <c r="F23" s="5">
        <f>1/F5</f>
        <v>2.9254307696808357E-3</v>
      </c>
      <c r="G23" s="5">
        <f t="shared" si="3"/>
        <v>1.0509402291103959E-9</v>
      </c>
      <c r="H23" s="5">
        <v>4</v>
      </c>
      <c r="I23" s="2">
        <f>(C23-$C$19)/E23</f>
        <v>4.660216862937014E-4</v>
      </c>
      <c r="J23" s="2">
        <f>SQRT(((1/(D5^2*E23))*E5)^2+((1/($D$8^2*E23))*$E$8)^2)</f>
        <v>4.2076714849916516E-10</v>
      </c>
      <c r="K23">
        <v>4</v>
      </c>
      <c r="L23" s="3">
        <f>(F23-$C$19)/H23</f>
        <v>6.1769342937382479E-4</v>
      </c>
      <c r="M23" s="3">
        <f>SQRT(((1/(F5^2*H23))*G5)^2+((1/($D$8^2*H23))*$E$8)^2)</f>
        <v>3.0577783301816275E-10</v>
      </c>
      <c r="N23">
        <v>4</v>
      </c>
    </row>
    <row r="24" spans="2:14" x14ac:dyDescent="0.3">
      <c r="B24" s="4" t="s">
        <v>9</v>
      </c>
      <c r="C24" s="4">
        <f>1/D12</f>
        <v>8.4869470753980375E-4</v>
      </c>
      <c r="D24" s="4">
        <f>(1/D12^2)*E12</f>
        <v>7.0594908074461223E-10</v>
      </c>
      <c r="E24" s="4">
        <f>K6</f>
        <v>0.05</v>
      </c>
      <c r="F24" s="5">
        <f>1/F12</f>
        <v>1.823696011759192E-3</v>
      </c>
      <c r="G24" s="5">
        <f>(1/F12^2)*G12</f>
        <v>4.1839408662794293E-10</v>
      </c>
      <c r="H24" s="5">
        <v>0.05</v>
      </c>
      <c r="I24" s="2">
        <f>(C24-$C$19)/E24</f>
        <v>7.8807531070853448E-3</v>
      </c>
      <c r="J24" s="2">
        <f>SQRT(((1/(D12^2*E24))*E12)^2+((1/($D$8^2*E24))*$E$8)^2)</f>
        <v>1.8866796973371882E-8</v>
      </c>
      <c r="K24">
        <v>0.05</v>
      </c>
      <c r="L24" s="3">
        <f>(F24-$C$19)/H24</f>
        <v>2.7380779191473109E-2</v>
      </c>
      <c r="M24" s="3">
        <f>SQRT(((1/(F12^2*H24))*G12)^2+((1/($D$8^2*H24))*$E$8)^2)</f>
        <v>1.5054296093901615E-8</v>
      </c>
      <c r="N24">
        <v>0.05</v>
      </c>
    </row>
    <row r="25" spans="2:14" x14ac:dyDescent="0.3">
      <c r="B25" s="4" t="s">
        <v>10</v>
      </c>
      <c r="C25" s="4">
        <f>1/D13</f>
        <v>1.3776818298921138E-3</v>
      </c>
      <c r="D25" s="4">
        <f t="shared" ref="D25:D27" si="4">(1/D13^2)*E13</f>
        <v>1.1439289541548499E-9</v>
      </c>
      <c r="E25" s="4">
        <f>K7</f>
        <v>0.1</v>
      </c>
      <c r="F25" s="5">
        <f>1/F13</f>
        <v>3.5732407149340023E-3</v>
      </c>
      <c r="G25" s="5">
        <f t="shared" ref="G25:G27" si="5">(1/F13^2)*G13</f>
        <v>1.044298744629248E-9</v>
      </c>
      <c r="H25" s="5">
        <v>0.1</v>
      </c>
      <c r="I25" s="2">
        <f>(C25-$C$19)/E25</f>
        <v>9.2302477770657716E-3</v>
      </c>
      <c r="J25" s="2">
        <f>SQRT(((1/(D13^2*E25))*E13)^2+((1/($D$8^2*E25))*$E$8)^2)</f>
        <v>1.3038786054060905E-8</v>
      </c>
      <c r="K25">
        <v>0.1</v>
      </c>
      <c r="L25" s="3">
        <f>(F25-$C$19)/H25</f>
        <v>3.1185836627484656E-2</v>
      </c>
      <c r="M25" s="3">
        <f>SQRT(((1/(F13^2*H25))*G13)^2+((1/($D$8^2*H25))*$E$8)^2)</f>
        <v>1.2174094765181295E-8</v>
      </c>
      <c r="N25">
        <v>0.1</v>
      </c>
    </row>
    <row r="26" spans="2:14" x14ac:dyDescent="0.3">
      <c r="B26" s="4" t="s">
        <v>11</v>
      </c>
      <c r="C26" s="4">
        <f>1/D14</f>
        <v>3.1637059651675975E-3</v>
      </c>
      <c r="D26" s="4">
        <f t="shared" si="4"/>
        <v>3.081782010140005E-9</v>
      </c>
      <c r="E26" s="4">
        <f>K8</f>
        <v>0.2</v>
      </c>
      <c r="F26" s="5">
        <f>1/F14</f>
        <v>5.8480900138014923E-3</v>
      </c>
      <c r="G26" s="5">
        <f t="shared" si="5"/>
        <v>4.0424585348858233E-9</v>
      </c>
      <c r="H26" s="5">
        <v>0.2</v>
      </c>
      <c r="I26" s="2">
        <f>(C26-$C$19)/E26</f>
        <v>1.3545244564910304E-2</v>
      </c>
      <c r="J26" s="2">
        <f>SQRT(((1/(D14^2*E26))*E14)^2+((1/($D$8^2*E26))*$E$8)^2)</f>
        <v>1.5723315747246582E-8</v>
      </c>
      <c r="K26">
        <v>0.2</v>
      </c>
      <c r="L26" s="3">
        <f>(F26-$C$19)/H26</f>
        <v>2.6967164808079779E-2</v>
      </c>
      <c r="M26" s="3">
        <f>SQRT(((1/(F14^2*H26))*G14)^2+((1/($D$8^2*H26))*$E$8)^2)</f>
        <v>2.0452993039988772E-8</v>
      </c>
      <c r="N26">
        <v>0.2</v>
      </c>
    </row>
    <row r="27" spans="2:14" x14ac:dyDescent="0.3">
      <c r="B27" s="4" t="s">
        <v>12</v>
      </c>
      <c r="C27" s="4">
        <f>1/D15</f>
        <v>5.5480348860433631E-3</v>
      </c>
      <c r="D27" s="4">
        <f t="shared" si="4"/>
        <v>3.9214600457264849E-9</v>
      </c>
      <c r="E27" s="4">
        <f>K9</f>
        <v>0.4</v>
      </c>
      <c r="F27" s="5">
        <f>1/F15</f>
        <v>1.446106502851722E-2</v>
      </c>
      <c r="G27" s="5">
        <f t="shared" si="5"/>
        <v>1.1438995376217504E-8</v>
      </c>
      <c r="H27" s="5">
        <v>0.4</v>
      </c>
      <c r="I27" s="2">
        <f>(C27-$C$19)/E27</f>
        <v>1.2733444584644567E-2</v>
      </c>
      <c r="J27" s="2">
        <f>SQRT(((1/(D15^2*E27))*E15)^2+((1/($D$8^2*E27))*$E$8)^2)</f>
        <v>9.9276680468372986E-9</v>
      </c>
      <c r="K27">
        <v>0.4</v>
      </c>
      <c r="L27" s="3">
        <f>(F27-$C$19)/H27</f>
        <v>3.5016019940829209E-2</v>
      </c>
      <c r="M27" s="3">
        <f>SQRT(((1/(F15^2*H27))*G15)^2+((1/($D$8^2*H27))*$E$8)^2)</f>
        <v>2.8640240613362452E-8</v>
      </c>
      <c r="N27">
        <v>0.4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Philipp Gebauer</cp:lastModifiedBy>
  <dcterms:created xsi:type="dcterms:W3CDTF">2020-07-28T09:28:41Z</dcterms:created>
  <dcterms:modified xsi:type="dcterms:W3CDTF">2020-08-11T14:19:42Z</dcterms:modified>
</cp:coreProperties>
</file>