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EFNMR-Remote\Auswertung-MR\Excel\"/>
    </mc:Choice>
  </mc:AlternateContent>
  <xr:revisionPtr revIDLastSave="0" documentId="13_ncr:1_{10F202FC-84E7-44B9-BA97-D0AB7E94109D}" xr6:coauthVersionLast="45" xr6:coauthVersionMax="45" xr10:uidLastSave="{00000000-0000-0000-0000-000000000000}"/>
  <bookViews>
    <workbookView xWindow="2088" yWindow="1428" windowWidth="12084" windowHeight="7920" xr2:uid="{A3CF1ACE-D739-42DC-9CD4-6918666B98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M35" i="1"/>
  <c r="L35" i="1"/>
  <c r="G35" i="1"/>
  <c r="F35" i="1"/>
  <c r="M34" i="1"/>
  <c r="L34" i="1"/>
  <c r="F34" i="1"/>
  <c r="F27" i="1"/>
  <c r="G15" i="1"/>
  <c r="G13" i="1"/>
  <c r="E5" i="1"/>
  <c r="E4" i="1"/>
  <c r="E3" i="1"/>
  <c r="E2" i="1"/>
  <c r="M30" i="1" l="1"/>
  <c r="L31" i="1"/>
  <c r="L30" i="1"/>
  <c r="F30" i="1"/>
  <c r="F31" i="1"/>
  <c r="M31" i="1"/>
  <c r="G30" i="1"/>
  <c r="G31" i="1"/>
  <c r="G25" i="1" l="1"/>
  <c r="G26" i="1"/>
  <c r="G27" i="1"/>
  <c r="G24" i="1"/>
  <c r="G21" i="1"/>
  <c r="G22" i="1"/>
  <c r="G23" i="1"/>
  <c r="G20" i="1"/>
  <c r="G19" i="1"/>
  <c r="D19" i="1"/>
  <c r="D25" i="1"/>
  <c r="D26" i="1"/>
  <c r="D27" i="1"/>
  <c r="D24" i="1"/>
  <c r="D21" i="1"/>
  <c r="D22" i="1"/>
  <c r="D23" i="1"/>
  <c r="D20" i="1"/>
  <c r="J26" i="1" l="1"/>
  <c r="E27" i="1"/>
  <c r="E26" i="1"/>
  <c r="E25" i="1"/>
  <c r="E24" i="1"/>
  <c r="K6" i="1"/>
  <c r="K7" i="1"/>
  <c r="K8" i="1"/>
  <c r="K9" i="1"/>
  <c r="J2" i="1"/>
  <c r="K2" i="1" s="1"/>
  <c r="E20" i="1" s="1"/>
  <c r="J7" i="1"/>
  <c r="J8" i="1"/>
  <c r="J9" i="1"/>
  <c r="E23" i="1"/>
  <c r="E22" i="1"/>
  <c r="E21" i="1"/>
  <c r="K3" i="1"/>
  <c r="K4" i="1"/>
  <c r="K5" i="1"/>
  <c r="J6" i="1" l="1"/>
  <c r="F23" i="1"/>
  <c r="C24" i="1"/>
  <c r="F19" i="1"/>
  <c r="C19" i="1"/>
  <c r="C20" i="1"/>
  <c r="I20" i="1" s="1"/>
  <c r="C21" i="1"/>
  <c r="J20" i="1"/>
  <c r="I25" i="1" l="1"/>
  <c r="F24" i="1"/>
  <c r="F25" i="1"/>
  <c r="F26" i="1"/>
  <c r="F21" i="1"/>
  <c r="F22" i="1"/>
  <c r="C22" i="1"/>
  <c r="C23" i="1"/>
  <c r="C25" i="1"/>
  <c r="C26" i="1"/>
  <c r="C27" i="1"/>
  <c r="F20" i="1"/>
  <c r="L20" i="1" s="1"/>
  <c r="M24" i="1" l="1"/>
  <c r="L24" i="1"/>
  <c r="J27" i="1"/>
  <c r="I27" i="1"/>
  <c r="I26" i="1"/>
  <c r="J25" i="1"/>
  <c r="M27" i="1"/>
  <c r="L27" i="1"/>
  <c r="M25" i="1"/>
  <c r="L25" i="1"/>
  <c r="J21" i="1"/>
  <c r="I21" i="1"/>
  <c r="M20" i="1"/>
  <c r="M26" i="1"/>
  <c r="L26" i="1"/>
  <c r="M23" i="1"/>
  <c r="L23" i="1"/>
  <c r="J23" i="1"/>
  <c r="I23" i="1"/>
  <c r="M22" i="1"/>
  <c r="L22" i="1"/>
  <c r="J22" i="1"/>
  <c r="I22" i="1"/>
  <c r="M21" i="1"/>
  <c r="L21" i="1"/>
  <c r="J24" i="1"/>
  <c r="I24" i="1"/>
  <c r="J5" i="1"/>
  <c r="J4" i="1"/>
  <c r="J3" i="1"/>
</calcChain>
</file>

<file path=xl/sharedStrings.xml><?xml version="1.0" encoding="utf-8"?>
<sst xmlns="http://schemas.openxmlformats.org/spreadsheetml/2006/main" count="76" uniqueCount="42">
  <si>
    <t>Relaxationszeiten</t>
  </si>
  <si>
    <t>T1</t>
  </si>
  <si>
    <t>T2</t>
  </si>
  <si>
    <t>Cu2  250</t>
  </si>
  <si>
    <t>Cu2  500</t>
  </si>
  <si>
    <t>Cu2  1000</t>
  </si>
  <si>
    <t>U(T1)-Fit</t>
  </si>
  <si>
    <t>U(T2)-Fit</t>
  </si>
  <si>
    <t>Wasser</t>
  </si>
  <si>
    <t>Mn 2 25</t>
  </si>
  <si>
    <t>Mn 2 50</t>
  </si>
  <si>
    <t>Mn 2 100</t>
  </si>
  <si>
    <t>Mn 2 200</t>
  </si>
  <si>
    <t>Cu2  2000</t>
  </si>
  <si>
    <t>1/t1</t>
  </si>
  <si>
    <t>1/t2</t>
  </si>
  <si>
    <t>Mol</t>
  </si>
  <si>
    <t>Mol/m^3</t>
  </si>
  <si>
    <t>Wassermenge in m^3</t>
  </si>
  <si>
    <t>r1 in m^3/mol*s</t>
  </si>
  <si>
    <t>u(r1) in m^3/mol*s</t>
  </si>
  <si>
    <t>r2 in m^3/mol*s</t>
  </si>
  <si>
    <t>u(r2) in m^3/mol*s</t>
  </si>
  <si>
    <t>c mol/m^3</t>
  </si>
  <si>
    <t>c in mol/m^3</t>
  </si>
  <si>
    <t>Cu</t>
  </si>
  <si>
    <t>Mn</t>
  </si>
  <si>
    <t>c</t>
  </si>
  <si>
    <t>u(1/t1)</t>
  </si>
  <si>
    <t>u(1/t2)</t>
  </si>
  <si>
    <t>r1</t>
  </si>
  <si>
    <t>r2</t>
  </si>
  <si>
    <t>t1(0)</t>
  </si>
  <si>
    <t>t2(0)</t>
  </si>
  <si>
    <t>u(r1)</t>
  </si>
  <si>
    <t>u(t1(0))</t>
  </si>
  <si>
    <t>u(r2)</t>
  </si>
  <si>
    <t>u(t2(0))</t>
  </si>
  <si>
    <t>1/t1(0)</t>
  </si>
  <si>
    <t>u(1/t1(0))</t>
  </si>
  <si>
    <t>1/t2(0)</t>
  </si>
  <si>
    <t>u(1/t2(0))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</si>
</sst>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3" fillId="0" borderId="0" xfId="0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1452-D344-4788-8BB8-D10CA50AF815}">
  <dimension ref="A1:N35"/>
  <sheetViews>
    <sheetView tabSelected="1" topLeftCell="F26" workbookViewId="0">
      <selection activeCell="M35" sqref="M35"/>
    </sheetView>
  </sheetViews>
  <sheetFormatPr baseColWidth="10" defaultRowHeight="14.4" x14ac:dyDescent="0.3"/>
  <cols>
    <col min="4" max="5" width="12" bestFit="1" customWidth="1"/>
    <col min="7" max="7" width="12" bestFit="1" customWidth="1"/>
    <col min="9" max="9" width="22.88671875" bestFit="1" customWidth="1"/>
    <col min="10" max="10" width="12" bestFit="1" customWidth="1"/>
    <col min="12" max="12" width="12" bestFit="1" customWidth="1"/>
  </cols>
  <sheetData>
    <row r="1" spans="1:12" x14ac:dyDescent="0.3">
      <c r="A1" s="1" t="s">
        <v>0</v>
      </c>
      <c r="D1" t="s">
        <v>1</v>
      </c>
      <c r="E1" t="s">
        <v>6</v>
      </c>
      <c r="F1" t="s">
        <v>2</v>
      </c>
      <c r="G1" t="s">
        <v>7</v>
      </c>
      <c r="J1" t="s">
        <v>16</v>
      </c>
      <c r="K1" t="s">
        <v>17</v>
      </c>
      <c r="L1" t="s">
        <v>18</v>
      </c>
    </row>
    <row r="2" spans="1:12" x14ac:dyDescent="0.3">
      <c r="C2" t="s">
        <v>3</v>
      </c>
      <c r="D2">
        <v>1.3948400000000001</v>
      </c>
      <c r="E2">
        <f>0.001055/1000</f>
        <v>1.0549999999999999E-6</v>
      </c>
      <c r="F2">
        <v>1.2155100000000001</v>
      </c>
      <c r="G2">
        <v>2.5289999999999999E-7</v>
      </c>
      <c r="I2" t="s">
        <v>25</v>
      </c>
      <c r="J2">
        <f>250*10^(-6)</f>
        <v>2.5000000000000001E-4</v>
      </c>
      <c r="K2">
        <f>J2/$L$2</f>
        <v>0.5</v>
      </c>
      <c r="L2">
        <v>5.0000000000000001E-4</v>
      </c>
    </row>
    <row r="3" spans="1:12" x14ac:dyDescent="0.3">
      <c r="C3" t="s">
        <v>4</v>
      </c>
      <c r="D3">
        <v>1.0034000000000001</v>
      </c>
      <c r="E3">
        <f>0.0004851/1000</f>
        <v>4.8510000000000002E-7</v>
      </c>
      <c r="F3">
        <v>1.0664400000000001</v>
      </c>
      <c r="G3">
        <v>2.621E-7</v>
      </c>
      <c r="J3">
        <f>500*10^(-6)</f>
        <v>5.0000000000000001E-4</v>
      </c>
      <c r="K3">
        <f t="shared" ref="K3:K9" si="0">J3/$L$2</f>
        <v>1</v>
      </c>
    </row>
    <row r="4" spans="1:12" x14ac:dyDescent="0.3">
      <c r="C4" t="s">
        <v>5</v>
      </c>
      <c r="D4">
        <v>0.64684900000000001</v>
      </c>
      <c r="E4">
        <f>71.54/1000</f>
        <v>7.1540000000000006E-2</v>
      </c>
      <c r="F4">
        <v>0.74840399999999996</v>
      </c>
      <c r="G4">
        <v>1.9369999999999999E-7</v>
      </c>
      <c r="J4">
        <f>1000*10^(-6)</f>
        <v>1E-3</v>
      </c>
      <c r="K4">
        <f t="shared" si="0"/>
        <v>2</v>
      </c>
    </row>
    <row r="5" spans="1:12" x14ac:dyDescent="0.3">
      <c r="C5" t="s">
        <v>13</v>
      </c>
      <c r="D5">
        <v>0.43126799999999998</v>
      </c>
      <c r="E5">
        <f>0.0002906/1000</f>
        <v>2.9060000000000002E-7</v>
      </c>
      <c r="F5">
        <v>0.34183000000000002</v>
      </c>
      <c r="G5">
        <v>1.2279999999999999E-7</v>
      </c>
      <c r="J5">
        <f>2000*10^(-6)</f>
        <v>2E-3</v>
      </c>
      <c r="K5">
        <f t="shared" si="0"/>
        <v>4</v>
      </c>
    </row>
    <row r="6" spans="1:12" x14ac:dyDescent="0.3">
      <c r="I6" t="s">
        <v>26</v>
      </c>
      <c r="J6">
        <f>J2/10</f>
        <v>2.5000000000000001E-5</v>
      </c>
      <c r="K6">
        <f t="shared" si="0"/>
        <v>0.05</v>
      </c>
    </row>
    <row r="7" spans="1:12" x14ac:dyDescent="0.3">
      <c r="D7" t="s">
        <v>1</v>
      </c>
      <c r="E7" t="s">
        <v>6</v>
      </c>
      <c r="F7" t="s">
        <v>2</v>
      </c>
      <c r="G7" t="s">
        <v>7</v>
      </c>
      <c r="J7">
        <f t="shared" ref="J7:J9" si="1">J3/10</f>
        <v>5.0000000000000002E-5</v>
      </c>
      <c r="K7">
        <f t="shared" si="0"/>
        <v>0.1</v>
      </c>
    </row>
    <row r="8" spans="1:12" x14ac:dyDescent="0.3">
      <c r="C8" t="s">
        <v>8</v>
      </c>
      <c r="D8">
        <v>2.1994600000000002</v>
      </c>
      <c r="E8">
        <v>3.027E-6</v>
      </c>
      <c r="F8">
        <v>1.90106</v>
      </c>
      <c r="G8">
        <v>8.9829999999999993E-2</v>
      </c>
      <c r="J8">
        <f t="shared" si="1"/>
        <v>1E-4</v>
      </c>
      <c r="K8">
        <f t="shared" si="0"/>
        <v>0.2</v>
      </c>
    </row>
    <row r="9" spans="1:12" x14ac:dyDescent="0.3">
      <c r="J9">
        <f t="shared" si="1"/>
        <v>2.0000000000000001E-4</v>
      </c>
      <c r="K9">
        <f t="shared" si="0"/>
        <v>0.4</v>
      </c>
    </row>
    <row r="11" spans="1:12" x14ac:dyDescent="0.3">
      <c r="D11" t="s">
        <v>1</v>
      </c>
      <c r="E11" t="s">
        <v>6</v>
      </c>
      <c r="F11" t="s">
        <v>2</v>
      </c>
      <c r="G11" t="s">
        <v>7</v>
      </c>
    </row>
    <row r="12" spans="1:12" x14ac:dyDescent="0.3">
      <c r="C12" t="s">
        <v>9</v>
      </c>
      <c r="D12">
        <v>1.17828</v>
      </c>
      <c r="E12">
        <v>9.8009999999999994E-7</v>
      </c>
      <c r="F12">
        <v>0.54833699999999996</v>
      </c>
      <c r="G12">
        <v>1.258E-7</v>
      </c>
    </row>
    <row r="13" spans="1:12" x14ac:dyDescent="0.3">
      <c r="C13" t="s">
        <v>10</v>
      </c>
      <c r="D13">
        <v>0.72585699999999997</v>
      </c>
      <c r="E13">
        <v>6.0269999999999996E-7</v>
      </c>
      <c r="F13">
        <v>0.279858</v>
      </c>
      <c r="G13">
        <f>8.179*10^(-8)</f>
        <v>8.1790000000000006E-8</v>
      </c>
    </row>
    <row r="14" spans="1:12" x14ac:dyDescent="0.3">
      <c r="C14" t="s">
        <v>11</v>
      </c>
      <c r="D14">
        <v>0.316085</v>
      </c>
      <c r="E14">
        <v>3.079E-7</v>
      </c>
      <c r="F14">
        <v>0.17099600000000001</v>
      </c>
      <c r="G14">
        <v>1.182E-7</v>
      </c>
    </row>
    <row r="15" spans="1:12" x14ac:dyDescent="0.3">
      <c r="C15" t="s">
        <v>12</v>
      </c>
      <c r="D15">
        <v>0.18024399999999999</v>
      </c>
      <c r="E15">
        <v>1.2739999999999999E-7</v>
      </c>
      <c r="F15">
        <v>6.9151199999999996E-2</v>
      </c>
      <c r="G15">
        <f>5.47*10^(-8)</f>
        <v>5.47E-8</v>
      </c>
    </row>
    <row r="18" spans="1:14" x14ac:dyDescent="0.3">
      <c r="B18" s="4"/>
      <c r="C18" s="4" t="s">
        <v>14</v>
      </c>
      <c r="D18" s="4" t="s">
        <v>28</v>
      </c>
      <c r="E18" s="4" t="s">
        <v>27</v>
      </c>
      <c r="F18" s="5" t="s">
        <v>15</v>
      </c>
      <c r="G18" s="5" t="s">
        <v>29</v>
      </c>
      <c r="H18" s="5" t="s">
        <v>27</v>
      </c>
      <c r="I18" t="s">
        <v>19</v>
      </c>
      <c r="J18" t="s">
        <v>20</v>
      </c>
      <c r="K18" t="s">
        <v>23</v>
      </c>
      <c r="L18" t="s">
        <v>21</v>
      </c>
      <c r="M18" t="s">
        <v>22</v>
      </c>
      <c r="N18" t="s">
        <v>24</v>
      </c>
    </row>
    <row r="19" spans="1:14" x14ac:dyDescent="0.3">
      <c r="B19" s="4" t="s">
        <v>8</v>
      </c>
      <c r="C19" s="4">
        <f>1/D8</f>
        <v>0.45465705218553643</v>
      </c>
      <c r="D19" s="4">
        <f>(1/D8^2)*E8</f>
        <v>6.2572035725387985E-7</v>
      </c>
      <c r="E19" s="4"/>
      <c r="F19" s="5">
        <f>1/F8</f>
        <v>0.526022324387447</v>
      </c>
      <c r="G19" s="5">
        <f>(1/F8^2)*G8</f>
        <v>2.485591480527935E-2</v>
      </c>
      <c r="H19" s="5"/>
    </row>
    <row r="20" spans="1:14" x14ac:dyDescent="0.3">
      <c r="B20" s="4" t="s">
        <v>3</v>
      </c>
      <c r="C20" s="4">
        <f>1/D2</f>
        <v>0.71692810644948524</v>
      </c>
      <c r="D20" s="4">
        <f>(1/D2^2)*E2</f>
        <v>5.4225513485719275E-7</v>
      </c>
      <c r="E20" s="4">
        <f t="shared" ref="E20:E27" si="2">K2</f>
        <v>0.5</v>
      </c>
      <c r="F20" s="5">
        <f>1/F2</f>
        <v>0.82269993665210484</v>
      </c>
      <c r="G20" s="5">
        <f>(1/F2^2)*G2</f>
        <v>1.7117161848056968E-7</v>
      </c>
      <c r="H20" s="5">
        <v>0.5</v>
      </c>
      <c r="I20" s="2">
        <f t="shared" ref="I20:I27" si="3">(C20-$C$19)/E20</f>
        <v>0.52454210852789762</v>
      </c>
      <c r="J20" s="2">
        <f>SQRT(((1/(D2^2*E20))*E2)^2+((1/($D$8^2*E20))*$E$8)^2)</f>
        <v>1.6559789814619209E-6</v>
      </c>
      <c r="K20">
        <v>0.5</v>
      </c>
      <c r="L20" s="3">
        <f t="shared" ref="L20:L27" si="4">(F20-$C$19)/H20</f>
        <v>0.73608576893313682</v>
      </c>
      <c r="M20" s="3">
        <f>SQRT(((1/(F2^2*H20))*G2)^2+((1/($D$8^2*H20))*$E$8)^2)</f>
        <v>1.2974215790639227E-6</v>
      </c>
      <c r="N20">
        <v>0.5</v>
      </c>
    </row>
    <row r="21" spans="1:14" x14ac:dyDescent="0.3">
      <c r="B21" s="4" t="s">
        <v>4</v>
      </c>
      <c r="C21" s="4">
        <f>1/D3</f>
        <v>0.9966115208291807</v>
      </c>
      <c r="D21" s="4">
        <f t="shared" ref="D21:D23" si="5">(1/D3^2)*E3</f>
        <v>4.8181806732532946E-7</v>
      </c>
      <c r="E21" s="4">
        <f t="shared" si="2"/>
        <v>1</v>
      </c>
      <c r="F21" s="5">
        <f>1/F3</f>
        <v>0.93769926109298218</v>
      </c>
      <c r="G21" s="5">
        <f t="shared" ref="G21:G23" si="6">(1/F3^2)*G3</f>
        <v>2.3045926290505855E-7</v>
      </c>
      <c r="H21" s="5">
        <v>1</v>
      </c>
      <c r="I21" s="2">
        <f t="shared" si="3"/>
        <v>0.54195446864364427</v>
      </c>
      <c r="J21" s="2">
        <f>SQRT(((1/(D3^2*E21))*E3)^2+((1/($D$8^2*E21))*$E$8)^2)</f>
        <v>7.8973072340072906E-7</v>
      </c>
      <c r="K21">
        <v>1</v>
      </c>
      <c r="L21" s="3">
        <f t="shared" si="4"/>
        <v>0.48304220890744576</v>
      </c>
      <c r="M21" s="3">
        <f>SQRT(((1/(F3^2*H21))*G3)^2+((1/($D$8^2*H21))*$E$8)^2)</f>
        <v>6.6681139562897835E-7</v>
      </c>
      <c r="N21">
        <v>1</v>
      </c>
    </row>
    <row r="22" spans="1:14" x14ac:dyDescent="0.3">
      <c r="B22" s="4" t="s">
        <v>5</v>
      </c>
      <c r="C22" s="4">
        <f>1/D4</f>
        <v>1.5459558567764655</v>
      </c>
      <c r="D22" s="4">
        <f t="shared" si="5"/>
        <v>0.17097913422419816</v>
      </c>
      <c r="E22" s="4">
        <f t="shared" si="2"/>
        <v>2</v>
      </c>
      <c r="F22" s="5">
        <f>1/F4</f>
        <v>1.3361767173879349</v>
      </c>
      <c r="G22" s="5">
        <f t="shared" si="6"/>
        <v>3.4582582423135504E-7</v>
      </c>
      <c r="H22" s="5">
        <v>2</v>
      </c>
      <c r="I22" s="2">
        <f t="shared" si="3"/>
        <v>0.54564940229546455</v>
      </c>
      <c r="J22" s="2">
        <f>SQRT(((1/(D4^2*E22))*E4)^2+((1/($D$8^2*E22))*$E$8)^2)</f>
        <v>8.5489567112671569E-2</v>
      </c>
      <c r="K22">
        <v>2</v>
      </c>
      <c r="L22" s="3">
        <f t="shared" si="4"/>
        <v>0.44075983260119922</v>
      </c>
      <c r="M22" s="3">
        <f>SQRT(((1/(F4^2*H22))*G4)^2+((1/($D$8^2*H22))*$E$8)^2)</f>
        <v>3.5746379753312755E-7</v>
      </c>
      <c r="N22">
        <v>2</v>
      </c>
    </row>
    <row r="23" spans="1:14" x14ac:dyDescent="0.3">
      <c r="B23" s="4" t="s">
        <v>13</v>
      </c>
      <c r="C23" s="4">
        <f>1/D5</f>
        <v>2.3187437973603422</v>
      </c>
      <c r="D23" s="4">
        <f t="shared" si="5"/>
        <v>1.5624320550398258E-6</v>
      </c>
      <c r="E23" s="4">
        <f t="shared" si="2"/>
        <v>4</v>
      </c>
      <c r="F23" s="5">
        <f>1/F5</f>
        <v>2.9254307696808355</v>
      </c>
      <c r="G23" s="5">
        <f t="shared" si="6"/>
        <v>1.0509402291103954E-6</v>
      </c>
      <c r="H23" s="5">
        <v>4</v>
      </c>
      <c r="I23" s="2">
        <f t="shared" si="3"/>
        <v>0.46602168629370144</v>
      </c>
      <c r="J23" s="2">
        <f>SQRT(((1/(D5^2*E23))*E5)^2+((1/($D$8^2*E23))*$E$8)^2)</f>
        <v>4.207671484991652E-7</v>
      </c>
      <c r="K23">
        <v>4</v>
      </c>
      <c r="L23" s="3">
        <f t="shared" si="4"/>
        <v>0.61769342937382476</v>
      </c>
      <c r="M23" s="3">
        <f>SQRT(((1/(F5^2*H23))*G5)^2+((1/($D$8^2*H23))*$E$8)^2)</f>
        <v>3.0577783301816261E-7</v>
      </c>
      <c r="N23">
        <v>4</v>
      </c>
    </row>
    <row r="24" spans="1:14" x14ac:dyDescent="0.3">
      <c r="B24" s="4" t="s">
        <v>9</v>
      </c>
      <c r="C24" s="4">
        <f>1/D12</f>
        <v>0.84869470753980381</v>
      </c>
      <c r="D24" s="4">
        <f>(1/D12^2)*E12</f>
        <v>7.059490807446122E-7</v>
      </c>
      <c r="E24" s="4">
        <f t="shared" si="2"/>
        <v>0.05</v>
      </c>
      <c r="F24" s="5">
        <f>1/F12</f>
        <v>1.823696011759192</v>
      </c>
      <c r="G24" s="5">
        <f>(1/F12^2)*G12</f>
        <v>4.1839408662794298E-7</v>
      </c>
      <c r="H24" s="5">
        <v>0.05</v>
      </c>
      <c r="I24" s="2">
        <f t="shared" si="3"/>
        <v>7.8807531070853472</v>
      </c>
      <c r="J24" s="2">
        <f>SQRT(((1/(D12^2*E24))*E12)^2+((1/($D$8^2*E24))*$E$8)^2)</f>
        <v>1.8866796973371882E-5</v>
      </c>
      <c r="K24">
        <v>0.05</v>
      </c>
      <c r="L24" s="3">
        <f t="shared" si="4"/>
        <v>27.38077919147311</v>
      </c>
      <c r="M24" s="3">
        <f>SQRT(((1/(F12^2*H24))*G12)^2+((1/($D$8^2*H24))*$E$8)^2)</f>
        <v>1.5054296093901615E-5</v>
      </c>
      <c r="N24">
        <v>0.05</v>
      </c>
    </row>
    <row r="25" spans="1:14" x14ac:dyDescent="0.3">
      <c r="B25" s="4" t="s">
        <v>10</v>
      </c>
      <c r="C25" s="4">
        <f>1/D13</f>
        <v>1.3776818298921139</v>
      </c>
      <c r="D25" s="4">
        <f t="shared" ref="D25:D27" si="7">(1/D13^2)*E13</f>
        <v>1.1439289541548501E-6</v>
      </c>
      <c r="E25" s="4">
        <f t="shared" si="2"/>
        <v>0.1</v>
      </c>
      <c r="F25" s="5">
        <f>1/F13</f>
        <v>3.5732407149340024</v>
      </c>
      <c r="G25" s="5">
        <f t="shared" ref="G25:G27" si="8">(1/F13^2)*G13</f>
        <v>1.0442987446292479E-6</v>
      </c>
      <c r="H25" s="5">
        <v>0.1</v>
      </c>
      <c r="I25" s="2">
        <f t="shared" si="3"/>
        <v>9.2302477770657738</v>
      </c>
      <c r="J25" s="2">
        <f>SQRT(((1/(D13^2*E25))*E13)^2+((1/($D$8^2*E25))*$E$8)^2)</f>
        <v>1.3038786054060903E-5</v>
      </c>
      <c r="K25">
        <v>0.1</v>
      </c>
      <c r="L25" s="3">
        <f t="shared" si="4"/>
        <v>31.185836627484658</v>
      </c>
      <c r="M25" s="3">
        <f>SQRT(((1/(F13^2*H25))*G13)^2+((1/($D$8^2*H25))*$E$8)^2)</f>
        <v>1.2174094765181297E-5</v>
      </c>
      <c r="N25">
        <v>0.1</v>
      </c>
    </row>
    <row r="26" spans="1:14" x14ac:dyDescent="0.3">
      <c r="B26" s="4" t="s">
        <v>11</v>
      </c>
      <c r="C26" s="4">
        <f>1/D14</f>
        <v>3.1637059651675972</v>
      </c>
      <c r="D26" s="4">
        <f t="shared" si="7"/>
        <v>3.081782010140004E-6</v>
      </c>
      <c r="E26" s="4">
        <f t="shared" si="2"/>
        <v>0.2</v>
      </c>
      <c r="F26" s="5">
        <f>1/F14</f>
        <v>5.8480900138014924</v>
      </c>
      <c r="G26" s="5">
        <f t="shared" si="8"/>
        <v>4.0424585348858241E-6</v>
      </c>
      <c r="H26" s="5">
        <v>0.2</v>
      </c>
      <c r="I26" s="2">
        <f t="shared" si="3"/>
        <v>13.545244564910304</v>
      </c>
      <c r="J26" s="2">
        <f>SQRT(((1/(D14^2*E26))*E14)^2+((1/($D$8^2*E26))*$E$8)^2)</f>
        <v>1.5723315747246578E-5</v>
      </c>
      <c r="K26">
        <v>0.2</v>
      </c>
      <c r="L26" s="3">
        <f t="shared" si="4"/>
        <v>26.967164808079776</v>
      </c>
      <c r="M26" s="3">
        <f>SQRT(((1/(F14^2*H26))*G14)^2+((1/($D$8^2*H26))*$E$8)^2)</f>
        <v>2.0452993039988771E-5</v>
      </c>
      <c r="N26">
        <v>0.2</v>
      </c>
    </row>
    <row r="27" spans="1:14" x14ac:dyDescent="0.3">
      <c r="B27" s="4" t="s">
        <v>12</v>
      </c>
      <c r="C27" s="4">
        <f>1/D15</f>
        <v>5.5480348860433635</v>
      </c>
      <c r="D27" s="4">
        <f t="shared" si="7"/>
        <v>3.9214600457264852E-6</v>
      </c>
      <c r="E27" s="4">
        <f t="shared" si="2"/>
        <v>0.4</v>
      </c>
      <c r="F27" s="5">
        <f>1/F15</f>
        <v>14.46106502851722</v>
      </c>
      <c r="G27" s="5">
        <f t="shared" si="8"/>
        <v>1.1438995376217506E-5</v>
      </c>
      <c r="H27" s="5">
        <v>0.4</v>
      </c>
      <c r="I27" s="2">
        <f t="shared" si="3"/>
        <v>12.733444584644568</v>
      </c>
      <c r="J27" s="2">
        <f>SQRT(((1/(D15^2*E27))*E15)^2+((1/($D$8^2*E27))*$E$8)^2)</f>
        <v>9.927668046837299E-6</v>
      </c>
      <c r="K27">
        <v>0.4</v>
      </c>
      <c r="L27" s="3">
        <f t="shared" si="4"/>
        <v>35.016019940829203</v>
      </c>
      <c r="M27" s="3">
        <f>SQRT(((1/(F15^2*H27))*G15)^2+((1/($D$8^2*H27))*$E$8)^2)</f>
        <v>2.8640240613362459E-5</v>
      </c>
      <c r="N27">
        <v>0.4</v>
      </c>
    </row>
    <row r="29" spans="1:14" x14ac:dyDescent="0.3">
      <c r="A29" s="1"/>
      <c r="B29" s="1" t="s">
        <v>30</v>
      </c>
      <c r="C29" s="1" t="s">
        <v>34</v>
      </c>
      <c r="D29" s="1" t="s">
        <v>38</v>
      </c>
      <c r="E29" s="1" t="s">
        <v>39</v>
      </c>
      <c r="F29" s="1" t="s">
        <v>32</v>
      </c>
      <c r="G29" s="1" t="s">
        <v>35</v>
      </c>
      <c r="H29" t="s">
        <v>31</v>
      </c>
      <c r="I29" t="s">
        <v>36</v>
      </c>
      <c r="J29" t="s">
        <v>40</v>
      </c>
      <c r="K29" t="s">
        <v>41</v>
      </c>
      <c r="L29" t="s">
        <v>33</v>
      </c>
      <c r="M29" t="s">
        <v>37</v>
      </c>
    </row>
    <row r="30" spans="1:14" x14ac:dyDescent="0.3">
      <c r="A30" s="1" t="s">
        <v>25</v>
      </c>
      <c r="B30" s="6">
        <v>4.5395E-4</v>
      </c>
      <c r="C30" s="6">
        <v>3.0589999999999997E-5</v>
      </c>
      <c r="D30" s="6">
        <v>5.4340400000000004E-4</v>
      </c>
      <c r="E30" s="6">
        <v>7.0510000000000001E-5</v>
      </c>
      <c r="F30" s="7">
        <f>1/D30</f>
        <v>1840.2514519583954</v>
      </c>
      <c r="G30" s="7">
        <f>(1/D30^2)*E30</f>
        <v>238.78390640773063</v>
      </c>
      <c r="H30" s="6">
        <v>6.1660700000000003E-4</v>
      </c>
      <c r="I30" s="7">
        <v>8.373E-5</v>
      </c>
      <c r="J30" s="6">
        <v>3.49363E-4</v>
      </c>
      <c r="K30" s="7">
        <v>1.93E-4</v>
      </c>
      <c r="L30" s="7">
        <f>1/J30</f>
        <v>2862.3523383987431</v>
      </c>
      <c r="M30" s="7">
        <f>(1/J30^2)*K30</f>
        <v>1581.2607554633928</v>
      </c>
    </row>
    <row r="31" spans="1:14" x14ac:dyDescent="0.3">
      <c r="A31" s="1" t="s">
        <v>26</v>
      </c>
      <c r="B31" s="6">
        <v>1.3652299999999999E-2</v>
      </c>
      <c r="C31" s="6">
        <v>8.3790000000000004E-4</v>
      </c>
      <c r="D31" s="6">
        <v>1.74718E-4</v>
      </c>
      <c r="E31" s="6">
        <v>1.931E-4</v>
      </c>
      <c r="F31" s="7">
        <f>1/D31</f>
        <v>5723.5087397978459</v>
      </c>
      <c r="G31" s="7">
        <f>(1/D31^2)*E31</f>
        <v>6325.6764480761221</v>
      </c>
      <c r="H31" s="6">
        <v>0.35932700000000001</v>
      </c>
      <c r="I31" s="6">
        <v>3.1359999999999999E-3</v>
      </c>
      <c r="J31" s="6">
        <v>-3.1085299999999999E-4</v>
      </c>
      <c r="K31" s="6">
        <v>7.228E-4</v>
      </c>
      <c r="L31" s="7">
        <f>1/J31</f>
        <v>-3216.9546377226534</v>
      </c>
      <c r="M31" s="7">
        <f>(1/J31^2)*K31</f>
        <v>7480.1105736342706</v>
      </c>
    </row>
    <row r="33" spans="1:13" x14ac:dyDescent="0.3">
      <c r="A33" s="1"/>
      <c r="B33" s="1" t="s">
        <v>30</v>
      </c>
      <c r="C33" s="1" t="s">
        <v>34</v>
      </c>
      <c r="D33" s="1" t="s">
        <v>38</v>
      </c>
      <c r="E33" s="1" t="s">
        <v>39</v>
      </c>
      <c r="F33" s="1" t="s">
        <v>32</v>
      </c>
      <c r="G33" s="1" t="s">
        <v>35</v>
      </c>
      <c r="H33" t="s">
        <v>31</v>
      </c>
      <c r="I33" t="s">
        <v>36</v>
      </c>
      <c r="J33" t="s">
        <v>40</v>
      </c>
      <c r="K33" t="s">
        <v>41</v>
      </c>
      <c r="L33" t="s">
        <v>33</v>
      </c>
      <c r="M33" t="s">
        <v>37</v>
      </c>
    </row>
    <row r="34" spans="1:13" x14ac:dyDescent="0.3">
      <c r="A34" s="1" t="s">
        <v>25</v>
      </c>
      <c r="B34" s="6">
        <v>0.45395000000000002</v>
      </c>
      <c r="C34" s="6">
        <v>3.0589999999999999E-2</v>
      </c>
      <c r="D34" s="6">
        <v>0.543404</v>
      </c>
      <c r="E34" s="6">
        <v>7.0510000000000003E-2</v>
      </c>
      <c r="F34" s="7">
        <f>1/D34</f>
        <v>1.8402514519583957</v>
      </c>
      <c r="G34" s="7">
        <f>(1/D34^2)*E34</f>
        <v>0.23878390640773067</v>
      </c>
      <c r="H34" s="6">
        <v>0.61660700000000002</v>
      </c>
      <c r="I34" s="7">
        <v>8.3729999999999999E-2</v>
      </c>
      <c r="J34" s="6">
        <v>0.34936299999999998</v>
      </c>
      <c r="K34" s="7">
        <v>0.193</v>
      </c>
      <c r="L34" s="7">
        <f>1/J34</f>
        <v>2.8623523383987428</v>
      </c>
      <c r="M34" s="7">
        <f>(1/J34^2)*K34</f>
        <v>1.5812607554633933</v>
      </c>
    </row>
    <row r="35" spans="1:13" x14ac:dyDescent="0.3">
      <c r="A35" s="1" t="s">
        <v>26</v>
      </c>
      <c r="B35" s="6">
        <v>13.6523</v>
      </c>
      <c r="C35" s="6">
        <v>0.83789999999999998</v>
      </c>
      <c r="D35" s="6">
        <v>0.17471800000000001</v>
      </c>
      <c r="E35" s="6">
        <v>0.19309999999999999</v>
      </c>
      <c r="F35" s="7">
        <f>1/D35</f>
        <v>5.723508739797845</v>
      </c>
      <c r="G35" s="7">
        <f>(1/D35^2)*E35</f>
        <v>6.3256764480761216</v>
      </c>
      <c r="H35" s="6">
        <v>35.932699999999997</v>
      </c>
      <c r="I35" s="6">
        <v>3.1360000000000001</v>
      </c>
      <c r="J35" s="6">
        <v>-0.31085299999999999</v>
      </c>
      <c r="K35" s="6">
        <v>0.7228</v>
      </c>
      <c r="L35" s="7">
        <f>1/J35</f>
        <v>-3.2169546377226537</v>
      </c>
      <c r="M35" s="7">
        <f>(1/J35^2)*K35</f>
        <v>7.4801105736342715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Philipp Gebauer</cp:lastModifiedBy>
  <dcterms:created xsi:type="dcterms:W3CDTF">2020-07-28T09:28:41Z</dcterms:created>
  <dcterms:modified xsi:type="dcterms:W3CDTF">2020-08-17T16:11:58Z</dcterms:modified>
</cp:coreProperties>
</file>