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EBC05979-3A08-4A93-93F8-92C72DEAC006}" xr6:coauthVersionLast="45" xr6:coauthVersionMax="45" xr10:uidLastSave="{00000000-0000-0000-0000-000000000000}"/>
  <bookViews>
    <workbookView xWindow="10164" yWindow="2544" windowWidth="12084" windowHeight="79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1" l="1"/>
  <c r="M25" i="1"/>
  <c r="N25" i="1" s="1"/>
  <c r="U28" i="1"/>
  <c r="U29" i="1"/>
  <c r="W26" i="1"/>
  <c r="W12" i="1"/>
  <c r="V26" i="1"/>
  <c r="U26" i="1"/>
  <c r="T26" i="1"/>
  <c r="V12" i="1"/>
  <c r="U12" i="1"/>
  <c r="T12" i="1"/>
  <c r="R12" i="1"/>
  <c r="R26" i="1"/>
  <c r="R11" i="1"/>
  <c r="N12" i="1"/>
  <c r="N26" i="1"/>
  <c r="Q25" i="1"/>
  <c r="R25" i="1" s="1"/>
  <c r="Q26" i="1"/>
  <c r="P26" i="1"/>
  <c r="M26" i="1"/>
  <c r="L26" i="1"/>
  <c r="L25" i="1"/>
  <c r="P18" i="1"/>
  <c r="L18" i="1"/>
  <c r="N11" i="1" l="1"/>
  <c r="U11" i="1" s="1"/>
  <c r="U25" i="1" s="1"/>
  <c r="L21" i="1"/>
  <c r="P22" i="1"/>
  <c r="P21" i="1"/>
  <c r="L22" i="1"/>
  <c r="P57" i="1"/>
  <c r="P56" i="1"/>
  <c r="O63" i="1"/>
  <c r="O56" i="1"/>
  <c r="O57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2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56" i="1"/>
  <c r="T11" i="1" l="1"/>
  <c r="T25" i="1" s="1"/>
  <c r="E40" i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W11" i="1" l="1"/>
  <c r="W25" i="1" s="1"/>
  <c r="V11" i="1"/>
  <c r="V25" i="1" s="1"/>
  <c r="A133" i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<sst xmlns="http://schemas.openxmlformats.org/spreadsheetml/2006/main" count="132" uniqueCount="76">
  <si>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</si>
  <si>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</si>
  <si>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</si>
  <si>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</si>
  <si>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</si>
  <si>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</si>
  <si>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</si>
  <si>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</si>
  <si>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</si>
  <si>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</si>
  <si>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</si>
  <si>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</si>
  <si>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</si>
  <si>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</si>
  <si>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</si>
  <si>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</si>
  <si>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</si>
  <si>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</si>
  <si>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S_Kreuz_Az+00Al-16</t>
  </si>
  <si>
    <t>Saz-10Al10</t>
  </si>
  <si>
    <t>M_Bel1s_l84_b0</t>
  </si>
  <si>
    <t>Ml33b0</t>
  </si>
  <si>
    <t>Ml33b1</t>
  </si>
  <si>
    <t>Ml38b-1</t>
  </si>
  <si>
    <t>Maxima</t>
  </si>
  <si>
    <t>velocity km/s</t>
  </si>
  <si>
    <t>Maxima 1</t>
  </si>
  <si>
    <t>temperature [K]</t>
  </si>
  <si>
    <t>Maxima 2</t>
  </si>
  <si>
    <t>Maxima 3</t>
  </si>
  <si>
    <t>Maxima 4</t>
  </si>
  <si>
    <t>Maxima 5</t>
  </si>
  <si>
    <t>.41.3</t>
  </si>
  <si>
    <t>Maxima 6</t>
  </si>
  <si>
    <t>Maxima 7</t>
  </si>
  <si>
    <t>Maxima 8</t>
  </si>
  <si>
    <t>S_Kreuz_Az-16Al00</t>
  </si>
  <si>
    <t>FWHM</t>
  </si>
  <si>
    <t>a</t>
  </si>
  <si>
    <t>s</t>
  </si>
  <si>
    <t>d</t>
  </si>
  <si>
    <t>b</t>
  </si>
  <si>
    <t>u</t>
  </si>
  <si>
    <t>Max:</t>
  </si>
  <si>
    <t>Azimuth</t>
  </si>
  <si>
    <t>Altitude</t>
  </si>
  <si>
    <t>Öffnung Teleskop</t>
  </si>
  <si>
    <t>Az</t>
  </si>
  <si>
    <t>Alt</t>
  </si>
  <si>
    <t>sigma</t>
  </si>
  <si>
    <t>w</t>
  </si>
  <si>
    <t>fwhm</t>
  </si>
  <si>
    <t>const</t>
  </si>
  <si>
    <t>f</t>
  </si>
  <si>
    <t>c</t>
  </si>
  <si>
    <t>l</t>
  </si>
  <si>
    <t>Std-Wert</t>
  </si>
  <si>
    <t>FWHM-Wert</t>
  </si>
  <si>
    <t>D:</t>
  </si>
  <si>
    <t>c2</t>
  </si>
  <si>
    <t>2. Variante</t>
  </si>
  <si>
    <t>1. Variante</t>
  </si>
  <si>
    <t>c3</t>
  </si>
  <si>
    <t>Gewichte</t>
  </si>
  <si>
    <t>gewichte</t>
  </si>
  <si>
    <t>uint</t>
  </si>
  <si>
    <t>uex</t>
  </si>
  <si>
    <t>gwichteter MW vorab</t>
  </si>
  <si>
    <t>stabw</t>
  </si>
  <si>
    <t>Stabw(excel)</t>
  </si>
  <si>
    <t>Stabw selber</t>
  </si>
  <si>
    <t>von einzel Werten</t>
  </si>
  <si>
    <t>zusatz werte</t>
  </si>
  <si>
    <t>alt</t>
  </si>
  <si>
    <t>az</t>
  </si>
  <si>
    <t>u(d)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</si>
</sst>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0" fontId="0" fillId="2" borderId="0" xfId="0" applyFill="1"/>
    <xf numFmtId="0" fontId="6" fillId="2" borderId="0" xfId="0" applyFont="1" applyFill="1"/>
    <xf numFmtId="0" fontId="7" fillId="0" borderId="0" xfId="0" applyFont="1" applyAlignment="1">
      <alignment vertical="center"/>
    </xf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4"/>
  <sheetViews>
    <sheetView tabSelected="1" topLeftCell="P9" zoomScale="90" zoomScaleNormal="90" workbookViewId="0">
      <selection activeCell="N31" sqref="N31"/>
    </sheetView>
  </sheetViews>
  <sheetFormatPr baseColWidth="10" defaultColWidth="9.109375" defaultRowHeight="14.4" x14ac:dyDescent="0.3"/>
  <cols>
    <col min="1" max="1" width="10.21875" customWidth="1"/>
    <col min="2" max="2" width="9" bestFit="1" customWidth="1"/>
    <col min="3" max="3" width="10.109375" bestFit="1" customWidth="1"/>
    <col min="4" max="4" width="17.109375" customWidth="1"/>
    <col min="5" max="5" width="12.21875" bestFit="1" customWidth="1"/>
    <col min="6" max="6" width="30.5546875" bestFit="1" customWidth="1"/>
    <col min="7" max="7" width="12.21875" bestFit="1" customWidth="1"/>
    <col min="8" max="8" width="29" customWidth="1"/>
    <col min="9" max="9" width="12.21875" bestFit="1" customWidth="1"/>
    <col min="10" max="10" width="14.5546875" bestFit="1" customWidth="1"/>
    <col min="11" max="11" width="19.88671875" bestFit="1" customWidth="1"/>
    <col min="12" max="12" width="14.5546875" bestFit="1" customWidth="1"/>
    <col min="13" max="13" width="12.21875" bestFit="1" customWidth="1"/>
    <col min="14" max="14" width="14.5546875" bestFit="1" customWidth="1"/>
    <col min="15" max="15" width="16.21875" bestFit="1" customWidth="1"/>
    <col min="16" max="16" width="14.5546875" bestFit="1" customWidth="1"/>
    <col min="17" max="17" width="12.44140625" bestFit="1" customWidth="1"/>
    <col min="18" max="18" width="14.5546875" bestFit="1" customWidth="1"/>
    <col min="19" max="19" width="16.6640625" bestFit="1" customWidth="1"/>
    <col min="20" max="20" width="13.5546875" customWidth="1"/>
  </cols>
  <sheetData>
    <row r="1" spans="1:23" ht="18" x14ac:dyDescent="0.35">
      <c r="A1" s="1" t="s">
        <v>1</v>
      </c>
      <c r="F1" s="2">
        <v>43964</v>
      </c>
    </row>
    <row r="2" spans="1:23" x14ac:dyDescent="0.3">
      <c r="F2" s="3" t="s">
        <v>0</v>
      </c>
    </row>
    <row r="4" spans="1:23" ht="15.6" x14ac:dyDescent="0.3">
      <c r="A4" s="6" t="s">
        <v>2</v>
      </c>
    </row>
    <row r="5" spans="1:23" x14ac:dyDescent="0.3">
      <c r="A5" s="7" t="s">
        <v>10</v>
      </c>
      <c r="N5" t="s">
        <v>72</v>
      </c>
      <c r="O5" t="s">
        <v>73</v>
      </c>
      <c r="P5" t="s">
        <v>74</v>
      </c>
    </row>
    <row r="6" spans="1:23" x14ac:dyDescent="0.3">
      <c r="A6" s="8" t="s">
        <v>13</v>
      </c>
      <c r="N6" t="s">
        <v>40</v>
      </c>
      <c r="O6">
        <v>0.98366200000000004</v>
      </c>
      <c r="P6">
        <v>0.96792699999999998</v>
      </c>
    </row>
    <row r="7" spans="1:23" x14ac:dyDescent="0.3">
      <c r="A7" s="8">
        <v>1410</v>
      </c>
      <c r="G7" s="13" t="s">
        <v>24</v>
      </c>
      <c r="H7" s="11"/>
      <c r="N7" t="s">
        <v>75</v>
      </c>
      <c r="O7">
        <v>4.7730000000000002E-2</v>
      </c>
      <c r="P7">
        <v>4.7239999999999997E-2</v>
      </c>
    </row>
    <row r="8" spans="1:23" x14ac:dyDescent="0.3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G8" s="13" t="s">
        <v>25</v>
      </c>
      <c r="H8" s="13" t="s">
        <v>27</v>
      </c>
      <c r="K8" s="13" t="s">
        <v>46</v>
      </c>
    </row>
    <row r="9" spans="1:23" x14ac:dyDescent="0.3">
      <c r="A9" s="9">
        <v>0.35391203703703705</v>
      </c>
      <c r="B9" s="4">
        <v>10</v>
      </c>
      <c r="D9">
        <v>-10</v>
      </c>
      <c r="E9">
        <v>10</v>
      </c>
      <c r="F9" t="s">
        <v>19</v>
      </c>
      <c r="G9">
        <v>2200</v>
      </c>
      <c r="H9">
        <v>308.3</v>
      </c>
      <c r="P9" t="s">
        <v>48</v>
      </c>
      <c r="T9" t="s">
        <v>67</v>
      </c>
    </row>
    <row r="10" spans="1:23" x14ac:dyDescent="0.3">
      <c r="A10" s="9">
        <v>0.35440972222222222</v>
      </c>
      <c r="B10" s="4">
        <v>10</v>
      </c>
      <c r="D10">
        <v>-5</v>
      </c>
      <c r="E10">
        <v>10</v>
      </c>
      <c r="G10">
        <v>2181.1</v>
      </c>
      <c r="H10">
        <v>318.5</v>
      </c>
      <c r="K10" t="s">
        <v>47</v>
      </c>
      <c r="L10" t="s">
        <v>50</v>
      </c>
      <c r="M10" t="s">
        <v>42</v>
      </c>
      <c r="N10" t="s">
        <v>63</v>
      </c>
      <c r="P10" t="s">
        <v>50</v>
      </c>
      <c r="Q10" t="s">
        <v>42</v>
      </c>
      <c r="R10" t="s">
        <v>64</v>
      </c>
      <c r="U10" t="s">
        <v>65</v>
      </c>
      <c r="V10" t="s">
        <v>66</v>
      </c>
      <c r="W10" t="s">
        <v>68</v>
      </c>
    </row>
    <row r="11" spans="1:23" x14ac:dyDescent="0.3">
      <c r="A11" s="9">
        <v>0.35487268518518517</v>
      </c>
      <c r="B11" s="4">
        <v>10</v>
      </c>
      <c r="D11">
        <v>0</v>
      </c>
      <c r="E11">
        <v>10</v>
      </c>
      <c r="G11">
        <v>2200</v>
      </c>
      <c r="H11">
        <v>324.8</v>
      </c>
      <c r="K11" t="s">
        <v>49</v>
      </c>
      <c r="L11">
        <v>3.3129200000000001</v>
      </c>
      <c r="M11">
        <v>5.5120000000000002E-2</v>
      </c>
      <c r="N11">
        <f>1/M11^2</f>
        <v>329.14069527153845</v>
      </c>
      <c r="P11">
        <v>2.3889800000000001</v>
      </c>
      <c r="Q11">
        <v>5.2330000000000002E-2</v>
      </c>
      <c r="R11">
        <f>1/Q11^2</f>
        <v>365.1728916533126</v>
      </c>
      <c r="T11">
        <f>(L11*N11+P11*R11)/(N11+R11)</f>
        <v>2.8269755393586444</v>
      </c>
      <c r="U11">
        <f>(1/(N11+R11))^(1/2)</f>
        <v>3.7950907726869078E-2</v>
      </c>
      <c r="V11">
        <f>(((N11*(L11-T11)^2)+(R11*(P11-T11)^2))/(R11+N11))^(1/2)</f>
        <v>0.46134748957478472</v>
      </c>
      <c r="W11">
        <f>(((T11-P11)^2+(T11-L11)^2)^(1/2))/SQRT(2)</f>
        <v>0.46259167271260282</v>
      </c>
    </row>
    <row r="12" spans="1:23" x14ac:dyDescent="0.3">
      <c r="A12" s="9">
        <v>0.3552777777777778</v>
      </c>
      <c r="B12" s="4">
        <v>10</v>
      </c>
      <c r="D12">
        <v>5</v>
      </c>
      <c r="E12">
        <v>10</v>
      </c>
      <c r="G12">
        <v>2198.9</v>
      </c>
      <c r="H12">
        <v>322.39999999999998</v>
      </c>
      <c r="K12" t="s">
        <v>51</v>
      </c>
      <c r="L12">
        <v>7.8</v>
      </c>
      <c r="M12">
        <v>0.13</v>
      </c>
      <c r="N12">
        <f t="shared" ref="N12:N26" si="0">1/M12^2</f>
        <v>59.171597633136088</v>
      </c>
      <c r="P12">
        <v>5.63</v>
      </c>
      <c r="Q12">
        <v>0.12</v>
      </c>
      <c r="R12">
        <f t="shared" ref="R12:R26" si="1">1/Q12^2</f>
        <v>69.444444444444443</v>
      </c>
      <c r="T12">
        <f>(L12*N12+P12*R12)/(N12+R12)</f>
        <v>6.6283386581469657</v>
      </c>
      <c r="U12">
        <f>(1/(N12+R12))^(1/2)</f>
        <v>8.8176413355298564E-2</v>
      </c>
      <c r="V12">
        <f>(((N12*(L12-T12)^2)+(R12*(P12-T12)^2))/(R12+N12))^(1/2)</f>
        <v>1.0815335463258786</v>
      </c>
      <c r="W12">
        <f>(((T12-P12)^2+(T12-L12)^2)^(1/2))/SQRT(2)</f>
        <v>1.0884554139567537</v>
      </c>
    </row>
    <row r="13" spans="1:23" x14ac:dyDescent="0.3">
      <c r="A13" s="9">
        <v>0.35570601851851852</v>
      </c>
      <c r="B13" s="4">
        <v>10</v>
      </c>
      <c r="D13">
        <v>10</v>
      </c>
      <c r="E13">
        <v>10</v>
      </c>
      <c r="G13">
        <v>2194.6999999999998</v>
      </c>
      <c r="H13">
        <v>312.89999999999998</v>
      </c>
      <c r="K13" t="s">
        <v>52</v>
      </c>
      <c r="L13">
        <v>1.22</v>
      </c>
      <c r="P13">
        <v>1.22</v>
      </c>
    </row>
    <row r="14" spans="1:23" x14ac:dyDescent="0.3">
      <c r="A14" s="9">
        <v>0.3562731481481482</v>
      </c>
      <c r="B14" s="4">
        <v>10</v>
      </c>
      <c r="D14">
        <v>-10</v>
      </c>
      <c r="E14">
        <v>5</v>
      </c>
      <c r="G14">
        <v>2193.8000000000002</v>
      </c>
      <c r="H14">
        <v>314.5</v>
      </c>
      <c r="K14" t="s">
        <v>59</v>
      </c>
      <c r="L14">
        <v>6.9999999999999999E-4</v>
      </c>
      <c r="P14">
        <v>6.9999999999999999E-4</v>
      </c>
    </row>
    <row r="15" spans="1:23" x14ac:dyDescent="0.3">
      <c r="A15" s="9">
        <v>0.35671296296296301</v>
      </c>
      <c r="B15" s="4">
        <v>10</v>
      </c>
      <c r="D15">
        <v>-5</v>
      </c>
      <c r="E15">
        <v>5</v>
      </c>
      <c r="G15">
        <v>2195.1</v>
      </c>
      <c r="H15">
        <v>312.89999999999998</v>
      </c>
      <c r="K15" t="s">
        <v>62</v>
      </c>
      <c r="L15" s="22">
        <v>100000</v>
      </c>
      <c r="P15" s="22">
        <v>100000</v>
      </c>
    </row>
    <row r="16" spans="1:23" x14ac:dyDescent="0.3">
      <c r="A16" s="9">
        <v>0.35741898148148149</v>
      </c>
      <c r="B16" s="4">
        <v>10</v>
      </c>
      <c r="D16">
        <v>0</v>
      </c>
      <c r="E16">
        <v>5</v>
      </c>
      <c r="G16">
        <v>2191.1</v>
      </c>
      <c r="H16">
        <v>361.2</v>
      </c>
      <c r="K16" t="s">
        <v>53</v>
      </c>
      <c r="L16" s="22">
        <v>1420000000</v>
      </c>
      <c r="P16" s="22">
        <v>1420000000</v>
      </c>
    </row>
    <row r="17" spans="1:23" x14ac:dyDescent="0.3">
      <c r="A17" s="9">
        <v>0.3578587962962963</v>
      </c>
      <c r="B17" s="4">
        <v>10</v>
      </c>
      <c r="D17">
        <v>5</v>
      </c>
      <c r="E17">
        <v>5</v>
      </c>
      <c r="G17">
        <v>2192.9</v>
      </c>
      <c r="H17">
        <v>327.2</v>
      </c>
      <c r="K17" t="s">
        <v>54</v>
      </c>
      <c r="L17">
        <v>299792458</v>
      </c>
      <c r="P17">
        <v>299792458</v>
      </c>
    </row>
    <row r="18" spans="1:23" x14ac:dyDescent="0.3">
      <c r="A18" s="9">
        <v>0.35844907407407406</v>
      </c>
      <c r="B18" s="4">
        <v>10</v>
      </c>
      <c r="D18">
        <v>10</v>
      </c>
      <c r="E18">
        <v>5</v>
      </c>
      <c r="G18">
        <v>2105</v>
      </c>
      <c r="H18">
        <v>335.3</v>
      </c>
      <c r="K18" t="s">
        <v>55</v>
      </c>
      <c r="L18" s="22">
        <f>L17/L16</f>
        <v>0.21112144929577464</v>
      </c>
      <c r="M18">
        <v>0.21</v>
      </c>
      <c r="P18" s="22">
        <f>P17/P16</f>
        <v>0.21112144929577464</v>
      </c>
      <c r="Q18">
        <v>0.21</v>
      </c>
    </row>
    <row r="19" spans="1:23" x14ac:dyDescent="0.3">
      <c r="A19" s="9">
        <v>0.35903935185185182</v>
      </c>
      <c r="B19" s="4">
        <v>10</v>
      </c>
      <c r="D19">
        <v>-10</v>
      </c>
      <c r="E19">
        <v>0</v>
      </c>
      <c r="G19">
        <v>2160.6</v>
      </c>
      <c r="H19">
        <v>318.5</v>
      </c>
      <c r="K19" t="s">
        <v>61</v>
      </c>
    </row>
    <row r="20" spans="1:23" x14ac:dyDescent="0.3">
      <c r="A20" s="9">
        <v>0.35951388888888891</v>
      </c>
      <c r="B20" s="4">
        <v>10</v>
      </c>
      <c r="D20">
        <v>-5</v>
      </c>
      <c r="E20">
        <v>0</v>
      </c>
      <c r="G20">
        <v>2201.1</v>
      </c>
      <c r="H20">
        <v>387.3</v>
      </c>
      <c r="K20" t="s">
        <v>58</v>
      </c>
    </row>
    <row r="21" spans="1:23" x14ac:dyDescent="0.3">
      <c r="A21" s="9">
        <v>0.36000000000000004</v>
      </c>
      <c r="B21" s="4">
        <v>10</v>
      </c>
      <c r="D21">
        <v>0</v>
      </c>
      <c r="E21">
        <v>0</v>
      </c>
      <c r="G21">
        <v>2172.1999999999998</v>
      </c>
      <c r="H21">
        <v>685.2</v>
      </c>
      <c r="K21" t="s">
        <v>56</v>
      </c>
      <c r="L21" s="4">
        <f>L13*L18/L11</f>
        <v>7.7746570439625781E-2</v>
      </c>
      <c r="P21" s="4">
        <f>P13*P18/P11</f>
        <v>0.10781512115666311</v>
      </c>
    </row>
    <row r="22" spans="1:23" x14ac:dyDescent="0.3">
      <c r="A22" s="9">
        <v>0.3605902777777778</v>
      </c>
      <c r="B22" s="4">
        <v>10</v>
      </c>
      <c r="D22">
        <v>5</v>
      </c>
      <c r="E22">
        <v>0</v>
      </c>
      <c r="G22">
        <v>2213.6</v>
      </c>
      <c r="H22">
        <v>407.4</v>
      </c>
      <c r="K22" t="s">
        <v>57</v>
      </c>
      <c r="L22" s="4">
        <f>L13*L18/L12</f>
        <v>3.3021560018057054E-2</v>
      </c>
      <c r="P22" s="4">
        <f>P13*P18/P12</f>
        <v>4.5749230575638553E-2</v>
      </c>
    </row>
    <row r="23" spans="1:23" x14ac:dyDescent="0.3">
      <c r="A23" s="9">
        <v>0.36108796296296292</v>
      </c>
      <c r="B23" s="4">
        <v>10</v>
      </c>
      <c r="D23">
        <v>10</v>
      </c>
      <c r="E23">
        <v>0</v>
      </c>
      <c r="G23">
        <v>2217.9</v>
      </c>
      <c r="H23">
        <v>313.5</v>
      </c>
      <c r="K23" t="s">
        <v>60</v>
      </c>
    </row>
    <row r="24" spans="1:23" x14ac:dyDescent="0.3">
      <c r="A24" s="9">
        <v>0.36185185185185187</v>
      </c>
      <c r="B24" s="4">
        <v>10</v>
      </c>
      <c r="D24">
        <v>-10</v>
      </c>
      <c r="E24">
        <v>-5</v>
      </c>
      <c r="G24">
        <v>2211.5</v>
      </c>
      <c r="H24">
        <v>329.1</v>
      </c>
      <c r="K24" t="s">
        <v>58</v>
      </c>
    </row>
    <row r="25" spans="1:23" x14ac:dyDescent="0.3">
      <c r="A25" s="9">
        <v>0.36234953703703704</v>
      </c>
      <c r="B25" s="4">
        <v>10</v>
      </c>
      <c r="D25">
        <v>-5</v>
      </c>
      <c r="E25">
        <v>-5</v>
      </c>
      <c r="G25">
        <v>2161.8000000000002</v>
      </c>
      <c r="H25">
        <v>326</v>
      </c>
      <c r="K25" t="s">
        <v>56</v>
      </c>
      <c r="L25" s="22">
        <f>$L$14*$L$18/L11*$L$15</f>
        <v>4.460868795716233</v>
      </c>
      <c r="M25" s="22">
        <f>$L$14*$L$18/M11*$L$15</f>
        <v>268.11504808969926</v>
      </c>
      <c r="N25">
        <f t="shared" si="0"/>
        <v>1.3910976619294318E-5</v>
      </c>
      <c r="P25" s="22">
        <f>$P$14*$P$18/P11*$P$15</f>
        <v>6.1861135089888668</v>
      </c>
      <c r="Q25" s="22">
        <f>$P$14*$P$18/Q11*$P$15</f>
        <v>282.40973534691807</v>
      </c>
      <c r="R25">
        <f t="shared" si="1"/>
        <v>1.2538358188776886E-5</v>
      </c>
      <c r="T25" s="22">
        <f t="shared" ref="T25:W26" si="2">$P$14*$P$18/T11*$P$15</f>
        <v>5.227672204782154</v>
      </c>
      <c r="U25" s="22">
        <f t="shared" si="2"/>
        <v>389.41101375135509</v>
      </c>
      <c r="V25" s="22">
        <f t="shared" si="2"/>
        <v>32.033340994930505</v>
      </c>
      <c r="W25" s="22">
        <f t="shared" si="2"/>
        <v>31.947184358171</v>
      </c>
    </row>
    <row r="26" spans="1:23" x14ac:dyDescent="0.3">
      <c r="A26" s="9">
        <v>0.3628703703703704</v>
      </c>
      <c r="B26" s="4">
        <v>10</v>
      </c>
      <c r="D26">
        <v>0</v>
      </c>
      <c r="E26">
        <v>-5</v>
      </c>
      <c r="G26">
        <v>2203.1</v>
      </c>
      <c r="H26">
        <v>318.8</v>
      </c>
      <c r="K26" t="s">
        <v>57</v>
      </c>
      <c r="L26" s="22">
        <f>$L$14*$L$18/L12*$L$15</f>
        <v>1.8946796731672082</v>
      </c>
      <c r="M26" s="22">
        <f>$L$14*$L$18/M12*$L$15</f>
        <v>113.68078039003248</v>
      </c>
      <c r="N26">
        <f t="shared" si="0"/>
        <v>7.7379497926832936E-5</v>
      </c>
      <c r="P26" s="22">
        <f>$P$14*$P$18/P12*$P$15</f>
        <v>2.6249558527005727</v>
      </c>
      <c r="Q26" s="22">
        <f>$P$14*$P$18/Q12*$P$15</f>
        <v>123.15417875586854</v>
      </c>
      <c r="R26">
        <f t="shared" si="1"/>
        <v>6.5932826635881292E-5</v>
      </c>
      <c r="T26" s="22">
        <f t="shared" si="2"/>
        <v>2.229593599979959</v>
      </c>
      <c r="U26" s="22">
        <f t="shared" si="2"/>
        <v>167.6015261718079</v>
      </c>
      <c r="V26" s="22">
        <f t="shared" si="2"/>
        <v>13.66439487791097</v>
      </c>
      <c r="W26" s="22">
        <f t="shared" si="2"/>
        <v>13.577498224737941</v>
      </c>
    </row>
    <row r="27" spans="1:23" x14ac:dyDescent="0.3">
      <c r="A27" s="9">
        <v>0.36346064814814816</v>
      </c>
      <c r="B27" s="4">
        <v>10</v>
      </c>
      <c r="D27">
        <v>5</v>
      </c>
      <c r="E27">
        <v>-5</v>
      </c>
      <c r="G27">
        <v>2193.1</v>
      </c>
      <c r="H27">
        <v>307.60000000000002</v>
      </c>
    </row>
    <row r="28" spans="1:23" x14ac:dyDescent="0.3">
      <c r="A28" s="9">
        <v>0.36398148148148146</v>
      </c>
      <c r="B28" s="4">
        <v>10</v>
      </c>
      <c r="D28">
        <v>10</v>
      </c>
      <c r="E28">
        <v>-5</v>
      </c>
      <c r="G28">
        <v>2183.4</v>
      </c>
      <c r="H28">
        <v>315.60000000000002</v>
      </c>
      <c r="S28" t="s">
        <v>71</v>
      </c>
      <c r="T28" t="s">
        <v>69</v>
      </c>
      <c r="U28" s="22">
        <f>STDEV(L26,P26)/SQRT(2)</f>
        <v>0.36513808976668338</v>
      </c>
    </row>
    <row r="29" spans="1:23" x14ac:dyDescent="0.3">
      <c r="A29" s="9">
        <v>0.36464120370370368</v>
      </c>
      <c r="B29" s="4">
        <v>10</v>
      </c>
      <c r="D29">
        <v>-10</v>
      </c>
      <c r="E29">
        <v>-10</v>
      </c>
      <c r="G29">
        <v>2168.4</v>
      </c>
      <c r="H29">
        <v>306.7</v>
      </c>
      <c r="T29" t="s">
        <v>70</v>
      </c>
      <c r="U29" s="22">
        <f>SQRT((L26-T26)^2+(P26-T26)^2)/SQRT(2)</f>
        <v>0.36638685105326518</v>
      </c>
    </row>
    <row r="30" spans="1:23" x14ac:dyDescent="0.3">
      <c r="A30" s="9">
        <v>0.36515046296296294</v>
      </c>
      <c r="B30" s="4">
        <v>10</v>
      </c>
      <c r="D30">
        <v>-5</v>
      </c>
      <c r="E30">
        <v>-10</v>
      </c>
      <c r="G30">
        <v>2160.1</v>
      </c>
      <c r="H30">
        <v>313.39999999999998</v>
      </c>
    </row>
    <row r="31" spans="1:23" x14ac:dyDescent="0.3">
      <c r="A31" s="9">
        <v>0.3656712962962963</v>
      </c>
      <c r="B31" s="4">
        <v>10</v>
      </c>
      <c r="D31">
        <v>0</v>
      </c>
      <c r="E31">
        <v>-10</v>
      </c>
      <c r="G31">
        <v>2185.1999999999998</v>
      </c>
      <c r="H31">
        <v>321.89999999999998</v>
      </c>
    </row>
    <row r="32" spans="1:23" x14ac:dyDescent="0.3">
      <c r="A32" s="9">
        <v>0.3661342592592593</v>
      </c>
      <c r="B32" s="4">
        <v>10</v>
      </c>
      <c r="D32">
        <v>5</v>
      </c>
      <c r="E32">
        <v>-10</v>
      </c>
      <c r="G32">
        <v>2187.3000000000002</v>
      </c>
      <c r="H32">
        <v>314.7</v>
      </c>
      <c r="L32" s="4"/>
    </row>
    <row r="33" spans="1:15" x14ac:dyDescent="0.3">
      <c r="A33" s="9">
        <v>0.36663194444444441</v>
      </c>
      <c r="B33" s="4">
        <v>10</v>
      </c>
      <c r="D33">
        <v>10</v>
      </c>
      <c r="E33">
        <v>-10</v>
      </c>
      <c r="G33">
        <v>2169.3000000000002</v>
      </c>
      <c r="H33">
        <v>305.3</v>
      </c>
    </row>
    <row r="34" spans="1:15" x14ac:dyDescent="0.3">
      <c r="A34" s="9"/>
      <c r="B34" s="4"/>
    </row>
    <row r="35" spans="1:15" x14ac:dyDescent="0.3">
      <c r="A35" s="7" t="s">
        <v>15</v>
      </c>
    </row>
    <row r="36" spans="1:15" x14ac:dyDescent="0.3">
      <c r="A36" s="8" t="s">
        <v>13</v>
      </c>
    </row>
    <row r="37" spans="1:15" x14ac:dyDescent="0.3">
      <c r="A37" s="8">
        <v>1410</v>
      </c>
      <c r="G37" s="13" t="s">
        <v>24</v>
      </c>
      <c r="H37" s="11"/>
    </row>
    <row r="38" spans="1:15" x14ac:dyDescent="0.3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13" t="s">
        <v>25</v>
      </c>
      <c r="H38" s="13" t="s">
        <v>27</v>
      </c>
    </row>
    <row r="39" spans="1:15" x14ac:dyDescent="0.3">
      <c r="A39" s="9">
        <v>0.36813657407407407</v>
      </c>
      <c r="B39" s="4">
        <v>10</v>
      </c>
      <c r="D39">
        <v>0</v>
      </c>
      <c r="E39">
        <v>-16</v>
      </c>
      <c r="F39" t="s">
        <v>18</v>
      </c>
      <c r="G39">
        <v>2203</v>
      </c>
      <c r="H39">
        <v>306.89999999999998</v>
      </c>
    </row>
    <row r="40" spans="1:15" x14ac:dyDescent="0.3">
      <c r="A40" s="9">
        <v>0.36921296296296297</v>
      </c>
      <c r="B40" s="4">
        <v>10</v>
      </c>
      <c r="D40">
        <v>0</v>
      </c>
      <c r="E40">
        <f t="shared" ref="E40:E55" si="3">E39+2</f>
        <v>-14</v>
      </c>
      <c r="G40">
        <v>2171.1999999999998</v>
      </c>
      <c r="H40">
        <v>306.2</v>
      </c>
    </row>
    <row r="41" spans="1:15" x14ac:dyDescent="0.3">
      <c r="A41" s="9">
        <v>0.36958333333333332</v>
      </c>
      <c r="B41" s="4">
        <v>10</v>
      </c>
      <c r="D41">
        <v>0</v>
      </c>
      <c r="E41">
        <f t="shared" si="3"/>
        <v>-12</v>
      </c>
      <c r="G41">
        <v>2206.8000000000002</v>
      </c>
      <c r="H41">
        <v>309.2</v>
      </c>
    </row>
    <row r="42" spans="1:15" x14ac:dyDescent="0.3">
      <c r="A42" s="9">
        <v>0.36994212962962963</v>
      </c>
      <c r="B42" s="4">
        <v>10</v>
      </c>
      <c r="D42">
        <v>0</v>
      </c>
      <c r="E42">
        <f t="shared" si="3"/>
        <v>-10</v>
      </c>
      <c r="G42">
        <v>2186.9</v>
      </c>
      <c r="H42">
        <v>316.89999999999998</v>
      </c>
    </row>
    <row r="43" spans="1:15" x14ac:dyDescent="0.3">
      <c r="A43" s="9">
        <v>0.37041666666666667</v>
      </c>
      <c r="B43" s="4">
        <v>10</v>
      </c>
      <c r="D43">
        <v>0</v>
      </c>
      <c r="E43">
        <f t="shared" si="3"/>
        <v>-8</v>
      </c>
      <c r="G43">
        <v>2216.4</v>
      </c>
      <c r="H43">
        <v>327.9</v>
      </c>
    </row>
    <row r="44" spans="1:15" x14ac:dyDescent="0.3">
      <c r="A44" s="9">
        <v>0.3707523148148148</v>
      </c>
      <c r="B44" s="4">
        <v>10</v>
      </c>
      <c r="D44">
        <v>0</v>
      </c>
      <c r="E44">
        <f t="shared" si="3"/>
        <v>-6</v>
      </c>
      <c r="G44">
        <v>2192.4</v>
      </c>
      <c r="H44">
        <v>320</v>
      </c>
    </row>
    <row r="45" spans="1:15" x14ac:dyDescent="0.3">
      <c r="A45" s="9">
        <v>0.37123842592592587</v>
      </c>
      <c r="B45" s="4">
        <v>10</v>
      </c>
      <c r="D45">
        <v>0</v>
      </c>
      <c r="E45">
        <f t="shared" si="3"/>
        <v>-4</v>
      </c>
      <c r="G45">
        <v>2242.9</v>
      </c>
      <c r="H45">
        <v>346.1</v>
      </c>
    </row>
    <row r="46" spans="1:15" x14ac:dyDescent="0.3">
      <c r="A46" s="9">
        <v>0.37170138888888887</v>
      </c>
      <c r="B46" s="4">
        <v>10</v>
      </c>
      <c r="D46">
        <v>0</v>
      </c>
      <c r="E46">
        <f t="shared" si="3"/>
        <v>-2</v>
      </c>
      <c r="G46">
        <v>2181.6</v>
      </c>
      <c r="H46">
        <v>489.4</v>
      </c>
    </row>
    <row r="47" spans="1:15" x14ac:dyDescent="0.3">
      <c r="A47" s="9">
        <v>0.37208333333333332</v>
      </c>
      <c r="B47" s="4">
        <v>10</v>
      </c>
      <c r="D47">
        <v>0</v>
      </c>
      <c r="E47">
        <f t="shared" si="3"/>
        <v>0</v>
      </c>
      <c r="G47">
        <v>2209.4</v>
      </c>
      <c r="H47">
        <v>660.9</v>
      </c>
      <c r="K47" t="s">
        <v>44</v>
      </c>
      <c r="O47" t="s">
        <v>45</v>
      </c>
    </row>
    <row r="48" spans="1:15" x14ac:dyDescent="0.3">
      <c r="A48" s="9">
        <v>0.37248842592592596</v>
      </c>
      <c r="B48" s="4">
        <v>10</v>
      </c>
      <c r="D48">
        <v>0</v>
      </c>
      <c r="E48">
        <f t="shared" si="3"/>
        <v>2</v>
      </c>
      <c r="G48">
        <v>2207.8000000000002</v>
      </c>
      <c r="H48">
        <v>655.1</v>
      </c>
    </row>
    <row r="49" spans="1:17" x14ac:dyDescent="0.3">
      <c r="A49" s="9">
        <v>0.37283564814814812</v>
      </c>
      <c r="B49" s="4">
        <v>10</v>
      </c>
      <c r="D49">
        <v>0</v>
      </c>
      <c r="E49">
        <f t="shared" si="3"/>
        <v>4</v>
      </c>
      <c r="G49">
        <v>2198.1999999999998</v>
      </c>
      <c r="H49">
        <v>486.3</v>
      </c>
      <c r="K49" t="s">
        <v>37</v>
      </c>
      <c r="M49" t="s">
        <v>42</v>
      </c>
      <c r="O49" t="s">
        <v>37</v>
      </c>
      <c r="Q49" t="s">
        <v>42</v>
      </c>
    </row>
    <row r="50" spans="1:17" x14ac:dyDescent="0.3">
      <c r="A50" s="9">
        <v>0.37321759259259263</v>
      </c>
      <c r="B50" s="4">
        <v>10</v>
      </c>
      <c r="D50">
        <v>0</v>
      </c>
      <c r="E50">
        <f t="shared" si="3"/>
        <v>6</v>
      </c>
      <c r="G50">
        <v>2217.6</v>
      </c>
      <c r="H50">
        <v>352.6</v>
      </c>
      <c r="K50" t="s">
        <v>38</v>
      </c>
      <c r="L50">
        <v>313.04899999999998</v>
      </c>
      <c r="M50">
        <v>2.2000000000000002</v>
      </c>
      <c r="O50" t="s">
        <v>38</v>
      </c>
      <c r="P50">
        <v>312.00200000000001</v>
      </c>
      <c r="Q50">
        <v>2.2000000000000002</v>
      </c>
    </row>
    <row r="51" spans="1:17" x14ac:dyDescent="0.3">
      <c r="A51" s="9">
        <v>0.37354166666666666</v>
      </c>
      <c r="B51" s="4">
        <v>10</v>
      </c>
      <c r="D51">
        <v>0</v>
      </c>
      <c r="E51">
        <f t="shared" si="3"/>
        <v>8</v>
      </c>
      <c r="G51">
        <v>2199.9</v>
      </c>
      <c r="H51">
        <v>313.5</v>
      </c>
      <c r="K51" t="s">
        <v>39</v>
      </c>
      <c r="L51">
        <v>3.3128500000000001</v>
      </c>
      <c r="M51">
        <v>5.5100000000000003E-2</v>
      </c>
      <c r="O51" t="s">
        <v>39</v>
      </c>
      <c r="P51">
        <v>2.3889800000000001</v>
      </c>
      <c r="Q51">
        <v>5.5100000000000003E-2</v>
      </c>
    </row>
    <row r="52" spans="1:17" x14ac:dyDescent="0.3">
      <c r="A52" s="9">
        <v>0.3739467592592593</v>
      </c>
      <c r="B52" s="4">
        <v>10</v>
      </c>
      <c r="D52">
        <v>0</v>
      </c>
      <c r="E52">
        <f t="shared" si="3"/>
        <v>10</v>
      </c>
      <c r="G52">
        <v>2200.8000000000002</v>
      </c>
      <c r="H52">
        <v>324.10000000000002</v>
      </c>
      <c r="K52" t="s">
        <v>40</v>
      </c>
      <c r="L52">
        <v>0.96792</v>
      </c>
      <c r="M52">
        <v>4.7199999999999999E-2</v>
      </c>
      <c r="O52" t="s">
        <v>40</v>
      </c>
      <c r="P52">
        <v>0.98366299999999995</v>
      </c>
      <c r="Q52">
        <v>4.7199999999999999E-2</v>
      </c>
    </row>
    <row r="53" spans="1:17" x14ac:dyDescent="0.3">
      <c r="A53" s="9">
        <v>0.37436342592592592</v>
      </c>
      <c r="B53" s="4">
        <v>10</v>
      </c>
      <c r="D53">
        <v>0</v>
      </c>
      <c r="E53">
        <f t="shared" si="3"/>
        <v>12</v>
      </c>
      <c r="G53">
        <v>2187</v>
      </c>
      <c r="H53">
        <v>317</v>
      </c>
      <c r="K53" t="s">
        <v>41</v>
      </c>
      <c r="L53" s="21">
        <v>364.68</v>
      </c>
      <c r="M53">
        <v>4.76</v>
      </c>
      <c r="O53" t="s">
        <v>41</v>
      </c>
      <c r="P53">
        <v>905.33500000000004</v>
      </c>
      <c r="Q53">
        <v>4.76</v>
      </c>
    </row>
    <row r="54" spans="1:17" x14ac:dyDescent="0.3">
      <c r="A54" s="9">
        <v>0.3747685185185185</v>
      </c>
      <c r="B54" s="4">
        <v>10</v>
      </c>
      <c r="D54">
        <v>0</v>
      </c>
      <c r="E54">
        <f t="shared" si="3"/>
        <v>14</v>
      </c>
      <c r="G54">
        <v>2200.4</v>
      </c>
      <c r="H54">
        <v>304.39999999999998</v>
      </c>
    </row>
    <row r="55" spans="1:17" x14ac:dyDescent="0.3">
      <c r="A55" s="9">
        <v>0.37513888888888891</v>
      </c>
      <c r="B55" s="4">
        <v>10</v>
      </c>
      <c r="D55">
        <v>0</v>
      </c>
      <c r="E55">
        <f t="shared" si="3"/>
        <v>16</v>
      </c>
      <c r="G55">
        <v>2217.5</v>
      </c>
      <c r="H55">
        <v>302.2</v>
      </c>
      <c r="K55" t="s">
        <v>43</v>
      </c>
      <c r="O55" t="s">
        <v>43</v>
      </c>
    </row>
    <row r="56" spans="1:17" x14ac:dyDescent="0.3">
      <c r="A56" s="9">
        <v>0.37572916666666667</v>
      </c>
      <c r="B56" s="4">
        <v>10</v>
      </c>
      <c r="D56">
        <v>-16</v>
      </c>
      <c r="E56">
        <v>0</v>
      </c>
      <c r="F56" t="s">
        <v>36</v>
      </c>
      <c r="G56">
        <v>2183.1999999999998</v>
      </c>
      <c r="H56">
        <v>313</v>
      </c>
      <c r="K56">
        <f>((((2*PI()*$L$51^2))^(1/2))^(-1))*$L$53*EXP(-((D56-$L$52)^2)/(2*$L$51^2))+$L$50</f>
        <v>313.04908833274862</v>
      </c>
      <c r="O56" s="4">
        <f>((((2*PI()*$P$51^2))^(1/2))^(-1))*$P$53*EXP(-((H39-$P$52)^2)/(2*$P$51^2))+$P$50</f>
        <v>312.00200000000001</v>
      </c>
      <c r="P56">
        <f>EXP(-((H39-$P$52)^2)/(2*$P$51^2))</f>
        <v>0</v>
      </c>
    </row>
    <row r="57" spans="1:17" x14ac:dyDescent="0.3">
      <c r="A57" s="9">
        <v>0.37606481481481485</v>
      </c>
      <c r="B57" s="4">
        <v>10</v>
      </c>
      <c r="D57">
        <f t="shared" ref="D57:D72" si="4">D56+2</f>
        <v>-14</v>
      </c>
      <c r="E57">
        <v>0</v>
      </c>
      <c r="G57">
        <v>2160.6999999999998</v>
      </c>
      <c r="H57">
        <v>316.10000000000002</v>
      </c>
      <c r="K57">
        <f t="shared" ref="K57:K72" si="5">((((2*PI()*$L$51^2))^(1/2))^(-1))*$L$53*EXP(-((D57-$L$52)^2)/(2*$L$51^2))+$L$50</f>
        <v>313.05062130886046</v>
      </c>
      <c r="O57" s="4">
        <f t="shared" ref="O57:O72" si="6">((((2*PI()*$P$51^2))^(1/2))^(-1))*$P$53*EXP(-((H40-$P$52)^2)/(2*$P$51^2))+$P$50</f>
        <v>312.00200000000001</v>
      </c>
      <c r="P57">
        <f>EXP(-((H39-$P$52)^2)/(2*$P$51^2))</f>
        <v>0</v>
      </c>
    </row>
    <row r="58" spans="1:17" x14ac:dyDescent="0.3">
      <c r="A58" s="9">
        <v>0.37643518518518521</v>
      </c>
      <c r="B58" s="4">
        <v>10</v>
      </c>
      <c r="D58">
        <f t="shared" si="4"/>
        <v>-12</v>
      </c>
      <c r="E58">
        <v>0</v>
      </c>
      <c r="G58">
        <v>2202.5</v>
      </c>
      <c r="H58">
        <v>321.10000000000002</v>
      </c>
      <c r="K58">
        <f t="shared" si="5"/>
        <v>313.06966923504677</v>
      </c>
      <c r="O58" s="4">
        <f t="shared" si="6"/>
        <v>312.00200000000001</v>
      </c>
    </row>
    <row r="59" spans="1:17" x14ac:dyDescent="0.3">
      <c r="A59" s="9">
        <v>0.37680555555555556</v>
      </c>
      <c r="B59" s="4">
        <v>10</v>
      </c>
      <c r="D59">
        <f t="shared" si="4"/>
        <v>-10</v>
      </c>
      <c r="E59">
        <v>0</v>
      </c>
      <c r="G59">
        <v>2185</v>
      </c>
      <c r="H59">
        <v>320.3</v>
      </c>
      <c r="K59">
        <f t="shared" si="5"/>
        <v>313.23201963643135</v>
      </c>
      <c r="O59" s="4">
        <f t="shared" si="6"/>
        <v>312.00200000000001</v>
      </c>
    </row>
    <row r="60" spans="1:17" x14ac:dyDescent="0.3">
      <c r="A60" s="9">
        <v>0.37731481481481483</v>
      </c>
      <c r="B60" s="4">
        <v>10</v>
      </c>
      <c r="D60">
        <f t="shared" si="4"/>
        <v>-8</v>
      </c>
      <c r="E60">
        <v>0</v>
      </c>
      <c r="G60">
        <v>2160.6999999999998</v>
      </c>
      <c r="H60">
        <v>316.10000000000002</v>
      </c>
      <c r="K60">
        <f t="shared" si="5"/>
        <v>314.17460395134867</v>
      </c>
      <c r="O60" s="4">
        <f t="shared" si="6"/>
        <v>312.00200000000001</v>
      </c>
    </row>
    <row r="61" spans="1:17" x14ac:dyDescent="0.3">
      <c r="A61" s="9">
        <v>0.37783564814814818</v>
      </c>
      <c r="B61" s="4">
        <v>10</v>
      </c>
      <c r="D61">
        <f t="shared" si="4"/>
        <v>-6</v>
      </c>
      <c r="E61">
        <v>0</v>
      </c>
      <c r="G61">
        <v>2196.9</v>
      </c>
      <c r="H61">
        <v>347</v>
      </c>
      <c r="K61">
        <f t="shared" si="5"/>
        <v>317.85726246447695</v>
      </c>
      <c r="O61" s="4">
        <f t="shared" si="6"/>
        <v>312.00200000000001</v>
      </c>
    </row>
    <row r="62" spans="1:17" x14ac:dyDescent="0.3">
      <c r="A62" s="9">
        <v>0.37820601851851854</v>
      </c>
      <c r="B62" s="4">
        <v>10</v>
      </c>
      <c r="D62">
        <f t="shared" si="4"/>
        <v>-4</v>
      </c>
      <c r="E62">
        <v>0</v>
      </c>
      <c r="G62">
        <v>2174.9</v>
      </c>
      <c r="H62">
        <v>435.5</v>
      </c>
      <c r="K62">
        <f t="shared" si="5"/>
        <v>327.31510314331132</v>
      </c>
      <c r="O62" s="4">
        <f t="shared" si="6"/>
        <v>312.00200000000001</v>
      </c>
    </row>
    <row r="63" spans="1:17" x14ac:dyDescent="0.3">
      <c r="A63" s="9">
        <v>0.3785648148148148</v>
      </c>
      <c r="B63" s="4">
        <v>10</v>
      </c>
      <c r="D63">
        <f t="shared" si="4"/>
        <v>-2</v>
      </c>
      <c r="E63">
        <v>0</v>
      </c>
      <c r="G63">
        <v>2216.8000000000002</v>
      </c>
      <c r="H63">
        <v>560</v>
      </c>
      <c r="K63">
        <f t="shared" si="5"/>
        <v>342.44831351331902</v>
      </c>
      <c r="O63" s="4">
        <f>((((2*PI()*$P$51^2))^(1/2))^(-1))*$P$53*EXP(-((H46-$P$52)^2)/(2*$P$51^2))+$P$50</f>
        <v>312.00200000000001</v>
      </c>
    </row>
    <row r="64" spans="1:17" x14ac:dyDescent="0.3">
      <c r="A64" s="9">
        <v>0.3790162037037037</v>
      </c>
      <c r="B64" s="4">
        <v>10</v>
      </c>
      <c r="D64">
        <f t="shared" si="4"/>
        <v>0</v>
      </c>
      <c r="E64">
        <v>0</v>
      </c>
      <c r="G64">
        <v>2209.4</v>
      </c>
      <c r="H64">
        <v>660.9</v>
      </c>
      <c r="K64">
        <f t="shared" si="5"/>
        <v>355.12976786050245</v>
      </c>
      <c r="O64" s="4">
        <f t="shared" si="6"/>
        <v>312.00200000000001</v>
      </c>
    </row>
    <row r="65" spans="1:15" x14ac:dyDescent="0.3">
      <c r="A65" s="9">
        <v>0.37952546296296297</v>
      </c>
      <c r="B65" s="4">
        <v>10</v>
      </c>
      <c r="D65">
        <f t="shared" si="4"/>
        <v>2</v>
      </c>
      <c r="E65">
        <v>0</v>
      </c>
      <c r="G65">
        <v>2249.6</v>
      </c>
      <c r="H65">
        <v>654.5</v>
      </c>
      <c r="K65">
        <f t="shared" si="5"/>
        <v>354.88448023642945</v>
      </c>
      <c r="O65" s="4">
        <f t="shared" si="6"/>
        <v>312.00200000000001</v>
      </c>
    </row>
    <row r="66" spans="1:15" x14ac:dyDescent="0.3">
      <c r="A66" s="9">
        <v>0.37996527777777778</v>
      </c>
      <c r="B66" s="4">
        <v>10</v>
      </c>
      <c r="D66">
        <f t="shared" si="4"/>
        <v>4</v>
      </c>
      <c r="E66">
        <v>0</v>
      </c>
      <c r="G66">
        <v>2219.3000000000002</v>
      </c>
      <c r="H66">
        <v>561.20000000000005</v>
      </c>
      <c r="K66">
        <f t="shared" si="5"/>
        <v>341.93720104538266</v>
      </c>
      <c r="O66" s="4">
        <f t="shared" si="6"/>
        <v>312.00200000000001</v>
      </c>
    </row>
    <row r="67" spans="1:15" x14ac:dyDescent="0.3">
      <c r="A67" s="9">
        <v>0.38030092592592596</v>
      </c>
      <c r="B67" s="4">
        <v>10</v>
      </c>
      <c r="D67">
        <f t="shared" si="4"/>
        <v>6</v>
      </c>
      <c r="E67">
        <v>0</v>
      </c>
      <c r="G67">
        <v>2193.4</v>
      </c>
      <c r="H67">
        <v>429.4</v>
      </c>
      <c r="K67">
        <f t="shared" si="5"/>
        <v>326.90413856357321</v>
      </c>
      <c r="O67" s="4">
        <f t="shared" si="6"/>
        <v>312.00200000000001</v>
      </c>
    </row>
    <row r="68" spans="1:15" x14ac:dyDescent="0.3">
      <c r="A68" s="9">
        <v>0.38081018518518522</v>
      </c>
      <c r="B68" s="4">
        <v>10</v>
      </c>
      <c r="D68">
        <f t="shared" si="4"/>
        <v>8</v>
      </c>
      <c r="E68">
        <v>0</v>
      </c>
      <c r="G68">
        <v>2183.9</v>
      </c>
      <c r="H68">
        <v>344.2</v>
      </c>
      <c r="K68">
        <f t="shared" si="5"/>
        <v>317.66446950078614</v>
      </c>
      <c r="O68" s="4">
        <f t="shared" si="6"/>
        <v>312.00200000000001</v>
      </c>
    </row>
    <row r="69" spans="1:15" x14ac:dyDescent="0.3">
      <c r="A69" s="9">
        <v>0.38122685185185184</v>
      </c>
      <c r="B69" s="4">
        <v>10</v>
      </c>
      <c r="D69">
        <f t="shared" si="4"/>
        <v>10</v>
      </c>
      <c r="E69">
        <v>0</v>
      </c>
      <c r="G69">
        <v>2191.1</v>
      </c>
      <c r="H69">
        <v>310.2</v>
      </c>
      <c r="K69">
        <f t="shared" si="5"/>
        <v>314.11691216535593</v>
      </c>
      <c r="O69" s="4">
        <f t="shared" si="6"/>
        <v>312.00200000000001</v>
      </c>
    </row>
    <row r="70" spans="1:15" x14ac:dyDescent="0.3">
      <c r="A70" s="9">
        <v>0.38184027777777779</v>
      </c>
      <c r="B70" s="4">
        <v>10</v>
      </c>
      <c r="D70">
        <f t="shared" si="4"/>
        <v>12</v>
      </c>
      <c r="E70">
        <v>0</v>
      </c>
      <c r="G70">
        <v>2233.6</v>
      </c>
      <c r="H70">
        <v>315.2</v>
      </c>
      <c r="K70">
        <f t="shared" si="5"/>
        <v>313.22062075916307</v>
      </c>
      <c r="O70" s="4">
        <f t="shared" si="6"/>
        <v>312.00200000000001</v>
      </c>
    </row>
    <row r="71" spans="1:15" x14ac:dyDescent="0.3">
      <c r="A71" s="9">
        <v>0.38221064814814815</v>
      </c>
      <c r="B71" s="4">
        <v>10</v>
      </c>
      <c r="D71">
        <f t="shared" si="4"/>
        <v>14</v>
      </c>
      <c r="E71">
        <v>0</v>
      </c>
      <c r="G71">
        <v>2172.4</v>
      </c>
      <c r="H71">
        <v>316.89999999999998</v>
      </c>
      <c r="K71">
        <f t="shared" si="5"/>
        <v>313.06815661362793</v>
      </c>
      <c r="O71" s="4">
        <f t="shared" si="6"/>
        <v>312.00200000000001</v>
      </c>
    </row>
    <row r="72" spans="1:15" x14ac:dyDescent="0.3">
      <c r="A72" s="9">
        <v>0.3825810185185185</v>
      </c>
      <c r="B72" s="4">
        <v>10</v>
      </c>
      <c r="D72">
        <f t="shared" si="4"/>
        <v>16</v>
      </c>
      <c r="E72">
        <v>0</v>
      </c>
      <c r="G72">
        <v>2177.4</v>
      </c>
      <c r="H72">
        <v>314.39999999999998</v>
      </c>
      <c r="K72">
        <f t="shared" si="5"/>
        <v>313.05048519096181</v>
      </c>
      <c r="O72" s="4">
        <f t="shared" si="6"/>
        <v>312.00200000000001</v>
      </c>
    </row>
    <row r="73" spans="1:15" x14ac:dyDescent="0.3">
      <c r="B73" s="4"/>
    </row>
    <row r="74" spans="1:15" ht="15.6" x14ac:dyDescent="0.3">
      <c r="A74" s="10" t="s">
        <v>3</v>
      </c>
      <c r="B74" s="11"/>
      <c r="C74" s="11"/>
      <c r="D74" s="12" t="s">
        <v>13</v>
      </c>
      <c r="E74" s="11"/>
      <c r="F74" s="11"/>
    </row>
    <row r="75" spans="1:15" x14ac:dyDescent="0.3">
      <c r="A75" s="13" t="s">
        <v>9</v>
      </c>
      <c r="B75" s="11"/>
      <c r="C75" s="11"/>
      <c r="D75" s="12">
        <v>1420.4</v>
      </c>
      <c r="E75" s="11"/>
      <c r="F75" s="11"/>
    </row>
    <row r="76" spans="1:15" x14ac:dyDescent="0.3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15" x14ac:dyDescent="0.3">
      <c r="A77" s="11">
        <v>84</v>
      </c>
      <c r="B77" s="14">
        <v>0.24195601851851853</v>
      </c>
      <c r="C77" s="11">
        <v>1</v>
      </c>
      <c r="D77" s="11" t="s">
        <v>20</v>
      </c>
      <c r="E77" s="11"/>
      <c r="F77" s="11"/>
    </row>
    <row r="78" spans="1:15" x14ac:dyDescent="0.3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15" x14ac:dyDescent="0.3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15" x14ac:dyDescent="0.3">
      <c r="A80" s="11">
        <v>84</v>
      </c>
      <c r="B80" s="14">
        <v>0.2426736111111111</v>
      </c>
      <c r="C80" s="11">
        <v>30</v>
      </c>
      <c r="D80" s="11"/>
      <c r="E80" s="11"/>
      <c r="F80" s="11"/>
    </row>
    <row r="81" spans="1:20" x14ac:dyDescent="0.3">
      <c r="A81" s="11">
        <v>84</v>
      </c>
      <c r="B81" s="14">
        <v>0.2434375</v>
      </c>
      <c r="C81" s="11">
        <v>100</v>
      </c>
      <c r="D81" s="11"/>
      <c r="E81" s="11"/>
      <c r="F81" s="11"/>
    </row>
    <row r="82" spans="1:20" x14ac:dyDescent="0.3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20" x14ac:dyDescent="0.3">
      <c r="A83" s="11"/>
      <c r="B83" s="15"/>
      <c r="C83" s="15"/>
      <c r="D83" s="16"/>
      <c r="E83" s="11"/>
      <c r="F83" s="11"/>
    </row>
    <row r="84" spans="1:20" x14ac:dyDescent="0.3">
      <c r="A84" s="13" t="s">
        <v>8</v>
      </c>
      <c r="B84" s="15"/>
      <c r="C84" s="15"/>
      <c r="D84" s="16"/>
      <c r="E84" s="13" t="s">
        <v>26</v>
      </c>
      <c r="F84" s="11"/>
      <c r="G84" s="13" t="s">
        <v>28</v>
      </c>
      <c r="H84" s="11"/>
      <c r="I84" s="13" t="s">
        <v>29</v>
      </c>
      <c r="J84" s="11"/>
      <c r="K84" s="13" t="s">
        <v>30</v>
      </c>
      <c r="L84" s="11"/>
      <c r="M84" s="13" t="s">
        <v>31</v>
      </c>
      <c r="N84" s="11"/>
      <c r="O84" s="13" t="s">
        <v>33</v>
      </c>
      <c r="P84" s="11"/>
      <c r="Q84" s="13" t="s">
        <v>34</v>
      </c>
      <c r="R84" s="11"/>
      <c r="S84" s="13" t="s">
        <v>35</v>
      </c>
      <c r="T84" s="11"/>
    </row>
    <row r="85" spans="1:20" x14ac:dyDescent="0.3">
      <c r="A85" s="13" t="s">
        <v>6</v>
      </c>
      <c r="B85" s="13" t="s">
        <v>4</v>
      </c>
      <c r="C85" s="13" t="s">
        <v>7</v>
      </c>
      <c r="D85" s="13" t="s">
        <v>5</v>
      </c>
      <c r="E85" s="13" t="s">
        <v>25</v>
      </c>
      <c r="F85" s="13" t="s">
        <v>27</v>
      </c>
      <c r="G85" s="13" t="s">
        <v>25</v>
      </c>
      <c r="H85" s="13" t="s">
        <v>27</v>
      </c>
      <c r="I85" s="13" t="s">
        <v>25</v>
      </c>
      <c r="J85" s="13" t="s">
        <v>27</v>
      </c>
      <c r="K85" s="13" t="s">
        <v>25</v>
      </c>
      <c r="L85" s="13" t="s">
        <v>27</v>
      </c>
      <c r="M85" s="13" t="s">
        <v>25</v>
      </c>
      <c r="N85" s="13" t="s">
        <v>27</v>
      </c>
      <c r="O85" s="13" t="s">
        <v>25</v>
      </c>
      <c r="P85" s="13" t="s">
        <v>27</v>
      </c>
      <c r="Q85" s="13" t="s">
        <v>25</v>
      </c>
      <c r="R85" s="13" t="s">
        <v>27</v>
      </c>
      <c r="S85" s="13" t="s">
        <v>25</v>
      </c>
      <c r="T85" s="13" t="s">
        <v>27</v>
      </c>
    </row>
    <row r="86" spans="1:20" x14ac:dyDescent="0.3">
      <c r="A86" s="11">
        <v>33</v>
      </c>
      <c r="B86" s="14">
        <v>0.21031250000000001</v>
      </c>
      <c r="C86" s="11">
        <v>60</v>
      </c>
      <c r="D86" s="11" t="s">
        <v>21</v>
      </c>
      <c r="E86" s="11">
        <v>6.7</v>
      </c>
      <c r="F86" s="11">
        <v>37.9</v>
      </c>
      <c r="G86" s="11">
        <v>41.7</v>
      </c>
      <c r="H86" s="11">
        <v>30.2</v>
      </c>
      <c r="I86" s="11">
        <v>80.900000000000006</v>
      </c>
      <c r="J86" s="11">
        <v>25.1</v>
      </c>
      <c r="K86" s="19">
        <v>-46</v>
      </c>
      <c r="L86" s="19">
        <v>13.2</v>
      </c>
    </row>
    <row r="87" spans="1:20" x14ac:dyDescent="0.3">
      <c r="A87" s="11">
        <v>38</v>
      </c>
      <c r="B87" s="14">
        <v>0.25197916666666698</v>
      </c>
      <c r="C87" s="11">
        <v>60</v>
      </c>
      <c r="D87" s="11"/>
      <c r="E87" s="11">
        <v>5.3</v>
      </c>
      <c r="F87" s="11">
        <v>37.200000000000003</v>
      </c>
      <c r="G87" s="19">
        <v>32.1</v>
      </c>
      <c r="H87" s="19">
        <v>36.700000000000003</v>
      </c>
      <c r="I87" s="19">
        <v>58.9</v>
      </c>
      <c r="J87" s="19">
        <v>32.700000000000003</v>
      </c>
      <c r="K87" s="19">
        <v>71.2</v>
      </c>
      <c r="L87" s="19">
        <v>25.6</v>
      </c>
      <c r="M87" s="11">
        <v>-33.9</v>
      </c>
      <c r="N87" s="11">
        <v>15.4</v>
      </c>
    </row>
    <row r="88" spans="1:20" x14ac:dyDescent="0.3">
      <c r="A88" s="11">
        <v>43</v>
      </c>
      <c r="B88" s="14">
        <v>0.293645833333333</v>
      </c>
      <c r="C88" s="11">
        <v>60</v>
      </c>
      <c r="D88" s="11"/>
      <c r="E88" s="11">
        <v>5.7</v>
      </c>
      <c r="F88" s="11">
        <v>38.700000000000003</v>
      </c>
      <c r="G88" s="11">
        <v>30.4</v>
      </c>
      <c r="H88" s="11">
        <v>35.700000000000003</v>
      </c>
      <c r="I88" s="11">
        <v>61.3</v>
      </c>
      <c r="J88" s="11">
        <v>33.9</v>
      </c>
      <c r="K88" s="11">
        <v>-52</v>
      </c>
      <c r="L88" s="11">
        <v>15</v>
      </c>
    </row>
    <row r="89" spans="1:20" x14ac:dyDescent="0.3">
      <c r="A89" s="11">
        <f>A88+5</f>
        <v>48</v>
      </c>
      <c r="B89" s="14">
        <v>0.33531250000000001</v>
      </c>
      <c r="C89" s="11">
        <v>60</v>
      </c>
      <c r="D89" s="11"/>
      <c r="E89" s="11">
        <v>3.7</v>
      </c>
      <c r="F89" s="11">
        <v>38.6</v>
      </c>
      <c r="G89" s="11">
        <v>53.2</v>
      </c>
      <c r="H89" s="11">
        <v>37.700000000000003</v>
      </c>
      <c r="I89" s="11">
        <v>-45.7</v>
      </c>
      <c r="J89" s="11">
        <v>14.9</v>
      </c>
    </row>
    <row r="90" spans="1:20" x14ac:dyDescent="0.3">
      <c r="A90" s="11">
        <f t="shared" ref="A90:A100" si="7">A89+5</f>
        <v>53</v>
      </c>
      <c r="B90" s="14">
        <v>0.37697916666666698</v>
      </c>
      <c r="C90" s="11">
        <v>60</v>
      </c>
      <c r="D90" s="11"/>
      <c r="E90" s="11">
        <v>7.7</v>
      </c>
      <c r="F90" s="11">
        <v>43.5</v>
      </c>
      <c r="G90" s="11">
        <v>46.9</v>
      </c>
      <c r="H90" s="11">
        <v>34.6</v>
      </c>
      <c r="I90" s="11">
        <v>-50</v>
      </c>
      <c r="J90" s="11">
        <v>14.8</v>
      </c>
    </row>
    <row r="91" spans="1:20" x14ac:dyDescent="0.3">
      <c r="A91" s="11">
        <f t="shared" si="7"/>
        <v>58</v>
      </c>
      <c r="B91" s="14">
        <v>0.418645833333333</v>
      </c>
      <c r="C91" s="11">
        <v>60</v>
      </c>
      <c r="D91" s="11"/>
      <c r="E91" s="11">
        <v>7.3</v>
      </c>
      <c r="F91" s="11">
        <v>42.7</v>
      </c>
      <c r="G91" s="11">
        <v>-64.8</v>
      </c>
      <c r="H91" s="11">
        <v>15.8</v>
      </c>
    </row>
    <row r="92" spans="1:20" x14ac:dyDescent="0.3">
      <c r="A92" s="11">
        <f t="shared" si="7"/>
        <v>63</v>
      </c>
      <c r="B92" s="14">
        <v>0.46031250000000001</v>
      </c>
      <c r="C92" s="11">
        <v>60</v>
      </c>
      <c r="D92" s="11"/>
      <c r="E92" s="11">
        <v>4.5</v>
      </c>
      <c r="F92" s="11">
        <v>48.2</v>
      </c>
      <c r="G92" s="11">
        <v>-67.7</v>
      </c>
      <c r="H92" s="11">
        <v>18.899999999999999</v>
      </c>
    </row>
    <row r="93" spans="1:20" x14ac:dyDescent="0.3">
      <c r="A93" s="11">
        <f t="shared" si="7"/>
        <v>68</v>
      </c>
      <c r="B93" s="14">
        <v>0.50197916666666698</v>
      </c>
      <c r="C93" s="11">
        <v>60</v>
      </c>
      <c r="D93" s="11"/>
      <c r="E93" s="11">
        <v>7.6</v>
      </c>
      <c r="F93" s="11">
        <v>54.5</v>
      </c>
      <c r="G93" s="11">
        <v>-68.599999999999994</v>
      </c>
      <c r="H93" s="11">
        <v>19</v>
      </c>
    </row>
    <row r="94" spans="1:20" x14ac:dyDescent="0.3">
      <c r="A94" s="11">
        <f>A93+5</f>
        <v>73</v>
      </c>
      <c r="B94" s="14">
        <v>0.54364583333333305</v>
      </c>
      <c r="C94" s="11">
        <v>60</v>
      </c>
      <c r="D94" s="11"/>
      <c r="E94" s="11">
        <v>5.9</v>
      </c>
      <c r="F94" s="11">
        <v>56.7</v>
      </c>
      <c r="G94" s="11">
        <v>-72.400000000000006</v>
      </c>
      <c r="H94" s="11">
        <v>16.399999999999999</v>
      </c>
    </row>
    <row r="95" spans="1:20" x14ac:dyDescent="0.3">
      <c r="A95" s="11">
        <f t="shared" si="7"/>
        <v>78</v>
      </c>
      <c r="B95" s="14">
        <v>0.58531250000000001</v>
      </c>
      <c r="C95" s="11">
        <v>60</v>
      </c>
      <c r="D95" s="11"/>
      <c r="E95" s="11">
        <v>2.4</v>
      </c>
      <c r="F95" s="11">
        <v>55.2</v>
      </c>
      <c r="G95" s="11">
        <v>-30.6</v>
      </c>
      <c r="H95" s="11">
        <v>19.100000000000001</v>
      </c>
      <c r="I95" s="11">
        <v>-69.7</v>
      </c>
      <c r="J95" s="11">
        <v>16.2</v>
      </c>
    </row>
    <row r="96" spans="1:20" x14ac:dyDescent="0.3">
      <c r="A96" s="11">
        <f t="shared" si="7"/>
        <v>83</v>
      </c>
      <c r="B96" s="14">
        <v>0.62697916666666698</v>
      </c>
      <c r="C96" s="11">
        <v>60</v>
      </c>
      <c r="D96" s="11"/>
      <c r="E96" s="11">
        <v>4.5999999999999996</v>
      </c>
      <c r="F96" s="11">
        <v>48.1</v>
      </c>
      <c r="G96" s="11">
        <v>-38.700000000000003</v>
      </c>
      <c r="H96" s="11">
        <v>19.600000000000001</v>
      </c>
      <c r="I96" s="11">
        <v>-73.7</v>
      </c>
      <c r="J96" s="11">
        <v>15</v>
      </c>
    </row>
    <row r="97" spans="1:20" x14ac:dyDescent="0.3">
      <c r="A97" s="11">
        <f t="shared" si="7"/>
        <v>88</v>
      </c>
      <c r="B97" s="14">
        <v>0.66864583333333305</v>
      </c>
      <c r="C97" s="11">
        <v>60</v>
      </c>
      <c r="D97" s="11"/>
      <c r="E97" s="11">
        <v>2.2999999999999998</v>
      </c>
      <c r="F97" s="11">
        <v>41.9</v>
      </c>
      <c r="G97" s="11">
        <v>-45.1</v>
      </c>
      <c r="H97" s="11">
        <v>22</v>
      </c>
      <c r="I97" s="11">
        <v>-74</v>
      </c>
      <c r="J97" s="11">
        <v>16.7</v>
      </c>
      <c r="K97" s="19">
        <v>206.4</v>
      </c>
      <c r="L97" s="19">
        <v>14.6</v>
      </c>
    </row>
    <row r="98" spans="1:20" x14ac:dyDescent="0.3">
      <c r="A98" s="11">
        <f>A97+5</f>
        <v>93</v>
      </c>
      <c r="B98" s="14">
        <v>0.71031250000000001</v>
      </c>
      <c r="C98" s="11">
        <v>60</v>
      </c>
      <c r="D98" s="11"/>
      <c r="E98" s="11">
        <v>0</v>
      </c>
      <c r="F98" s="11">
        <v>42.5</v>
      </c>
      <c r="G98" t="s">
        <v>32</v>
      </c>
      <c r="H98" s="11">
        <v>21.8</v>
      </c>
      <c r="I98" s="19">
        <v>-16.5</v>
      </c>
      <c r="J98" s="19">
        <v>25.2</v>
      </c>
      <c r="K98" s="11">
        <v>-76.3</v>
      </c>
      <c r="L98" s="11">
        <v>15</v>
      </c>
      <c r="M98" s="19">
        <v>-88.7</v>
      </c>
      <c r="N98" s="19">
        <v>10.199999999999999</v>
      </c>
      <c r="O98" s="19">
        <v>-109.3</v>
      </c>
      <c r="P98" s="19">
        <v>6</v>
      </c>
    </row>
    <row r="99" spans="1:20" x14ac:dyDescent="0.3">
      <c r="A99" s="11">
        <f t="shared" si="7"/>
        <v>98</v>
      </c>
      <c r="B99" s="14">
        <v>0.75197916666666698</v>
      </c>
      <c r="C99" s="11">
        <v>60</v>
      </c>
      <c r="D99" s="11"/>
      <c r="E99" s="11">
        <v>0.6</v>
      </c>
      <c r="F99" s="11">
        <v>38</v>
      </c>
      <c r="G99" s="11">
        <v>-35.6</v>
      </c>
      <c r="H99" s="11">
        <v>21.6</v>
      </c>
      <c r="I99" s="11">
        <v>-62.4</v>
      </c>
      <c r="J99" s="11">
        <v>22.2</v>
      </c>
      <c r="K99" s="11">
        <v>-23.3</v>
      </c>
      <c r="L99" s="11">
        <v>24</v>
      </c>
      <c r="M99" s="19">
        <v>-118.1</v>
      </c>
      <c r="N99" s="19">
        <v>2.5</v>
      </c>
    </row>
    <row r="100" spans="1:20" x14ac:dyDescent="0.3">
      <c r="A100" s="11">
        <f t="shared" si="7"/>
        <v>103</v>
      </c>
      <c r="B100" s="14">
        <v>0.79364583333333305</v>
      </c>
      <c r="C100" s="11">
        <v>60</v>
      </c>
      <c r="D100" s="11"/>
      <c r="E100" s="11">
        <v>-3.3</v>
      </c>
      <c r="F100" s="11">
        <v>42.1</v>
      </c>
      <c r="G100" s="11">
        <v>-50.8</v>
      </c>
      <c r="H100" s="11">
        <v>29.2</v>
      </c>
      <c r="I100" s="19">
        <v>-98.7</v>
      </c>
      <c r="J100" s="19">
        <v>9.8000000000000007</v>
      </c>
      <c r="K100" s="19">
        <v>-36.200000000000003</v>
      </c>
      <c r="L100" s="19">
        <v>22.2</v>
      </c>
    </row>
    <row r="101" spans="1:20" x14ac:dyDescent="0.3">
      <c r="A101" s="11">
        <f>A100+10</f>
        <v>113</v>
      </c>
      <c r="B101" s="14">
        <v>0.83531250000000001</v>
      </c>
      <c r="C101" s="11">
        <v>60</v>
      </c>
      <c r="D101" s="11"/>
      <c r="E101" s="11">
        <v>-9.4</v>
      </c>
      <c r="F101" s="11">
        <v>38.9</v>
      </c>
      <c r="G101" s="11">
        <v>-50.6</v>
      </c>
      <c r="H101" s="11">
        <v>31.5</v>
      </c>
      <c r="I101" s="11">
        <v>-65</v>
      </c>
      <c r="J101" s="11">
        <v>23</v>
      </c>
      <c r="K101" s="11">
        <v>-100.1</v>
      </c>
      <c r="L101" s="11">
        <v>12.6</v>
      </c>
      <c r="M101" s="19">
        <v>-65.8</v>
      </c>
      <c r="N101" s="19">
        <v>29</v>
      </c>
      <c r="O101" s="19">
        <v>-1.1000000000000001</v>
      </c>
      <c r="P101" s="19">
        <v>35.799999999999997</v>
      </c>
    </row>
    <row r="102" spans="1:20" x14ac:dyDescent="0.3">
      <c r="A102" s="11">
        <f t="shared" ref="A102:A110" si="8">A101+10</f>
        <v>123</v>
      </c>
      <c r="B102" s="14">
        <v>0.87697916666666698</v>
      </c>
      <c r="C102" s="11">
        <v>60</v>
      </c>
      <c r="D102" s="11"/>
      <c r="E102" s="11">
        <v>-7.4</v>
      </c>
      <c r="F102" s="11">
        <v>36.6</v>
      </c>
      <c r="G102" s="11">
        <v>-3.3</v>
      </c>
      <c r="H102" s="11">
        <v>35.4</v>
      </c>
      <c r="I102" s="19">
        <v>-36.200000000000003</v>
      </c>
      <c r="J102" s="19">
        <v>22.4</v>
      </c>
      <c r="K102" s="11">
        <v>-56.9</v>
      </c>
      <c r="L102" s="11">
        <v>30.5</v>
      </c>
      <c r="M102" s="19">
        <v>-96</v>
      </c>
      <c r="N102" s="19">
        <v>11.1</v>
      </c>
      <c r="O102" s="19">
        <v>89.5</v>
      </c>
      <c r="P102" s="19">
        <v>14.3</v>
      </c>
    </row>
    <row r="103" spans="1:20" x14ac:dyDescent="0.3">
      <c r="A103" s="11">
        <f>A102+10</f>
        <v>133</v>
      </c>
      <c r="B103" s="14">
        <v>0.91864583333333305</v>
      </c>
      <c r="C103" s="11">
        <v>60</v>
      </c>
      <c r="D103" s="11"/>
      <c r="E103" s="11">
        <v>-3.4</v>
      </c>
      <c r="F103" s="11">
        <v>35.200000000000003</v>
      </c>
      <c r="G103" s="19">
        <v>-11.6</v>
      </c>
      <c r="H103" s="19">
        <v>32.299999999999997</v>
      </c>
      <c r="I103" s="11">
        <v>-50.8</v>
      </c>
      <c r="J103" s="11">
        <v>32.799999999999997</v>
      </c>
      <c r="K103" s="19">
        <v>-94.1</v>
      </c>
      <c r="L103" s="19">
        <v>12.1</v>
      </c>
      <c r="M103" s="19">
        <v>149.1</v>
      </c>
      <c r="N103" s="19">
        <v>14.9</v>
      </c>
    </row>
    <row r="104" spans="1:20" x14ac:dyDescent="0.3">
      <c r="A104" s="11">
        <f t="shared" si="8"/>
        <v>143</v>
      </c>
      <c r="B104" s="14">
        <v>0.96031250000000001</v>
      </c>
      <c r="C104" s="11">
        <v>60</v>
      </c>
      <c r="D104" s="11"/>
      <c r="E104" s="19">
        <v>2.2000000000000002</v>
      </c>
      <c r="F104" s="19">
        <v>35.1</v>
      </c>
      <c r="G104" s="11">
        <v>-6.3</v>
      </c>
      <c r="H104" s="11">
        <v>36</v>
      </c>
      <c r="I104" s="11">
        <v>39.299999999999997</v>
      </c>
      <c r="J104" s="11">
        <v>39.6</v>
      </c>
      <c r="K104" s="11">
        <v>-74.3</v>
      </c>
      <c r="L104" s="11">
        <v>14.1</v>
      </c>
      <c r="M104" s="19">
        <v>123.5</v>
      </c>
      <c r="N104" s="19">
        <v>15.5</v>
      </c>
      <c r="O104" s="20">
        <v>111.2</v>
      </c>
      <c r="P104" s="20">
        <v>14.4</v>
      </c>
      <c r="Q104" s="19">
        <v>32.799999999999997</v>
      </c>
      <c r="R104" s="19">
        <v>13.9</v>
      </c>
    </row>
    <row r="105" spans="1:20" x14ac:dyDescent="0.3">
      <c r="A105" s="11">
        <f t="shared" si="8"/>
        <v>153</v>
      </c>
      <c r="B105" s="14">
        <v>1.00197916666667</v>
      </c>
      <c r="C105" s="11">
        <v>60</v>
      </c>
      <c r="D105" s="11"/>
      <c r="E105" s="11">
        <v>-7.6</v>
      </c>
      <c r="F105" s="11">
        <v>40</v>
      </c>
      <c r="G105" s="19">
        <v>-24.1</v>
      </c>
      <c r="H105" s="19">
        <v>37.4</v>
      </c>
      <c r="I105" s="11">
        <v>-36.4</v>
      </c>
      <c r="J105" s="11">
        <v>41.2</v>
      </c>
      <c r="K105" s="11">
        <v>-48.8</v>
      </c>
      <c r="L105" s="11">
        <v>28.4</v>
      </c>
    </row>
    <row r="106" spans="1:20" x14ac:dyDescent="0.3">
      <c r="A106" s="11">
        <f t="shared" si="8"/>
        <v>163</v>
      </c>
      <c r="B106" s="14">
        <v>1.0436458333333301</v>
      </c>
      <c r="C106" s="11">
        <v>60</v>
      </c>
      <c r="D106" s="11"/>
      <c r="E106" s="11">
        <v>-18.100000000000001</v>
      </c>
      <c r="F106" s="11">
        <v>38.1</v>
      </c>
      <c r="G106" s="19">
        <v>-24.3</v>
      </c>
      <c r="H106" s="19">
        <v>37</v>
      </c>
      <c r="I106" s="19">
        <v>12.8</v>
      </c>
      <c r="J106" s="19">
        <v>16</v>
      </c>
      <c r="K106" s="19">
        <v>-55.2</v>
      </c>
      <c r="L106" s="19">
        <v>14.7</v>
      </c>
      <c r="M106" s="19">
        <v>-61.2</v>
      </c>
      <c r="N106" s="19">
        <v>12.3</v>
      </c>
      <c r="O106" s="19">
        <v>117.9</v>
      </c>
      <c r="P106" s="19">
        <v>14</v>
      </c>
      <c r="Q106" s="19">
        <v>185.9</v>
      </c>
      <c r="R106" s="19">
        <v>12.3</v>
      </c>
    </row>
    <row r="107" spans="1:20" x14ac:dyDescent="0.3">
      <c r="A107" s="11">
        <f t="shared" si="8"/>
        <v>173</v>
      </c>
      <c r="B107" s="14">
        <v>1.0853124999999999</v>
      </c>
      <c r="C107" s="11">
        <v>60</v>
      </c>
      <c r="D107" s="11"/>
      <c r="E107" s="11">
        <v>-5.5</v>
      </c>
      <c r="F107" s="11">
        <v>51.1</v>
      </c>
      <c r="G107" s="19">
        <v>-1.4</v>
      </c>
      <c r="H107" s="19">
        <v>47.7</v>
      </c>
      <c r="I107" s="19">
        <v>-11.7</v>
      </c>
      <c r="J107" s="19">
        <v>48</v>
      </c>
      <c r="K107" s="19">
        <v>-46.7</v>
      </c>
      <c r="L107" s="19">
        <v>13.1</v>
      </c>
      <c r="M107" s="19">
        <v>-118.8</v>
      </c>
      <c r="N107" s="19">
        <v>7.3</v>
      </c>
      <c r="O107" s="19">
        <v>-201.3</v>
      </c>
      <c r="P107" s="19">
        <v>0.8</v>
      </c>
      <c r="Q107" s="19">
        <v>83.1</v>
      </c>
      <c r="R107" s="19">
        <v>13.8</v>
      </c>
    </row>
    <row r="108" spans="1:20" x14ac:dyDescent="0.3">
      <c r="A108" s="11">
        <f t="shared" si="8"/>
        <v>183</v>
      </c>
      <c r="B108" s="14">
        <v>1.12697916666667</v>
      </c>
      <c r="C108" s="11">
        <v>60</v>
      </c>
      <c r="D108" s="11"/>
      <c r="E108" s="11">
        <v>-1.5</v>
      </c>
      <c r="F108" s="11">
        <v>55.6</v>
      </c>
      <c r="G108" s="19">
        <v>52.1</v>
      </c>
      <c r="H108" s="19">
        <v>14.1</v>
      </c>
      <c r="I108" s="19">
        <v>87.2</v>
      </c>
      <c r="J108" s="19">
        <v>13.6</v>
      </c>
      <c r="K108" s="19">
        <v>-67.400000000000006</v>
      </c>
      <c r="L108" s="19">
        <v>12.5</v>
      </c>
    </row>
    <row r="109" spans="1:20" x14ac:dyDescent="0.3">
      <c r="A109" s="11">
        <f>A108+10</f>
        <v>193</v>
      </c>
      <c r="B109" s="14">
        <v>1.1686458333333301</v>
      </c>
      <c r="C109" s="11">
        <v>60</v>
      </c>
      <c r="D109" s="11"/>
      <c r="E109" s="11">
        <v>3.5</v>
      </c>
      <c r="F109" s="11">
        <v>53.3</v>
      </c>
      <c r="G109" s="19">
        <v>102.4</v>
      </c>
      <c r="H109" s="19">
        <v>12.9</v>
      </c>
      <c r="I109" s="19">
        <v>-62.4</v>
      </c>
      <c r="J109" s="19">
        <v>12.3</v>
      </c>
    </row>
    <row r="110" spans="1:20" x14ac:dyDescent="0.3">
      <c r="A110" s="11">
        <f t="shared" si="8"/>
        <v>203</v>
      </c>
      <c r="B110" s="14">
        <v>1.2103124999999999</v>
      </c>
      <c r="C110" s="11">
        <v>60</v>
      </c>
      <c r="D110" s="11"/>
      <c r="E110" s="11">
        <v>6.4</v>
      </c>
      <c r="F110" s="11">
        <v>42.2</v>
      </c>
      <c r="G110" s="11">
        <v>18.7</v>
      </c>
      <c r="H110" s="11">
        <v>41.1</v>
      </c>
      <c r="I110" s="11">
        <v>31.1</v>
      </c>
      <c r="J110" s="11">
        <v>36.700000000000003</v>
      </c>
      <c r="K110" s="19">
        <v>37.299999999999997</v>
      </c>
      <c r="L110" s="19">
        <v>29.1</v>
      </c>
      <c r="M110" s="19">
        <v>55.8</v>
      </c>
      <c r="N110" s="19">
        <v>15.5</v>
      </c>
      <c r="O110" s="19">
        <v>152.77000000000001</v>
      </c>
      <c r="P110" s="19">
        <v>11.6</v>
      </c>
      <c r="Q110" s="19">
        <v>68.2</v>
      </c>
      <c r="R110" s="19">
        <v>12.9</v>
      </c>
      <c r="S110" s="19">
        <v>-197.7</v>
      </c>
      <c r="T110" s="19">
        <v>6.5</v>
      </c>
    </row>
    <row r="111" spans="1:20" x14ac:dyDescent="0.3">
      <c r="A111" s="11"/>
      <c r="B111" s="11"/>
      <c r="C111" s="11"/>
      <c r="D111" s="11"/>
      <c r="E111" s="11"/>
      <c r="F111" s="11"/>
    </row>
    <row r="112" spans="1:20" x14ac:dyDescent="0.3">
      <c r="A112" s="11"/>
      <c r="B112" s="11"/>
      <c r="C112" s="11"/>
      <c r="D112" s="11"/>
      <c r="E112" s="11"/>
      <c r="F112" s="11"/>
    </row>
    <row r="113" spans="1:6" x14ac:dyDescent="0.3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</row>
    <row r="114" spans="1:6" x14ac:dyDescent="0.3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22</v>
      </c>
      <c r="F114" s="13"/>
    </row>
    <row r="115" spans="1:6" x14ac:dyDescent="0.3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</row>
    <row r="116" spans="1:6" x14ac:dyDescent="0.3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</row>
    <row r="117" spans="1:6" x14ac:dyDescent="0.3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</row>
    <row r="118" spans="1:6" x14ac:dyDescent="0.3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</row>
    <row r="119" spans="1:6" x14ac:dyDescent="0.3">
      <c r="A119" s="11">
        <f t="shared" ref="A119:A127" si="9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</row>
    <row r="120" spans="1:6" x14ac:dyDescent="0.3">
      <c r="A120" s="11">
        <f t="shared" si="9"/>
        <v>58</v>
      </c>
      <c r="B120" s="11">
        <v>1</v>
      </c>
      <c r="C120" s="14">
        <v>0.27429398148148149</v>
      </c>
      <c r="D120" s="11">
        <v>60</v>
      </c>
      <c r="E120" s="11"/>
      <c r="F120" s="11"/>
    </row>
    <row r="121" spans="1:6" x14ac:dyDescent="0.3">
      <c r="A121" s="11">
        <f t="shared" si="9"/>
        <v>63</v>
      </c>
      <c r="B121" s="11">
        <v>1</v>
      </c>
      <c r="C121" s="14">
        <v>0.27711805555555552</v>
      </c>
      <c r="D121" s="11">
        <v>60</v>
      </c>
      <c r="E121" s="11"/>
      <c r="F121" s="11"/>
    </row>
    <row r="122" spans="1:6" x14ac:dyDescent="0.3">
      <c r="A122" s="11">
        <f t="shared" si="9"/>
        <v>68</v>
      </c>
      <c r="B122" s="11">
        <v>1</v>
      </c>
      <c r="C122" s="14">
        <v>0.22165509259259261</v>
      </c>
      <c r="D122" s="11">
        <v>60</v>
      </c>
      <c r="E122" s="11"/>
      <c r="F122" s="11"/>
    </row>
    <row r="123" spans="1:6" x14ac:dyDescent="0.3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</row>
    <row r="124" spans="1:6" x14ac:dyDescent="0.3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</row>
    <row r="125" spans="1:6" x14ac:dyDescent="0.3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</row>
    <row r="126" spans="1:6" x14ac:dyDescent="0.3">
      <c r="A126" s="11">
        <f t="shared" si="9"/>
        <v>83</v>
      </c>
      <c r="B126" s="11">
        <v>2</v>
      </c>
      <c r="C126" s="14">
        <v>0.28886574074074073</v>
      </c>
      <c r="D126" s="11">
        <v>60</v>
      </c>
      <c r="E126" s="11"/>
      <c r="F126" s="11"/>
    </row>
    <row r="127" spans="1:6" x14ac:dyDescent="0.3">
      <c r="A127" s="11">
        <f t="shared" si="9"/>
        <v>88</v>
      </c>
      <c r="B127" s="11">
        <v>1</v>
      </c>
      <c r="C127" s="14">
        <v>0.23299768518518518</v>
      </c>
      <c r="D127" s="11">
        <v>60</v>
      </c>
      <c r="E127" s="11"/>
      <c r="F127" s="11"/>
    </row>
    <row r="128" spans="1:6" x14ac:dyDescent="0.3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</row>
    <row r="129" spans="1:6" x14ac:dyDescent="0.3">
      <c r="A129" s="17"/>
      <c r="B129" s="18"/>
      <c r="C129" s="11"/>
      <c r="D129" s="11"/>
      <c r="E129" s="11"/>
      <c r="F129" s="11"/>
    </row>
    <row r="130" spans="1:6" x14ac:dyDescent="0.3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</row>
    <row r="131" spans="1:6" x14ac:dyDescent="0.3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23</v>
      </c>
      <c r="F131" s="11"/>
    </row>
    <row r="132" spans="1:6" x14ac:dyDescent="0.3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</row>
    <row r="133" spans="1:6" x14ac:dyDescent="0.3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</row>
    <row r="134" spans="1:6" x14ac:dyDescent="0.3">
      <c r="A134" s="11">
        <f t="shared" ref="A134:A142" si="10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</row>
    <row r="135" spans="1:6" x14ac:dyDescent="0.3">
      <c r="A135" s="11">
        <f t="shared" si="10"/>
        <v>58</v>
      </c>
      <c r="B135" s="11">
        <v>-1</v>
      </c>
      <c r="C135" s="14">
        <v>0.27564814814814814</v>
      </c>
      <c r="D135" s="11">
        <v>60</v>
      </c>
      <c r="E135" s="11"/>
      <c r="F135" s="11"/>
    </row>
    <row r="136" spans="1:6" x14ac:dyDescent="0.3">
      <c r="A136" s="11">
        <f t="shared" si="10"/>
        <v>63</v>
      </c>
      <c r="B136" s="11">
        <v>-1</v>
      </c>
      <c r="C136" s="14">
        <v>0.27833333333333332</v>
      </c>
      <c r="D136" s="11">
        <v>60</v>
      </c>
      <c r="E136" s="11"/>
      <c r="F136" s="11"/>
    </row>
    <row r="137" spans="1:6" x14ac:dyDescent="0.3">
      <c r="A137" s="11">
        <f t="shared" si="10"/>
        <v>68</v>
      </c>
      <c r="B137" s="11">
        <v>-1</v>
      </c>
      <c r="C137" s="14">
        <v>0.22283564814814816</v>
      </c>
      <c r="D137" s="11">
        <v>60</v>
      </c>
      <c r="E137" s="11"/>
      <c r="F137" s="11"/>
    </row>
    <row r="138" spans="1:6" x14ac:dyDescent="0.3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</row>
    <row r="139" spans="1:6" x14ac:dyDescent="0.3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</row>
    <row r="140" spans="1:6" x14ac:dyDescent="0.3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</row>
    <row r="141" spans="1:6" x14ac:dyDescent="0.3">
      <c r="A141" s="11">
        <f t="shared" si="10"/>
        <v>83</v>
      </c>
      <c r="B141" s="11">
        <v>-2</v>
      </c>
      <c r="C141" s="14">
        <v>0.29001157407407407</v>
      </c>
      <c r="D141" s="11">
        <v>60</v>
      </c>
      <c r="E141" s="11"/>
      <c r="F141" s="11"/>
    </row>
    <row r="142" spans="1:6" x14ac:dyDescent="0.3">
      <c r="A142" s="11">
        <f t="shared" si="10"/>
        <v>88</v>
      </c>
      <c r="B142" s="11">
        <v>-1</v>
      </c>
      <c r="C142" s="14">
        <v>0.23432870370370371</v>
      </c>
      <c r="D142" s="11">
        <v>60</v>
      </c>
      <c r="E142" s="11"/>
      <c r="F142" s="11"/>
    </row>
    <row r="143" spans="1:6" x14ac:dyDescent="0.3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</row>
    <row r="144" spans="1:6" x14ac:dyDescent="0.3">
      <c r="A144" s="11"/>
      <c r="B144" s="11"/>
      <c r="C144" s="11"/>
      <c r="D144" s="11"/>
      <c r="E144" s="11"/>
      <c r="F14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2020-05-26T13:24:14Z</dcterms:modified>
</cp:coreProperties>
</file>