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zeitnachweis_DE" sheetId="1" state="visible" r:id="rId2"/>
    <sheet name="Timesheet_EN" sheetId="2" state="visible" r:id="rId3"/>
  </sheets>
  <definedNames>
    <definedName function="false" hidden="false" localSheetId="0" name="_xlnm.Print_Area" vbProcedure="false">Arbeitszeitnachweis_DE!$A$1:$J$59</definedName>
    <definedName function="false" hidden="false" localSheetId="1" name="_xlnm.Print_Area" vbProcedure="false">Timesheet_EN!$A$1:$J$59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<sst xmlns="http://schemas.openxmlformats.org/spreadsheetml/2006/main" count="87" uniqueCount="80">
  <si>
    <t xml:space="preserve">Arbeitszeitnachweis</t>
  </si>
  <si>
    <t xml:space="preserve">   </t>
  </si>
  <si>
    <t xml:space="preserve">Name:</t>
  </si>
  <si>
    <t xml:space="preserve">Vorname:</t>
  </si>
  <si>
    <t xml:space="preserve">Praktikum
(ja/nein)</t>
  </si>
  <si>
    <t xml:space="preserve">Betreuer / Gruppe</t>
  </si>
  <si>
    <t xml:space="preserve">Monat / Jahr</t>
  </si>
  <si>
    <t xml:space="preserve">Kurrle</t>
  </si>
  <si>
    <t xml:space="preserve">Philipp</t>
  </si>
  <si>
    <t xml:space="preserve">nein</t>
  </si>
  <si>
    <t xml:space="preserve">Bla/999</t>
  </si>
  <si>
    <t xml:space="preserve">Monatliche Sollarbeitszeit laut Arbeitsvertrag:</t>
  </si>
  <si>
    <t xml:space="preserve">Stunden pro Monat</t>
  </si>
  <si>
    <t xml:space="preserve">Arbeitstage</t>
  </si>
  <si>
    <t xml:space="preserve">Monatstage</t>
  </si>
  <si>
    <t xml:space="preserve">(bitte ankreuzen mit x)</t>
  </si>
  <si>
    <t xml:space="preserve">Anfangs-</t>
  </si>
  <si>
    <t xml:space="preserve">End-</t>
  </si>
  <si>
    <t xml:space="preserve">minus</t>
  </si>
  <si>
    <t xml:space="preserve">Arbeitszeit</t>
  </si>
  <si>
    <t xml:space="preserve">Anmerkungen</t>
  </si>
  <si>
    <t xml:space="preserve">Tag</t>
  </si>
  <si>
    <t xml:space="preserve">zeit</t>
  </si>
  <si>
    <t xml:space="preserve">Pause [min]</t>
  </si>
  <si>
    <t xml:space="preserve"> Urlaub</t>
  </si>
  <si>
    <t xml:space="preserve">krank</t>
  </si>
  <si>
    <t xml:space="preserve">Feiertag</t>
  </si>
  <si>
    <t xml:space="preserve">bzw. Dezimalzeit</t>
  </si>
  <si>
    <t xml:space="preserve">1 = Summe</t>
  </si>
  <si>
    <t xml:space="preserve">+ maschinell erfasste Zeit</t>
  </si>
  <si>
    <t xml:space="preserve">bitte eintragen</t>
  </si>
  <si>
    <t xml:space="preserve">+ / - Übertrag vom Vormonat</t>
  </si>
  <si>
    <r>
      <rPr>
        <sz val="8"/>
        <rFont val="Frutiger 45 Light"/>
        <family val="2"/>
        <charset val="1"/>
      </rPr>
      <t xml:space="preserve">Ich bestätige, daß sämtliche Angaben </t>
    </r>
    <r>
      <rPr>
        <b val="true"/>
        <sz val="8"/>
        <rFont val="Frutiger 45 Light"/>
        <family val="2"/>
        <charset val="1"/>
      </rPr>
      <t xml:space="preserve">lückenlos</t>
    </r>
    <r>
      <rPr>
        <sz val="8"/>
        <rFont val="Frutiger 45 Light"/>
        <family val="2"/>
        <charset val="1"/>
      </rPr>
      <t xml:space="preserve"> </t>
    </r>
  </si>
  <si>
    <t xml:space="preserve">- monatliche Sollstunden</t>
  </si>
  <si>
    <r>
      <rPr>
        <b val="true"/>
        <sz val="8"/>
        <rFont val="Frutiger 45 Light"/>
        <family val="2"/>
        <charset val="1"/>
      </rPr>
      <t xml:space="preserve">und wahrheitsgetreu </t>
    </r>
    <r>
      <rPr>
        <sz val="8"/>
        <rFont val="Frutiger 45 Light"/>
        <family val="2"/>
        <charset val="1"/>
      </rPr>
      <t xml:space="preserve">durchgeführt wurden.</t>
    </r>
  </si>
  <si>
    <t xml:space="preserve">- eigenwirtschaftliche Tätigkeiten</t>
  </si>
  <si>
    <t xml:space="preserve">private Aktivitäten</t>
  </si>
  <si>
    <t xml:space="preserve">3 = Übertrag</t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</si>
  <si>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Mitarbeiter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</si>
  <si>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Betreuer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</si>
  <si>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Gruppenleiter</t>
    </r>
  </si>
  <si>
    <t xml:space="preserve">Timesheet ("Arbeitszeitnachweis")</t>
  </si>
  <si>
    <t xml:space="preserve">Family name:</t>
  </si>
  <si>
    <t xml:space="preserve">Given name:</t>
  </si>
  <si>
    <t xml:space="preserve">Intern
(yes/no)</t>
  </si>
  <si>
    <t xml:space="preserve">Supervisor / group</t>
  </si>
  <si>
    <t xml:space="preserve">Month / Year</t>
  </si>
  <si>
    <t xml:space="preserve">Family name</t>
  </si>
  <si>
    <t xml:space="preserve">Given name</t>
  </si>
  <si>
    <t xml:space="preserve">no</t>
  </si>
  <si>
    <t xml:space="preserve">Monthly contractual work hours:</t>
  </si>
  <si>
    <t xml:space="preserve">hours per month</t>
  </si>
  <si>
    <t xml:space="preserve">work days</t>
  </si>
  <si>
    <t xml:space="preserve">days in month</t>
  </si>
  <si>
    <t xml:space="preserve">(please mark with "x")</t>
  </si>
  <si>
    <t xml:space="preserve">Start</t>
  </si>
  <si>
    <t xml:space="preserve">End</t>
  </si>
  <si>
    <t xml:space="preserve">Public</t>
  </si>
  <si>
    <t xml:space="preserve">Work hours</t>
  </si>
  <si>
    <t xml:space="preserve">Remarks</t>
  </si>
  <si>
    <t xml:space="preserve">Day</t>
  </si>
  <si>
    <t xml:space="preserve">time</t>
  </si>
  <si>
    <t xml:space="preserve">break [min]</t>
  </si>
  <si>
    <t xml:space="preserve"> Vacation</t>
  </si>
  <si>
    <t xml:space="preserve">Sick leave</t>
  </si>
  <si>
    <t xml:space="preserve">holiday</t>
  </si>
  <si>
    <t xml:space="preserve">(in decimal time notation)</t>
  </si>
  <si>
    <t xml:space="preserve">1 = Sum</t>
  </si>
  <si>
    <t xml:space="preserve">+ Electronically recorded time</t>
  </si>
  <si>
    <t xml:space="preserve">please enter</t>
  </si>
  <si>
    <t xml:space="preserve">+ / - Carryover from prev. month</t>
  </si>
  <si>
    <r>
      <rPr>
        <sz val="8"/>
        <rFont val="Frutiger 45 Light"/>
        <family val="2"/>
        <charset val="1"/>
      </rPr>
      <t xml:space="preserve">I declare, that I have provided </t>
    </r>
    <r>
      <rPr>
        <b val="true"/>
        <sz val="8"/>
        <rFont val="Frutiger 45 Light"/>
        <family val="2"/>
        <charset val="1"/>
      </rPr>
      <t xml:space="preserve">complete</t>
    </r>
  </si>
  <si>
    <t xml:space="preserve">- Monthly contractual hours</t>
  </si>
  <si>
    <r>
      <rPr>
        <b val="true"/>
        <sz val="8"/>
        <rFont val="Frutiger 45 Light"/>
        <family val="2"/>
        <charset val="1"/>
      </rPr>
      <t xml:space="preserve">and truthful</t>
    </r>
    <r>
      <rPr>
        <sz val="8"/>
        <rFont val="Frutiger 45 Light"/>
        <family val="2"/>
        <charset val="1"/>
      </rPr>
      <t xml:space="preserve"> information.</t>
    </r>
  </si>
  <si>
    <t xml:space="preserve">- Activities of self-interest</t>
  </si>
  <si>
    <t xml:space="preserve">private activities</t>
  </si>
  <si>
    <t xml:space="preserve">3 = Carryover</t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</si>
  <si>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0"/>
        <charset val="1"/>
      </rPr>
      <t xml:space="preserve">employee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</si>
  <si>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supervisor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</si>
  <si>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group manager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</si>
</sst>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@"/>
    <numFmt numFmtId="168" formatCode="h:mm;@"/>
    <numFmt numFmtId="169" formatCode="0.00"/>
  </numFmts>
  <fonts count="3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utiger 45 Light"/>
      <family val="2"/>
      <charset val="1"/>
    </font>
    <font>
      <sz val="8"/>
      <name val="Frutiger 45 Light"/>
      <family val="2"/>
      <charset val="1"/>
    </font>
    <font>
      <b val="true"/>
      <sz val="16"/>
      <name val="Frutiger 45 Light"/>
      <family val="2"/>
      <charset val="1"/>
    </font>
    <font>
      <sz val="16"/>
      <name val="Frutiger 45 Light"/>
      <family val="2"/>
      <charset val="1"/>
    </font>
    <font>
      <sz val="16"/>
      <color rgb="FFFFFFFF"/>
      <name val="Frutiger 45 Light"/>
      <family val="2"/>
      <charset val="1"/>
    </font>
    <font>
      <sz val="7"/>
      <name val="Frutiger 45 Light"/>
      <family val="2"/>
      <charset val="1"/>
    </font>
    <font>
      <sz val="7"/>
      <color rgb="FFFFFFFF"/>
      <name val="Frutiger 45 Light"/>
      <family val="2"/>
      <charset val="1"/>
    </font>
    <font>
      <sz val="8"/>
      <color rgb="FFFFFFFF"/>
      <name val="Frutiger 45 Light"/>
      <family val="2"/>
      <charset val="1"/>
    </font>
    <font>
      <sz val="10"/>
      <color rgb="FFFFFFFF"/>
      <name val="Frutiger 45 Light"/>
      <family val="2"/>
      <charset val="1"/>
    </font>
    <font>
      <sz val="7"/>
      <name val="Arial"/>
      <family val="2"/>
      <charset val="1"/>
    </font>
    <font>
      <sz val="7"/>
      <color rgb="FFFFFFFF"/>
      <name val="Frutiger 45 Light"/>
      <family val="0"/>
      <charset val="1"/>
    </font>
    <font>
      <b val="true"/>
      <sz val="8"/>
      <name val="Frutiger 45 Light"/>
      <family val="2"/>
      <charset val="1"/>
    </font>
    <font>
      <b val="true"/>
      <sz val="8"/>
      <name val="Frutiger 45 Light"/>
      <family val="0"/>
      <charset val="1"/>
    </font>
    <font>
      <sz val="10"/>
      <name val="Cambria"/>
      <family val="1"/>
      <charset val="1"/>
    </font>
    <font>
      <sz val="7"/>
      <name val="Cambria"/>
      <family val="1"/>
      <charset val="1"/>
    </font>
    <font>
      <sz val="7"/>
      <color rgb="FFFFFFFF"/>
      <name val="Cambria"/>
      <family val="1"/>
      <charset val="1"/>
    </font>
    <font>
      <sz val="5"/>
      <name val="Frutiger 45 Light"/>
      <family val="2"/>
      <charset val="1"/>
    </font>
    <font>
      <sz val="5"/>
      <name val="Arial"/>
      <family val="2"/>
      <charset val="1"/>
    </font>
    <font>
      <sz val="5"/>
      <color rgb="FFFFFFFF"/>
      <name val="Cambria"/>
      <family val="1"/>
      <charset val="1"/>
    </font>
    <font>
      <sz val="5"/>
      <color rgb="FFFFFFFF"/>
      <name val="Frutiger 45 Light"/>
      <family val="2"/>
      <charset val="1"/>
    </font>
    <font>
      <b val="true"/>
      <sz val="7"/>
      <name val="Frutiger 45 Light"/>
      <family val="2"/>
      <charset val="1"/>
    </font>
    <font>
      <b val="true"/>
      <sz val="10"/>
      <name val="Frutiger 45 Light"/>
      <family val="2"/>
      <charset val="1"/>
    </font>
    <font>
      <b val="true"/>
      <sz val="10"/>
      <color rgb="FFFFFFFF"/>
      <name val="Cambria"/>
      <family val="1"/>
      <charset val="1"/>
    </font>
    <font>
      <b val="true"/>
      <sz val="10"/>
      <color rgb="FFFFFFFF"/>
      <name val="Frutiger 45 Light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Frutiger 45 Light"/>
      <family val="2"/>
      <charset val="1"/>
    </font>
    <font>
      <sz val="8"/>
      <color rgb="FFFF0000"/>
      <name val="Frutiger 45 Light"/>
      <family val="2"/>
      <charset val="1"/>
    </font>
    <font>
      <sz val="8"/>
      <color rgb="FF000000"/>
      <name val="Calibri"/>
      <family val="0"/>
    </font>
    <font>
      <sz val="12"/>
      <name val="Calibri"/>
      <family val="0"/>
    </font>
    <font>
      <b val="true"/>
      <sz val="7"/>
      <name val="Frutiger 45 Light"/>
      <family val="0"/>
      <charset val="1"/>
    </font>
    <font>
      <b val="true"/>
      <sz val="8"/>
      <color rgb="FF000000"/>
      <name val="Calibri"/>
      <family val="0"/>
    </font>
    <font>
      <vertAlign val="superscript"/>
      <sz val="8"/>
      <color rgb="FF000000"/>
      <name val="Calibri"/>
      <family val="0"/>
    </font>
    <font>
      <sz val="8"/>
      <color rgb="FFFF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thick">
        <color rgb="FFFFFFFF"/>
      </left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2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9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380880</xdr:colOff>
      <xdr:row>0</xdr:row>
      <xdr:rowOff>47520</xdr:rowOff>
    </xdr:from>
    <xdr:to>
      <xdr:col>9</xdr:col>
      <xdr:colOff>313200</xdr:colOff>
      <xdr:row>2</xdr:row>
      <xdr:rowOff>208440</xdr:rowOff>
    </xdr:to>
    <xdr:pic>
      <xdr:nvPicPr>
        <xdr:cNvPr id="0" name="Picture 2" descr="ipa_rgb"/>
        <xdr:cNvPicPr/>
      </xdr:nvPicPr>
      <xdr:blipFill>
        <a:blip r:embed="rId1"/>
        <a:stretch/>
      </xdr:blipFill>
      <xdr:spPr>
        <a:xfrm>
          <a:off x="3503880" y="47520"/>
          <a:ext cx="2421360" cy="57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73440</xdr:colOff>
      <xdr:row>2</xdr:row>
      <xdr:rowOff>398880</xdr:rowOff>
    </xdr:to>
    <xdr:sp>
      <xdr:nvSpPr>
        <xdr:cNvPr id="1" name="Textfeld 1"/>
        <xdr:cNvSpPr/>
      </xdr:nvSpPr>
      <xdr:spPr>
        <a:xfrm>
          <a:off x="7200" y="457200"/>
          <a:ext cx="531576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Laut Arbeitszeitordnung (AZO) 0,5 h Pause bei einer Arbeitszeit von mehr als 6h und 0,75h Pause bei mehr als 9h Arbeitszeit (muss bei einer Arbeitszeit von mehr als 6 h unbedingt ausgefüllt werden).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9</xdr:col>
      <xdr:colOff>5400</xdr:colOff>
      <xdr:row>4</xdr:row>
      <xdr:rowOff>65520</xdr:rowOff>
    </xdr:to>
    <xdr:sp>
      <xdr:nvSpPr>
        <xdr:cNvPr id="2" name="Textfeld 2"/>
        <xdr:cNvSpPr/>
      </xdr:nvSpPr>
      <xdr:spPr>
        <a:xfrm>
          <a:off x="7200" y="746280"/>
          <a:ext cx="5610240" cy="366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Urlaubsanspruch sind 2 Tage pro Monat diese müssen vor Ablauf der Vertragslaufzeit beantragt und genommen werden. (Anzurechnende Stunden pro Urlaubstag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334080</xdr:colOff>
      <xdr:row>7</xdr:row>
      <xdr:rowOff>46440</xdr:rowOff>
    </xdr:to>
    <xdr:sp>
      <xdr:nvSpPr>
        <xdr:cNvPr id="3" name="Textfeld 4"/>
        <xdr:cNvSpPr/>
      </xdr:nvSpPr>
      <xdr:spPr>
        <a:xfrm>
          <a:off x="0" y="1047600"/>
          <a:ext cx="594612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Für jeden Feiertag bzw. Krankheitstag sind 1/5 der durchschnittlichen wöchentlichen Arbeitszeit anzurechnen.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(Anzurechnende Stunden pro Feier- oder Krankheitsstag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52560</xdr:colOff>
      <xdr:row>0</xdr:row>
      <xdr:rowOff>47520</xdr:rowOff>
    </xdr:from>
    <xdr:to>
      <xdr:col>9</xdr:col>
      <xdr:colOff>431640</xdr:colOff>
      <xdr:row>2</xdr:row>
      <xdr:rowOff>208440</xdr:rowOff>
    </xdr:to>
    <xdr:pic>
      <xdr:nvPicPr>
        <xdr:cNvPr id="4" name="Picture 2" descr="ipa_rgb"/>
        <xdr:cNvPicPr/>
      </xdr:nvPicPr>
      <xdr:blipFill>
        <a:blip r:embed="rId1"/>
        <a:stretch/>
      </xdr:blipFill>
      <xdr:spPr>
        <a:xfrm>
          <a:off x="3649320" y="47520"/>
          <a:ext cx="2394360" cy="57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254880</xdr:colOff>
      <xdr:row>2</xdr:row>
      <xdr:rowOff>398880</xdr:rowOff>
    </xdr:to>
    <xdr:sp>
      <xdr:nvSpPr>
        <xdr:cNvPr id="5" name="Textfeld 2"/>
        <xdr:cNvSpPr/>
      </xdr:nvSpPr>
      <xdr:spPr>
        <a:xfrm>
          <a:off x="7200" y="457200"/>
          <a:ext cx="549720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According to work time regulation ("Arbeitszeitordnung (AZO)"), a 0.5h break must be observed if working more than  6h and a 0.75h break if working more than 9h. (a break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taken and recorded, if working more than 6h in a day).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8</xdr:col>
      <xdr:colOff>265680</xdr:colOff>
      <xdr:row>4</xdr:row>
      <xdr:rowOff>65520</xdr:rowOff>
    </xdr:to>
    <xdr:sp>
      <xdr:nvSpPr>
        <xdr:cNvPr id="6" name="Textfeld 3"/>
        <xdr:cNvSpPr/>
      </xdr:nvSpPr>
      <xdr:spPr>
        <a:xfrm>
          <a:off x="7200" y="746280"/>
          <a:ext cx="5508000" cy="366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You are entitled to 2 days of vacation per month.  These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requested and taken before the contract expires.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(Hours to record per day of vacation for a HiWi := contractual hours 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379800</xdr:colOff>
      <xdr:row>7</xdr:row>
      <xdr:rowOff>46440</xdr:rowOff>
    </xdr:to>
    <xdr:sp>
      <xdr:nvSpPr>
        <xdr:cNvPr id="7" name="Textfeld 4"/>
        <xdr:cNvSpPr/>
      </xdr:nvSpPr>
      <xdr:spPr>
        <a:xfrm>
          <a:off x="0" y="1047600"/>
          <a:ext cx="599184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Each public holiday or sick leave counts as 1/5</a:t>
          </a:r>
          <a:r>
            <a:rPr b="0" lang="de-DE" sz="800" spc="-1" strike="noStrike" baseline="30000">
              <a:solidFill>
                <a:srgbClr val="000000"/>
              </a:solidFill>
              <a:latin typeface="Calibri"/>
            </a:rPr>
            <a:t>th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of the avaerage weekly work hours.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(I.e. hours to record for each public holiday or day on sick leave for a HiWi := hours</a:t>
          </a:r>
          <a:r>
            <a:rPr b="0" lang="de-DE" sz="800" spc="-1" strike="noStrike">
              <a:solidFill>
                <a:srgbClr val="ff0000"/>
              </a:solidFill>
              <a:latin typeface="Calibri"/>
            </a:rPr>
            <a:t>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E38" activeCellId="0" sqref="E38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0</v>
      </c>
      <c r="K1" s="5"/>
      <c r="L1" s="6" t="n">
        <f aca="false">DATE($J$9,$I$9,1)</f>
        <v>44713</v>
      </c>
      <c r="M1" s="6" t="n">
        <f aca="false">L1-DAY(L1)</f>
        <v>44712</v>
      </c>
      <c r="N1" s="7" t="n">
        <f aca="false">YEAR(L1)</f>
        <v>2022</v>
      </c>
      <c r="O1" s="7" t="n">
        <f aca="false">INT(N1/100)</f>
        <v>20</v>
      </c>
      <c r="P1" s="7" t="n">
        <f aca="false">MOD(N1,19)</f>
        <v>8</v>
      </c>
      <c r="Q1" s="7" t="n">
        <f aca="false">MOD(19*P1+15+INT((3*O1+3)/4)-INT((8*O1+13)/25),30)</f>
        <v>26</v>
      </c>
      <c r="R1" s="7" t="n">
        <f aca="false">21+Q1-INT(Q1/29)-(INT(Q1/28)-INT(Q1/29))*INT(O1/11)</f>
        <v>47</v>
      </c>
      <c r="S1" s="7" t="n">
        <f aca="false">R1+7-MOD(R1+MOD(N1+INT(N1/4)+2-INT((3*O1+3)/4),7),7)</f>
        <v>48</v>
      </c>
      <c r="T1" s="8" t="n">
        <f aca="false">DATE(N1,IF(S1&gt;31,4,3),IF(S1&gt;31,S1-31,S1))</f>
        <v>44668</v>
      </c>
      <c r="U1" s="7" t="n">
        <f aca="false">N(DATE(N1,MONTH(L1)+1,DAY(L1))-L1)</f>
        <v>30</v>
      </c>
    </row>
    <row r="2" s="4" customFormat="true" ht="11.25" hidden="false" customHeight="true" outlineLevel="0" collapsed="false">
      <c r="A2" s="3"/>
      <c r="K2" s="5"/>
      <c r="L2" s="9"/>
      <c r="M2" s="9"/>
      <c r="N2" s="5"/>
      <c r="O2" s="5"/>
      <c r="P2" s="5"/>
      <c r="Q2" s="5"/>
      <c r="R2" s="5"/>
      <c r="S2" s="5"/>
      <c r="T2" s="5"/>
      <c r="U2" s="5"/>
    </row>
    <row r="3" s="10" customFormat="true" ht="40.5" hidden="false" customHeight="true" outlineLevel="0" collapsed="false">
      <c r="A3" s="1"/>
      <c r="E3" s="11"/>
      <c r="K3" s="12"/>
      <c r="L3" s="13"/>
      <c r="M3" s="13"/>
      <c r="N3" s="12"/>
      <c r="O3" s="12"/>
      <c r="P3" s="12"/>
      <c r="Q3" s="12"/>
      <c r="R3" s="12"/>
      <c r="S3" s="12"/>
      <c r="T3" s="12"/>
      <c r="U3" s="12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2</v>
      </c>
      <c r="D8" s="10" t="s">
        <v>3</v>
      </c>
      <c r="G8" s="22" t="s">
        <v>4</v>
      </c>
      <c r="H8" s="10" t="s">
        <v>5</v>
      </c>
      <c r="I8" s="10" t="s">
        <v>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7</v>
      </c>
      <c r="B9" s="25"/>
      <c r="C9" s="25"/>
      <c r="D9" s="26" t="s">
        <v>8</v>
      </c>
      <c r="E9" s="26"/>
      <c r="F9" s="26"/>
      <c r="G9" s="27" t="s">
        <v>9</v>
      </c>
      <c r="H9" s="28" t="s">
        <v>10</v>
      </c>
      <c r="I9" s="29" t="n">
        <v>6</v>
      </c>
      <c r="J9" s="30" t="n">
        <v>2022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11</v>
      </c>
      <c r="B10" s="36"/>
      <c r="C10" s="36"/>
      <c r="D10" s="37" t="n">
        <v>40</v>
      </c>
      <c r="E10" s="10" t="s">
        <v>12</v>
      </c>
      <c r="G10" s="10" t="n">
        <f aca="false">COUNTIFS($G$18:$G$48,"",$L$18:$L$48,"=0",$A$18:$A$48,"&lt;="&amp;$I$10)</f>
        <v>20</v>
      </c>
      <c r="H10" s="10" t="s">
        <v>13</v>
      </c>
      <c r="I10" s="10" t="n">
        <f aca="false">EOMONTH(DATE(J$9,I$9,11),0)-EOMONTH(DATE(J$9,I$9,11),-1)</f>
        <v>30</v>
      </c>
      <c r="J10" s="10" t="s">
        <v>14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15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16</v>
      </c>
      <c r="C15" s="71" t="s">
        <v>17</v>
      </c>
      <c r="D15" s="65" t="s">
        <v>18</v>
      </c>
      <c r="E15" s="64"/>
      <c r="F15" s="72"/>
      <c r="G15" s="73"/>
      <c r="H15" s="55" t="s">
        <v>19</v>
      </c>
      <c r="I15" s="55" t="s">
        <v>20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21</v>
      </c>
      <c r="B16" s="64" t="s">
        <v>22</v>
      </c>
      <c r="C16" s="71" t="s">
        <v>22</v>
      </c>
      <c r="D16" s="65" t="s">
        <v>23</v>
      </c>
      <c r="E16" s="64" t="s">
        <v>24</v>
      </c>
      <c r="F16" s="72" t="s">
        <v>25</v>
      </c>
      <c r="G16" s="75" t="s">
        <v>26</v>
      </c>
      <c r="H16" s="55" t="s">
        <v>27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2.8" hidden="false" customHeight="false" outlineLevel="0" collapsed="false">
      <c r="A18" s="86" t="n">
        <v>1</v>
      </c>
      <c r="B18" s="87" t="n">
        <v>0.333333333333333</v>
      </c>
      <c r="C18" s="88" t="n">
        <v>0.520833333333333</v>
      </c>
      <c r="D18" s="89" t="n">
        <v>30</v>
      </c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$1,12,24),$M$1+$A18=DATE($N$1,12,25),$M$1+$A18=DATE($N$1,12,26),$M$1+$A18=DATE($N$1,12,31)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4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2.8" hidden="false" customHeight="false" outlineLevel="0" collapsed="false">
      <c r="A19" s="99" t="n">
        <v>2</v>
      </c>
      <c r="B19" s="87" t="n">
        <v>0.333333333333333</v>
      </c>
      <c r="C19" s="88" t="n">
        <v>0.520833333333333</v>
      </c>
      <c r="D19" s="89" t="n">
        <v>30</v>
      </c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$1,12,24),$M$1+$A19=DATE($N$1,12,25),$M$1+$A19=DATE($N$1,12,26),$M$1+$A19=DATE($N$1,12,31)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4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2.8" hidden="false" customHeight="false" outlineLevel="0" collapsed="false">
      <c r="A20" s="99" t="n">
        <v>3</v>
      </c>
      <c r="B20" s="87" t="n">
        <v>0.333333333333333</v>
      </c>
      <c r="C20" s="88" t="n">
        <v>0.520833333333333</v>
      </c>
      <c r="D20" s="89" t="n">
        <v>30</v>
      </c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$1,12,24),$M$1+$A20=DATE($N$1,12,25),$M$1+$A20=DATE($N$1,12,26),$M$1+$A20=DATE($N$1,12,31)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4</v>
      </c>
      <c r="I20" s="103"/>
      <c r="J20" s="103"/>
      <c r="K20" s="49"/>
      <c r="L20" s="60" t="n">
        <f aca="false">INT(WEEKDAY(DATE($J$9,$I$9,$A20),2)&gt;5)</f>
        <v>0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105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$1,12,24),$M$1+$A21=DATE($N$1,12,25),$M$1+$A21=DATE($N$1,12,26),$M$1+$A21=DATE($N$1,12,31)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105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$1,12,24),$M$1+$A22=DATE($N$1,12,25),$M$1+$A22=DATE($N$1,12,26),$M$1+$A22=DATE($N$1,12,31)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1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105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$1,12,24),$M$1+$A23=DATE($N$1,12,25),$M$1+$A23=DATE($N$1,12,26),$M$1+$A23=DATE($N$1,12,31),$M$1+$A23=$T$1-2,$M$1+$A23=$T$1+1,$M$1+$A23=$T$1+39,$M$1+$A23=$T$1+50,$M$1+$A23=$T$1+60)),"x",""),"")</f>
        <v>x</v>
      </c>
      <c r="H23" s="102" t="n">
        <f aca="false">IF(ISBLANK($F23),ROUNDUP((($C23-$B23)*24-($D23/60)),1)+IF(ISBLANK($E23),0,$L$13)+IF(OR($G23="x",$G23="X"),$L$13,0),$L$13)</f>
        <v>1.83992640294388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2.8" hidden="false" customHeight="false" outlineLevel="0" collapsed="false">
      <c r="A24" s="99" t="n">
        <v>7</v>
      </c>
      <c r="B24" s="87" t="n">
        <v>0.333333333333333</v>
      </c>
      <c r="C24" s="88" t="n">
        <v>0.520833333333333</v>
      </c>
      <c r="D24" s="89" t="n">
        <v>30</v>
      </c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$1,12,24),$M$1+$A24=DATE($N$1,12,25),$M$1+$A24=DATE($N$1,12,26),$M$1+$A24=DATE($N$1,12,31)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4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2.8" hidden="false" customHeight="false" outlineLevel="0" collapsed="false">
      <c r="A25" s="99" t="n">
        <v>8</v>
      </c>
      <c r="B25" s="87" t="n">
        <v>0.333333333333333</v>
      </c>
      <c r="C25" s="88" t="n">
        <v>0.520833333333333</v>
      </c>
      <c r="D25" s="89" t="n">
        <v>30</v>
      </c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$1,12,24),$M$1+$A25=DATE($N$1,12,25),$M$1+$A25=DATE($N$1,12,26),$M$1+$A25=DATE($N$1,12,31)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4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2.8" hidden="false" customHeight="false" outlineLevel="0" collapsed="false">
      <c r="A26" s="99" t="n">
        <v>9</v>
      </c>
      <c r="B26" s="87" t="n">
        <v>0.333333333333333</v>
      </c>
      <c r="C26" s="88" t="n">
        <v>0.520833333333333</v>
      </c>
      <c r="D26" s="89" t="n">
        <v>30</v>
      </c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$1,12,24),$M$1+$A26=DATE($N$1,12,25),$M$1+$A26=DATE($N$1,12,26),$M$1+$A26=DATE($N$1,12,31)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4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2.8" hidden="false" customHeight="false" outlineLevel="0" collapsed="false">
      <c r="A27" s="99" t="n">
        <v>10</v>
      </c>
      <c r="B27" s="87"/>
      <c r="C27" s="88"/>
      <c r="D27" s="89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$1,12,24),$M$1+$A27=DATE($N$1,12,25),$M$1+$A27=DATE($N$1,12,26),$M$1+$A27=DATE($N$1,12,31)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0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105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$1,12,24),$M$1+$A28=DATE($N$1,12,25),$M$1+$A28=DATE($N$1,12,26),$M$1+$A28=DATE($N$1,12,31)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105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$1,12,24),$M$1+$A29=DATE($N$1,12,25),$M$1+$A29=DATE($N$1,12,26),$M$1+$A29=DATE($N$1,12,31)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1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2.8" hidden="false" customHeight="false" outlineLevel="0" collapsed="false">
      <c r="A30" s="99" t="n">
        <v>13</v>
      </c>
      <c r="B30" s="87" t="n">
        <v>0.333333333333333</v>
      </c>
      <c r="C30" s="88" t="n">
        <v>0.520833333333333</v>
      </c>
      <c r="D30" s="89" t="n">
        <v>30</v>
      </c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$1,12,24),$M$1+$A30=DATE($N$1,12,25),$M$1+$A30=DATE($N$1,12,26),$M$1+$A30=DATE($N$1,12,31)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4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2.8" hidden="false" customHeight="false" outlineLevel="0" collapsed="false">
      <c r="A31" s="99" t="n">
        <v>14</v>
      </c>
      <c r="B31" s="87" t="n">
        <v>0.333333333333333</v>
      </c>
      <c r="C31" s="88" t="n">
        <v>0.520833333333333</v>
      </c>
      <c r="D31" s="89" t="n">
        <v>30</v>
      </c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$1,12,24),$M$1+$A31=DATE($N$1,12,25),$M$1+$A31=DATE($N$1,12,26),$M$1+$A31=DATE($N$1,12,31)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4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2.8" hidden="false" customHeight="false" outlineLevel="0" collapsed="false">
      <c r="A32" s="99" t="n">
        <v>15</v>
      </c>
      <c r="B32" s="87" t="n">
        <v>0.333333333333333</v>
      </c>
      <c r="C32" s="88" t="n">
        <v>0.520833333333333</v>
      </c>
      <c r="D32" s="89" t="n">
        <v>30</v>
      </c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$1,12,24),$M$1+$A32=DATE($N$1,12,25),$M$1+$A32=DATE($N$1,12,26),$M$1+$A32=DATE($N$1,12,31)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4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105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$1,12,24),$M$1+$A33=DATE($N$1,12,25),$M$1+$A33=DATE($N$1,12,26),$M$1+$A33=DATE($N$1,12,31),$M$1+$A33=$T$1-2,$M$1+$A33=$T$1+1,$M$1+$A33=$T$1+39,$M$1+$A33=$T$1+50,$M$1+$A33=$T$1+60)),"x",""),"")</f>
        <v>x</v>
      </c>
      <c r="H33" s="102" t="n">
        <f aca="false">IF(ISBLANK($F33),ROUNDUP((($C33-$B33)*24-($D33/60)),1)+IF(ISBLANK($E33),0,$L$13)+IF(OR($G33="x",$G33="X"),$L$13,0),$L$13)</f>
        <v>1.83992640294388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2.8" hidden="false" customHeight="false" outlineLevel="0" collapsed="false">
      <c r="A34" s="99" t="n">
        <v>17</v>
      </c>
      <c r="B34" s="87" t="n">
        <v>0.333333333333333</v>
      </c>
      <c r="C34" s="88" t="n">
        <v>0.520833333333333</v>
      </c>
      <c r="D34" s="89" t="n">
        <v>30</v>
      </c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$1,12,24),$M$1+$A34=DATE($N$1,12,25),$M$1+$A34=DATE($N$1,12,26),$M$1+$A34=DATE($N$1,12,31)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4</v>
      </c>
      <c r="I34" s="103"/>
      <c r="J34" s="103"/>
      <c r="K34" s="49"/>
      <c r="L34" s="60" t="n">
        <f aca="false">INT(WEEKDAY(DATE($J$9,$I$9,$A34),2)&gt;5)</f>
        <v>0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105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$1,12,24),$M$1+$A35=DATE($N$1,12,25),$M$1+$A35=DATE($N$1,12,26),$M$1+$A35=DATE($N$1,12,31)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105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$1,12,24),$M$1+$A36=DATE($N$1,12,25),$M$1+$A36=DATE($N$1,12,26),$M$1+$A36=DATE($N$1,12,31)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1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2.8" hidden="false" customHeight="false" outlineLevel="0" collapsed="false">
      <c r="A37" s="99" t="n">
        <v>20</v>
      </c>
      <c r="B37" s="87" t="n">
        <v>0.333333333333333</v>
      </c>
      <c r="C37" s="88" t="n">
        <v>0.520833333333333</v>
      </c>
      <c r="D37" s="89" t="n">
        <v>30</v>
      </c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$1,12,24),$M$1+$A37=DATE($N$1,12,25),$M$1+$A37=DATE($N$1,12,26),$M$1+$A37=DATE($N$1,12,31)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4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2.8" hidden="false" customHeight="false" outlineLevel="0" collapsed="false">
      <c r="A38" s="99" t="n">
        <v>21</v>
      </c>
      <c r="B38" s="87" t="n">
        <v>0.333333333333333</v>
      </c>
      <c r="C38" s="88" t="n">
        <v>0.6875</v>
      </c>
      <c r="D38" s="89" t="n">
        <v>30</v>
      </c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$1,12,24),$M$1+$A38=DATE($N$1,12,25),$M$1+$A38=DATE($N$1,12,26),$M$1+$A38=DATE($N$1,12,31)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8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2.8" hidden="false" customHeight="false" outlineLevel="0" collapsed="false">
      <c r="A39" s="99" t="n">
        <v>22</v>
      </c>
      <c r="B39" s="87" t="n">
        <v>0.333333333333333</v>
      </c>
      <c r="C39" s="88" t="n">
        <v>0.520833333333333</v>
      </c>
      <c r="D39" s="89" t="n">
        <v>30</v>
      </c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$1,12,24),$M$1+$A39=DATE($N$1,12,25),$M$1+$A39=DATE($N$1,12,26),$M$1+$A39=DATE($N$1,12,31)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4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2.8" hidden="false" customHeight="false" outlineLevel="0" collapsed="false">
      <c r="A40" s="99" t="n">
        <v>23</v>
      </c>
      <c r="B40" s="87" t="n">
        <v>0.333333333333333</v>
      </c>
      <c r="C40" s="88" t="n">
        <v>0.520833333333333</v>
      </c>
      <c r="D40" s="89" t="n">
        <v>30</v>
      </c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$1,12,24),$M$1+$A40=DATE($N$1,12,25),$M$1+$A40=DATE($N$1,12,26),$M$1+$A40=DATE($N$1,12,31)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4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2.8" hidden="false" customHeight="false" outlineLevel="0" collapsed="false">
      <c r="A41" s="99" t="n">
        <v>24</v>
      </c>
      <c r="B41" s="87" t="n">
        <v>0.333333333333333</v>
      </c>
      <c r="C41" s="88" t="n">
        <v>0.520833333333333</v>
      </c>
      <c r="D41" s="89" t="n">
        <v>30</v>
      </c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$1,12,24),$M$1+$A41=DATE($N$1,12,25),$M$1+$A41=DATE($N$1,12,26),$M$1+$A41=DATE($N$1,12,31)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4</v>
      </c>
      <c r="I41" s="103"/>
      <c r="J41" s="103"/>
      <c r="K41" s="49"/>
      <c r="L41" s="60" t="n">
        <f aca="false">INT(WEEKDAY(DATE($J$9,$I$9,$A41),2)&gt;5)</f>
        <v>0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105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$1,12,24),$M$1+$A42=DATE($N$1,12,25),$M$1+$A42=DATE($N$1,12,26),$M$1+$A42=DATE($N$1,12,31)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105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$1,12,24),$M$1+$A43=DATE($N$1,12,25),$M$1+$A43=DATE($N$1,12,26),$M$1+$A43=DATE($N$1,12,31)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1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2.8" hidden="false" customHeight="false" outlineLevel="0" collapsed="false">
      <c r="A44" s="99" t="n">
        <v>27</v>
      </c>
      <c r="B44" s="87" t="n">
        <v>0.333333333333333</v>
      </c>
      <c r="C44" s="88" t="n">
        <v>0.520833333333333</v>
      </c>
      <c r="D44" s="89" t="n">
        <v>30</v>
      </c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$1,12,24),$M$1+$A44=DATE($N$1,12,25),$M$1+$A44=DATE($N$1,12,26),$M$1+$A44=DATE($N$1,12,31)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4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2.8" hidden="false" customHeight="false" outlineLevel="0" collapsed="false">
      <c r="A45" s="99" t="n">
        <v>28</v>
      </c>
      <c r="B45" s="87" t="n">
        <v>0.333333333333333</v>
      </c>
      <c r="C45" s="88" t="n">
        <v>0.520833333333333</v>
      </c>
      <c r="D45" s="89" t="n">
        <v>30</v>
      </c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$1,12,24),$M$1+$A45=DATE($N$1,12,25),$M$1+$A45=DATE($N$1,12,26),$M$1+$A45=DATE($N$1,12,31)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4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2.8" hidden="false" customHeight="false" outlineLevel="0" collapsed="false">
      <c r="A46" s="99" t="n">
        <v>29</v>
      </c>
      <c r="B46" s="87" t="n">
        <v>0.333333333333333</v>
      </c>
      <c r="C46" s="88" t="n">
        <v>0.520833333333333</v>
      </c>
      <c r="D46" s="89" t="n">
        <v>30</v>
      </c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$1,12,24),$M$1+$A46=DATE($N$1,12,25),$M$1+$A46=DATE($N$1,12,26),$M$1+$A46=DATE($N$1,12,31)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4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2.8" hidden="false" customHeight="false" outlineLevel="0" collapsed="false">
      <c r="A47" s="99" t="n">
        <v>30</v>
      </c>
      <c r="B47" s="87" t="n">
        <v>0.333333333333333</v>
      </c>
      <c r="C47" s="88" t="n">
        <v>0.520833333333333</v>
      </c>
      <c r="D47" s="89" t="n">
        <v>30</v>
      </c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$1,12,24),$M$1+$A47=DATE($N$1,12,25),$M$1+$A47=DATE($N$1,12,26),$M$1+$A47=DATE($N$1,12,31)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4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6"/>
      <c r="C48" s="107"/>
      <c r="D48" s="108"/>
      <c r="E48" s="109"/>
      <c r="F48" s="110"/>
      <c r="G48" s="111" t="str">
        <f aca="false">IF(ISNUMBER($A48),IF(AND(WEEKDAY($M$1+$A48,2)&lt;6,OR($M$1+$A48=DATE($N$1,1,1),$M$1+$A48=DATE($N$1,1,6),$M$1+$A48=DATE($N$1,5,1),$M$1+$A48=DATE($N$1,10,3),$M$1+$A48=DATE($N$1,11,1),$M$1+$A48=DATE($N$1,12,24),$M$1+$A48=DATE($N$1,12,25),$M$1+$A48=DATE($N$1,12,26),$M$1+$A48=DATE($N$1,12,31),$M$1+$A48=$T$1-2,$M$1+$A48=$T$1+1,$M$1+$A48=$T$1+39,$M$1+$A48=$T$1+50,$M$1+$A48=$T$1+60)),"x",""),"")</f>
        <v/>
      </c>
      <c r="H48" s="112" t="n">
        <f aca="false">IF(ISBLANK($F48),ROUNDUP((($C48-$B48)*24-($D48/60)),1)+IF(ISBLANK($E48),0,$L$13)+IF(OR($G48="x",$G48="X"),$L$13,0),$L$13)</f>
        <v>0</v>
      </c>
      <c r="I48" s="113"/>
      <c r="J48" s="113"/>
      <c r="K48" s="49"/>
      <c r="L48" s="60" t="n">
        <f aca="false">INT(WEEKDAY(DATE($J$9,$I$9,$A48),2)&gt;5)</f>
        <v>0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4" t="s">
        <v>28</v>
      </c>
      <c r="F49" s="115"/>
      <c r="G49" s="115"/>
      <c r="H49" s="93" t="n">
        <f aca="false">SUM(H18:H48)</f>
        <v>83.6798528058878</v>
      </c>
      <c r="I49" s="115"/>
      <c r="J49" s="115"/>
      <c r="K49" s="116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7" t="s">
        <v>29</v>
      </c>
      <c r="F50" s="118"/>
      <c r="G50" s="118"/>
      <c r="H50" s="119"/>
      <c r="I50" s="120" t="s">
        <v>30</v>
      </c>
      <c r="J50" s="115"/>
      <c r="K50" s="116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5"/>
      <c r="E51" s="117" t="s">
        <v>31</v>
      </c>
      <c r="F51" s="118"/>
      <c r="G51" s="118"/>
      <c r="H51" s="121"/>
      <c r="I51" s="120" t="s">
        <v>30</v>
      </c>
      <c r="J51" s="115"/>
      <c r="K51" s="116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2" t="s">
        <v>32</v>
      </c>
      <c r="B52" s="122"/>
      <c r="C52" s="122"/>
      <c r="D52" s="122"/>
      <c r="E52" s="117" t="s">
        <v>33</v>
      </c>
      <c r="F52" s="118"/>
      <c r="G52" s="118"/>
      <c r="H52" s="102" t="n">
        <f aca="false">IF($L$8=1,$L$10*7.8,$D$10)</f>
        <v>40</v>
      </c>
      <c r="I52" s="115"/>
      <c r="J52" s="115"/>
      <c r="K52" s="116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3" t="s">
        <v>34</v>
      </c>
      <c r="B53" s="122"/>
      <c r="C53" s="122"/>
      <c r="D53" s="122"/>
      <c r="E53" s="124" t="s">
        <v>35</v>
      </c>
      <c r="F53" s="125"/>
      <c r="G53" s="126"/>
      <c r="H53" s="127"/>
      <c r="I53" s="120" t="s">
        <v>36</v>
      </c>
      <c r="J53" s="115"/>
      <c r="K53" s="116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2"/>
      <c r="C54" s="122"/>
      <c r="D54" s="122"/>
      <c r="E54" s="128" t="s">
        <v>37</v>
      </c>
      <c r="F54" s="115"/>
      <c r="G54" s="115"/>
      <c r="H54" s="129" t="n">
        <f aca="false">H49+H50+H51-H52-H53</f>
        <v>43.6798528058878</v>
      </c>
      <c r="I54" s="115"/>
      <c r="J54" s="115"/>
      <c r="K54" s="116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30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1" t="s">
        <v>38</v>
      </c>
      <c r="B56" s="131"/>
      <c r="C56" s="131"/>
      <c r="D56" s="131"/>
      <c r="E56" s="130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1" t="s">
        <v>39</v>
      </c>
      <c r="B59" s="131"/>
      <c r="C59" s="131"/>
      <c r="D59" s="131"/>
      <c r="G59" s="131" t="s">
        <v>40</v>
      </c>
      <c r="H59" s="131"/>
      <c r="I59" s="131"/>
      <c r="J59" s="131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2"/>
      <c r="K60" s="18"/>
      <c r="L60" s="132"/>
      <c r="M60" s="132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3"/>
      <c r="K61" s="18"/>
      <c r="L61" s="132"/>
      <c r="M61" s="132"/>
      <c r="N61" s="18"/>
      <c r="O61" s="18"/>
      <c r="P61" s="18"/>
      <c r="Q61" s="18"/>
      <c r="R61" s="18"/>
      <c r="S61" s="18"/>
      <c r="T61" s="18"/>
      <c r="U61" s="18"/>
    </row>
    <row r="62" s="133" customFormat="true" ht="13.5" hidden="false" customHeight="false" outlineLevel="0" collapsed="false">
      <c r="L62" s="134"/>
      <c r="M62" s="134"/>
    </row>
    <row r="63" s="133" customFormat="true" ht="13.5" hidden="false" customHeight="false" outlineLevel="0" collapsed="false">
      <c r="L63" s="134"/>
      <c r="M63" s="134"/>
    </row>
    <row r="64" s="133" customFormat="true" ht="13.5" hidden="false" customHeight="false" outlineLevel="0" collapsed="false">
      <c r="L64" s="134"/>
      <c r="M64" s="134"/>
    </row>
    <row r="65" s="133" customFormat="true" ht="13.5" hidden="false" customHeight="false" outlineLevel="0" collapsed="false">
      <c r="L65" s="134"/>
      <c r="M65" s="134"/>
    </row>
    <row r="66" s="133" customFormat="true" ht="13.5" hidden="false" customHeight="false" outlineLevel="0" collapsed="false">
      <c r="L66" s="134"/>
      <c r="M66" s="134"/>
    </row>
    <row r="67" s="133" customFormat="true" ht="13.5" hidden="false" customHeight="false" outlineLevel="0" collapsed="false">
      <c r="L67" s="134"/>
      <c r="M67" s="134"/>
    </row>
    <row r="68" s="133" customFormat="true" ht="13.5" hidden="false" customHeight="false" outlineLevel="0" collapsed="false">
      <c r="L68" s="134"/>
      <c r="M68" s="134"/>
    </row>
    <row r="69" s="133" customFormat="true" ht="13.5" hidden="false" customHeight="false" outlineLevel="0" collapsed="false">
      <c r="L69" s="134"/>
      <c r="M69" s="134"/>
    </row>
    <row r="70" s="133" customFormat="true" ht="13.5" hidden="false" customHeight="false" outlineLevel="0" collapsed="false">
      <c r="L70" s="134"/>
      <c r="M70" s="134"/>
    </row>
    <row r="71" s="133" customFormat="true" ht="13.5" hidden="false" customHeight="false" outlineLevel="0" collapsed="false">
      <c r="L71" s="134"/>
      <c r="M71" s="134"/>
    </row>
    <row r="72" s="133" customFormat="true" ht="13.5" hidden="false" customHeight="false" outlineLevel="0" collapsed="false">
      <c r="L72" s="134"/>
      <c r="M72" s="134"/>
    </row>
    <row r="73" s="133" customFormat="true" ht="13.5" hidden="false" customHeight="false" outlineLevel="0" collapsed="false">
      <c r="L73" s="134"/>
      <c r="M73" s="134"/>
    </row>
    <row r="74" s="133" customFormat="true" ht="13.5" hidden="false" customHeight="false" outlineLevel="0" collapsed="false">
      <c r="L74" s="134"/>
      <c r="M74" s="134"/>
    </row>
    <row r="75" s="133" customFormat="true" ht="13.5" hidden="false" customHeight="false" outlineLevel="0" collapsed="false">
      <c r="L75" s="134"/>
      <c r="M75" s="134"/>
    </row>
    <row r="76" s="133" customFormat="true" ht="13.5" hidden="false" customHeight="false" outlineLevel="0" collapsed="false">
      <c r="L76" s="134"/>
      <c r="M76" s="134"/>
    </row>
    <row r="77" s="133" customFormat="true" ht="13.5" hidden="false" customHeight="false" outlineLevel="0" collapsed="false">
      <c r="A77" s="1"/>
      <c r="L77" s="134"/>
      <c r="M77" s="134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0">
      <formula>OR(WEEKDAY(DATE($J$9,$I$9,$A18),2)&gt;5,OR($G18="x",$G18="X"))</formula>
    </cfRule>
  </conditionalFormatting>
  <conditionalFormatting sqref="A48:H48 A46:A47 E46:H46 E47:H47">
    <cfRule type="expression" priority="3" aboveAverage="0" equalAverage="0" bottom="0" percent="0" rank="0" text="" dxfId="1">
      <formula>$A46&gt;$I$10</formula>
    </cfRule>
  </conditionalFormatting>
  <conditionalFormatting sqref="B18:D48">
    <cfRule type="expression" priority="4" aboveAverage="0" equalAverage="0" bottom="0" percent="0" rank="0" text="" dxfId="2">
      <formula>OR(NOT(ISBLANK($F18)),$A18&gt;$I$10)</formula>
    </cfRule>
    <cfRule type="expression" priority="5" aboveAverage="0" equalAverage="0" bottom="0" percent="0" rank="0" text="" dxfId="3">
      <formula>NOT(AND(ISBLANK($E18),ISBLANK($F18)))</formula>
    </cfRule>
    <cfRule type="expression" priority="6" aboveAverage="0" equalAverage="0" bottom="0" percent="0" rank="0" text="" dxfId="4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5">
      <formula>NOT(ISBLANK($F18))</formula>
    </cfRule>
    <cfRule type="expression" priority="8" aboveAverage="0" equalAverage="0" bottom="0" percent="0" rank="0" text="" dxfId="6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7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8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9">
      <formula>($B18&gt;$C18)</formula>
    </cfRule>
  </conditionalFormatting>
  <conditionalFormatting sqref="E18:G48">
    <cfRule type="expression" priority="12" aboveAverage="0" equalAverage="0" bottom="0" percent="0" rank="0" text="" dxfId="10">
      <formula>($A18&gt;$I$10)</formula>
    </cfRule>
  </conditionalFormatting>
  <conditionalFormatting sqref="H49:H50">
    <cfRule type="expression" priority="13" aboveAverage="0" equalAverage="0" bottom="0" percent="0" rank="0" text="" dxfId="11">
      <formula>($H$49&gt;1.5*$H$52)</formula>
    </cfRule>
  </conditionalFormatting>
  <conditionalFormatting sqref="F18:F48">
    <cfRule type="expression" priority="14" aboveAverage="0" equalAverage="0" bottom="0" percent="0" rank="0" text="" dxfId="12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13">
      <formula>10</formula>
    </cfRule>
  </conditionalFormatting>
  <conditionalFormatting sqref="D10">
    <cfRule type="expression" priority="16" aboveAverage="0" equalAverage="0" bottom="0" percent="0" rank="0" text="" dxfId="14">
      <formula>($L$8=1)</formula>
    </cfRule>
    <cfRule type="expression" priority="17" aboveAverage="0" equalAverage="0" bottom="0" percent="0" rank="0" text="" dxfId="15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9" activeCellId="0" sqref="A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41</v>
      </c>
      <c r="K1" s="5"/>
      <c r="L1" s="6" t="n">
        <f aca="false">DATE($J$9,$I$9,1)</f>
        <v>44378</v>
      </c>
      <c r="M1" s="6" t="n">
        <f aca="false">L1-DAY(L1)</f>
        <v>44377</v>
      </c>
      <c r="N1" s="7" t="n">
        <f aca="false">YEAR(L1)</f>
        <v>2021</v>
      </c>
      <c r="O1" s="7" t="n">
        <f aca="false">INT(N1/100)</f>
        <v>20</v>
      </c>
      <c r="P1" s="7" t="n">
        <f aca="false">MOD(N1,19)</f>
        <v>7</v>
      </c>
      <c r="Q1" s="7" t="n">
        <f aca="false">MOD(19*P1+15+INT((3*O1+3)/4)-INT((8*O1+13)/25),30)</f>
        <v>7</v>
      </c>
      <c r="R1" s="7" t="n">
        <f aca="false">21+Q1-INT(Q1/29)-(INT(Q1/28)-INT(Q1/29))*INT(O1/11)</f>
        <v>28</v>
      </c>
      <c r="S1" s="7" t="n">
        <f aca="false">R1+7-MOD(R1+MOD(N1+INT(N1/4)+2-INT((3*O1+3)/4),7),7)</f>
        <v>35</v>
      </c>
      <c r="T1" s="8" t="n">
        <f aca="false">DATE(N1,IF(S1&gt;31,4,3),IF(S1&gt;31,S1-31,S1))</f>
        <v>44290</v>
      </c>
      <c r="U1" s="7" t="n">
        <f aca="false">N(DATE(N1,MONTH(L1)+1,DAY(L1))-L1)</f>
        <v>31</v>
      </c>
      <c r="V1" s="135"/>
    </row>
    <row r="2" s="4" customFormat="true" ht="11.25" hidden="false" customHeight="true" outlineLevel="0" collapsed="false">
      <c r="A2" s="3"/>
      <c r="K2" s="5"/>
      <c r="L2" s="136"/>
      <c r="M2" s="136"/>
      <c r="N2" s="7"/>
      <c r="O2" s="7"/>
      <c r="P2" s="7"/>
      <c r="Q2" s="7"/>
      <c r="R2" s="7"/>
      <c r="S2" s="7"/>
      <c r="T2" s="7"/>
      <c r="U2" s="7"/>
      <c r="V2" s="135"/>
    </row>
    <row r="3" s="10" customFormat="true" ht="40.5" hidden="false" customHeight="true" outlineLevel="0" collapsed="false">
      <c r="A3" s="1"/>
      <c r="E3" s="11"/>
      <c r="K3" s="12"/>
      <c r="L3" s="15"/>
      <c r="M3" s="15"/>
      <c r="N3" s="14"/>
      <c r="O3" s="14"/>
      <c r="P3" s="14"/>
      <c r="Q3" s="14"/>
      <c r="R3" s="14"/>
      <c r="S3" s="14"/>
      <c r="T3" s="14"/>
      <c r="U3" s="14"/>
      <c r="V3" s="16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42</v>
      </c>
      <c r="D8" s="10" t="s">
        <v>43</v>
      </c>
      <c r="G8" s="22" t="s">
        <v>44</v>
      </c>
      <c r="H8" s="10" t="s">
        <v>45</v>
      </c>
      <c r="I8" s="10" t="s">
        <v>46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47</v>
      </c>
      <c r="B9" s="25"/>
      <c r="C9" s="25"/>
      <c r="D9" s="26" t="s">
        <v>48</v>
      </c>
      <c r="E9" s="26"/>
      <c r="F9" s="26"/>
      <c r="G9" s="137" t="s">
        <v>49</v>
      </c>
      <c r="H9" s="28" t="s">
        <v>10</v>
      </c>
      <c r="I9" s="29" t="n">
        <v>7</v>
      </c>
      <c r="J9" s="30" t="n">
        <v>2021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50</v>
      </c>
      <c r="B10" s="36"/>
      <c r="C10" s="36"/>
      <c r="D10" s="37" t="n">
        <v>40</v>
      </c>
      <c r="E10" s="10" t="s">
        <v>51</v>
      </c>
      <c r="G10" s="10" t="n">
        <f aca="false">COUNTIFS($G$18:$G$48,"",$L$18:$L$48,"=0",$A$18:$A$48,"&lt;="&amp;$I$10)</f>
        <v>22</v>
      </c>
      <c r="H10" s="10" t="s">
        <v>52</v>
      </c>
      <c r="I10" s="10" t="n">
        <f aca="false">EOMONTH(DATE(J$9,I$9,11),0)-EOMONTH(DATE(J$9,I$9,11),-1)</f>
        <v>31</v>
      </c>
      <c r="J10" s="10" t="s">
        <v>53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54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55</v>
      </c>
      <c r="C15" s="71" t="s">
        <v>56</v>
      </c>
      <c r="D15" s="65" t="s">
        <v>18</v>
      </c>
      <c r="E15" s="64"/>
      <c r="F15" s="72"/>
      <c r="G15" s="73" t="s">
        <v>57</v>
      </c>
      <c r="H15" s="55" t="s">
        <v>58</v>
      </c>
      <c r="I15" s="55" t="s">
        <v>59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60</v>
      </c>
      <c r="B16" s="64" t="s">
        <v>61</v>
      </c>
      <c r="C16" s="71" t="s">
        <v>61</v>
      </c>
      <c r="D16" s="65" t="s">
        <v>62</v>
      </c>
      <c r="E16" s="64" t="s">
        <v>63</v>
      </c>
      <c r="F16" s="72" t="s">
        <v>64</v>
      </c>
      <c r="G16" s="75" t="s">
        <v>65</v>
      </c>
      <c r="H16" s="55" t="s">
        <v>66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3.5" hidden="false" customHeight="false" outlineLevel="0" collapsed="false">
      <c r="A18" s="86" t="n">
        <v>1</v>
      </c>
      <c r="B18" s="138"/>
      <c r="C18" s="139"/>
      <c r="D18" s="89"/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$1,12,25),$M$1+$A18=DATE($N$1,12,26)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0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3.5" hidden="false" customHeight="false" outlineLevel="0" collapsed="false">
      <c r="A19" s="99" t="n">
        <v>2</v>
      </c>
      <c r="B19" s="87"/>
      <c r="C19" s="88"/>
      <c r="D19" s="105"/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$1,12,25),$M$1+$A19=DATE($N$1,12,26)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0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3.5" hidden="false" customHeight="false" outlineLevel="0" collapsed="false">
      <c r="A20" s="99" t="n">
        <v>3</v>
      </c>
      <c r="B20" s="87"/>
      <c r="C20" s="88"/>
      <c r="D20" s="105"/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$1,12,25),$M$1+$A20=DATE($N$1,12,26)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0</v>
      </c>
      <c r="I20" s="103"/>
      <c r="J20" s="103"/>
      <c r="K20" s="49"/>
      <c r="L20" s="60" t="n">
        <f aca="false">INT(WEEKDAY(DATE($J$9,$I$9,$A20),2)&gt;5)</f>
        <v>1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105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$1,12,25),$M$1+$A21=DATE($N$1,12,26)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105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$1,12,25),$M$1+$A22=DATE($N$1,12,26)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0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105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$1,12,25),$M$1+$A23=DATE($N$1,12,26),$M$1+$A23=$T$1-2,$M$1+$A23=$T$1+1,$M$1+$A23=$T$1+39,$M$1+$A23=$T$1+50,$M$1+$A23=$T$1+60)),"x",""),"")</f>
        <v/>
      </c>
      <c r="H23" s="102" t="n">
        <f aca="false">IF(ISBLANK($F23),ROUNDUP((($C23-$B23)*24-($D23/60)),1)+IF(ISBLANK($E23),0,$L$13)+IF(OR($G23="x",$G23="X"),$L$13,0),$L$13)</f>
        <v>0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3.5" hidden="false" customHeight="false" outlineLevel="0" collapsed="false">
      <c r="A24" s="99" t="n">
        <v>7</v>
      </c>
      <c r="B24" s="87"/>
      <c r="C24" s="88"/>
      <c r="D24" s="105"/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$1,12,25),$M$1+$A24=DATE($N$1,12,26)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0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3.5" hidden="false" customHeight="false" outlineLevel="0" collapsed="false">
      <c r="A25" s="99" t="n">
        <v>8</v>
      </c>
      <c r="B25" s="87"/>
      <c r="C25" s="88"/>
      <c r="D25" s="105"/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$1,12,25),$M$1+$A25=DATE($N$1,12,26)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0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3.5" hidden="false" customHeight="false" outlineLevel="0" collapsed="false">
      <c r="A26" s="99" t="n">
        <v>9</v>
      </c>
      <c r="B26" s="87"/>
      <c r="C26" s="88"/>
      <c r="D26" s="105"/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$1,12,25),$M$1+$A26=DATE($N$1,12,26)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0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3.5" hidden="false" customHeight="false" outlineLevel="0" collapsed="false">
      <c r="A27" s="99" t="n">
        <v>10</v>
      </c>
      <c r="B27" s="87"/>
      <c r="C27" s="88"/>
      <c r="D27" s="105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$1,12,25),$M$1+$A27=DATE($N$1,12,26)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1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105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$1,12,25),$M$1+$A28=DATE($N$1,12,26)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105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$1,12,25),$M$1+$A29=DATE($N$1,12,26)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0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3.5" hidden="false" customHeight="false" outlineLevel="0" collapsed="false">
      <c r="A30" s="99" t="n">
        <v>13</v>
      </c>
      <c r="B30" s="87"/>
      <c r="C30" s="88"/>
      <c r="D30" s="105"/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$1,12,25),$M$1+$A30=DATE($N$1,12,26)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0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3.5" hidden="false" customHeight="false" outlineLevel="0" collapsed="false">
      <c r="A31" s="99" t="n">
        <v>14</v>
      </c>
      <c r="B31" s="87"/>
      <c r="C31" s="88"/>
      <c r="D31" s="105"/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$1,12,25),$M$1+$A31=DATE($N$1,12,26)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0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3.5" hidden="false" customHeight="false" outlineLevel="0" collapsed="false">
      <c r="A32" s="99" t="n">
        <v>15</v>
      </c>
      <c r="B32" s="87"/>
      <c r="C32" s="88"/>
      <c r="D32" s="105"/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$1,12,25),$M$1+$A32=DATE($N$1,12,26)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0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105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$1,12,25),$M$1+$A33=DATE($N$1,12,26),$M$1+$A33=$T$1-2,$M$1+$A33=$T$1+1,$M$1+$A33=$T$1+39,$M$1+$A33=$T$1+50,$M$1+$A33=$T$1+60)),"x",""),"")</f>
        <v/>
      </c>
      <c r="H33" s="102" t="n">
        <f aca="false">IF(ISBLANK($F33),ROUNDUP((($C33-$B33)*24-($D33/60)),1)+IF(ISBLANK($E33),0,$L$13)+IF(OR($G33="x",$G33="X"),$L$13,0),$L$13)</f>
        <v>0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3.5" hidden="false" customHeight="false" outlineLevel="0" collapsed="false">
      <c r="A34" s="99" t="n">
        <v>17</v>
      </c>
      <c r="B34" s="87"/>
      <c r="C34" s="88"/>
      <c r="D34" s="105"/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$1,12,25),$M$1+$A34=DATE($N$1,12,26)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0</v>
      </c>
      <c r="I34" s="103"/>
      <c r="J34" s="103"/>
      <c r="K34" s="49"/>
      <c r="L34" s="60" t="n">
        <f aca="false">INT(WEEKDAY(DATE($J$9,$I$9,$A34),2)&gt;5)</f>
        <v>1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105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$1,12,25),$M$1+$A35=DATE($N$1,12,26)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105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$1,12,25),$M$1+$A36=DATE($N$1,12,26)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0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3.5" hidden="false" customHeight="false" outlineLevel="0" collapsed="false">
      <c r="A37" s="99" t="n">
        <v>20</v>
      </c>
      <c r="B37" s="87"/>
      <c r="C37" s="88"/>
      <c r="D37" s="105"/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$1,12,25),$M$1+$A37=DATE($N$1,12,26)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0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3.5" hidden="false" customHeight="false" outlineLevel="0" collapsed="false">
      <c r="A38" s="99" t="n">
        <v>21</v>
      </c>
      <c r="B38" s="87"/>
      <c r="C38" s="88"/>
      <c r="D38" s="105"/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$1,12,25),$M$1+$A38=DATE($N$1,12,26)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0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3.5" hidden="false" customHeight="false" outlineLevel="0" collapsed="false">
      <c r="A39" s="99" t="n">
        <v>22</v>
      </c>
      <c r="B39" s="87"/>
      <c r="C39" s="88"/>
      <c r="D39" s="105"/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$1,12,25),$M$1+$A39=DATE($N$1,12,26)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0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3.5" hidden="false" customHeight="false" outlineLevel="0" collapsed="false">
      <c r="A40" s="99" t="n">
        <v>23</v>
      </c>
      <c r="B40" s="87"/>
      <c r="C40" s="88"/>
      <c r="D40" s="105"/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$1,12,25),$M$1+$A40=DATE($N$1,12,26)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0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3.5" hidden="false" customHeight="false" outlineLevel="0" collapsed="false">
      <c r="A41" s="99" t="n">
        <v>24</v>
      </c>
      <c r="B41" s="87"/>
      <c r="C41" s="88"/>
      <c r="D41" s="105"/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$1,12,25),$M$1+$A41=DATE($N$1,12,26)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0</v>
      </c>
      <c r="I41" s="103"/>
      <c r="J41" s="103"/>
      <c r="K41" s="49"/>
      <c r="L41" s="60" t="n">
        <f aca="false">INT(WEEKDAY(DATE($J$9,$I$9,$A41),2)&gt;5)</f>
        <v>1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105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$1,12,25),$M$1+$A42=DATE($N$1,12,26)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105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$1,12,25),$M$1+$A43=DATE($N$1,12,26)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0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3.5" hidden="false" customHeight="false" outlineLevel="0" collapsed="false">
      <c r="A44" s="99" t="n">
        <v>27</v>
      </c>
      <c r="B44" s="87"/>
      <c r="C44" s="88"/>
      <c r="D44" s="105"/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$1,12,25),$M$1+$A44=DATE($N$1,12,26)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0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3.5" hidden="false" customHeight="false" outlineLevel="0" collapsed="false">
      <c r="A45" s="99" t="n">
        <v>28</v>
      </c>
      <c r="B45" s="87"/>
      <c r="C45" s="88"/>
      <c r="D45" s="105"/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$1,12,25),$M$1+$A45=DATE($N$1,12,26)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0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3.5" hidden="false" customHeight="false" outlineLevel="0" collapsed="false">
      <c r="A46" s="99" t="n">
        <v>29</v>
      </c>
      <c r="B46" s="87"/>
      <c r="C46" s="88"/>
      <c r="D46" s="105"/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$1,12,25),$M$1+$A46=DATE($N$1,12,26)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0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3.5" hidden="false" customHeight="false" outlineLevel="0" collapsed="false">
      <c r="A47" s="99" t="n">
        <v>30</v>
      </c>
      <c r="B47" s="87"/>
      <c r="C47" s="88"/>
      <c r="D47" s="105"/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$1,12,25),$M$1+$A47=DATE($N$1,12,26)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0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6"/>
      <c r="C48" s="107"/>
      <c r="D48" s="108"/>
      <c r="E48" s="109"/>
      <c r="F48" s="110"/>
      <c r="G48" s="111" t="str">
        <f aca="false">IF(ISNUMBER($A48),IF(AND(WEEKDAY($M$1+$A48,2)&lt;6,OR($M$1+$A48=DATE($N$1,1,1),$M$1+$A48=DATE($N$1,1,6),$M$1+$A48=DATE($N$1,5,1),$M$1+$A48=DATE($N$1,10,3),$M$1+$A48=DATE($N$1,11,1),$M$1+$A48=DATE($N$1,12,25),$M$1+$A48=DATE($N$1,12,26),$M$1+$A48=$T$1-2,$M$1+$A48=$T$1+1,$M$1+$A48=$T$1+39,$M$1+$A48=$T$1+50,$M$1+$A48=$T$1+60)),"x",""),"")</f>
        <v/>
      </c>
      <c r="H48" s="112" t="n">
        <f aca="false">IF(ISBLANK($F48),ROUNDUP((($C48-$B48)*24-($D48/60)),1)+IF(ISBLANK($E48),0,$L$13)+IF(OR($G48="x",$G48="X"),$L$13,0),$L$13)</f>
        <v>0</v>
      </c>
      <c r="I48" s="113"/>
      <c r="J48" s="113"/>
      <c r="K48" s="49"/>
      <c r="L48" s="60" t="n">
        <f aca="false">INT(WEEKDAY(DATE($J$9,$I$9,$A48),2)&gt;5)</f>
        <v>1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4" t="s">
        <v>67</v>
      </c>
      <c r="F49" s="115"/>
      <c r="G49" s="115"/>
      <c r="H49" s="93" t="n">
        <f aca="false">SUM(H18:H48)</f>
        <v>0</v>
      </c>
      <c r="I49" s="115"/>
      <c r="J49" s="115"/>
      <c r="K49" s="116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7" t="s">
        <v>68</v>
      </c>
      <c r="F50" s="118"/>
      <c r="G50" s="118"/>
      <c r="H50" s="119"/>
      <c r="I50" s="120" t="s">
        <v>69</v>
      </c>
      <c r="J50" s="115"/>
      <c r="K50" s="116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5"/>
      <c r="E51" s="117" t="s">
        <v>70</v>
      </c>
      <c r="F51" s="118"/>
      <c r="G51" s="118"/>
      <c r="H51" s="121"/>
      <c r="I51" s="120" t="s">
        <v>69</v>
      </c>
      <c r="J51" s="115"/>
      <c r="K51" s="116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2" t="s">
        <v>71</v>
      </c>
      <c r="B52" s="122"/>
      <c r="C52" s="122"/>
      <c r="D52" s="122"/>
      <c r="E52" s="117" t="s">
        <v>72</v>
      </c>
      <c r="F52" s="118"/>
      <c r="G52" s="118"/>
      <c r="H52" s="102" t="n">
        <f aca="false">IF($L$8=1,$L$10*7.8,$D$10)</f>
        <v>40</v>
      </c>
      <c r="I52" s="115"/>
      <c r="J52" s="115"/>
      <c r="K52" s="116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3" t="s">
        <v>73</v>
      </c>
      <c r="B53" s="122"/>
      <c r="C53" s="122"/>
      <c r="D53" s="122"/>
      <c r="E53" s="124" t="s">
        <v>74</v>
      </c>
      <c r="F53" s="125"/>
      <c r="G53" s="126"/>
      <c r="H53" s="127"/>
      <c r="I53" s="120" t="s">
        <v>75</v>
      </c>
      <c r="J53" s="115"/>
      <c r="K53" s="116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2"/>
      <c r="C54" s="122"/>
      <c r="D54" s="122"/>
      <c r="E54" s="128" t="s">
        <v>76</v>
      </c>
      <c r="F54" s="115"/>
      <c r="G54" s="115"/>
      <c r="H54" s="129" t="n">
        <f aca="false">H49+H50+H51-H52-H53</f>
        <v>-40</v>
      </c>
      <c r="I54" s="115"/>
      <c r="J54" s="115"/>
      <c r="K54" s="116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30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1" t="s">
        <v>77</v>
      </c>
      <c r="B56" s="131"/>
      <c r="C56" s="131"/>
      <c r="D56" s="131"/>
      <c r="E56" s="130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1" t="s">
        <v>78</v>
      </c>
      <c r="B59" s="131"/>
      <c r="C59" s="131"/>
      <c r="D59" s="131"/>
      <c r="G59" s="131" t="s">
        <v>79</v>
      </c>
      <c r="H59" s="131"/>
      <c r="I59" s="131"/>
      <c r="J59" s="131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2"/>
      <c r="K60" s="18"/>
      <c r="L60" s="132"/>
      <c r="M60" s="132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3"/>
      <c r="K61" s="18"/>
      <c r="L61" s="132"/>
      <c r="M61" s="132"/>
      <c r="N61" s="18"/>
      <c r="O61" s="18"/>
      <c r="P61" s="18"/>
      <c r="Q61" s="18"/>
      <c r="R61" s="18"/>
      <c r="S61" s="18"/>
      <c r="T61" s="18"/>
      <c r="U61" s="18"/>
    </row>
    <row r="62" s="133" customFormat="true" ht="13.5" hidden="false" customHeight="false" outlineLevel="0" collapsed="false">
      <c r="L62" s="134"/>
      <c r="M62" s="134"/>
    </row>
    <row r="63" s="133" customFormat="true" ht="13.5" hidden="false" customHeight="false" outlineLevel="0" collapsed="false">
      <c r="L63" s="134"/>
      <c r="M63" s="134"/>
    </row>
    <row r="64" s="133" customFormat="true" ht="13.5" hidden="false" customHeight="false" outlineLevel="0" collapsed="false">
      <c r="L64" s="134"/>
      <c r="M64" s="134"/>
    </row>
    <row r="65" s="133" customFormat="true" ht="13.5" hidden="false" customHeight="false" outlineLevel="0" collapsed="false">
      <c r="L65" s="134"/>
      <c r="M65" s="134"/>
    </row>
    <row r="66" s="133" customFormat="true" ht="13.5" hidden="false" customHeight="false" outlineLevel="0" collapsed="false">
      <c r="L66" s="134"/>
      <c r="M66" s="134"/>
    </row>
    <row r="67" s="133" customFormat="true" ht="13.5" hidden="false" customHeight="false" outlineLevel="0" collapsed="false">
      <c r="L67" s="134"/>
      <c r="M67" s="134"/>
    </row>
    <row r="68" s="133" customFormat="true" ht="13.5" hidden="false" customHeight="false" outlineLevel="0" collapsed="false">
      <c r="L68" s="134"/>
      <c r="M68" s="134"/>
    </row>
    <row r="69" s="133" customFormat="true" ht="13.5" hidden="false" customHeight="false" outlineLevel="0" collapsed="false">
      <c r="L69" s="134"/>
      <c r="M69" s="134"/>
    </row>
    <row r="70" s="133" customFormat="true" ht="13.5" hidden="false" customHeight="false" outlineLevel="0" collapsed="false">
      <c r="L70" s="134"/>
      <c r="M70" s="134"/>
    </row>
    <row r="71" s="133" customFormat="true" ht="13.5" hidden="false" customHeight="false" outlineLevel="0" collapsed="false">
      <c r="L71" s="134"/>
      <c r="M71" s="134"/>
    </row>
    <row r="72" s="133" customFormat="true" ht="13.5" hidden="false" customHeight="false" outlineLevel="0" collapsed="false">
      <c r="L72" s="134"/>
      <c r="M72" s="134"/>
    </row>
    <row r="73" s="133" customFormat="true" ht="13.5" hidden="false" customHeight="false" outlineLevel="0" collapsed="false">
      <c r="L73" s="134"/>
      <c r="M73" s="134"/>
    </row>
    <row r="74" s="133" customFormat="true" ht="13.5" hidden="false" customHeight="false" outlineLevel="0" collapsed="false">
      <c r="L74" s="134"/>
      <c r="M74" s="134"/>
    </row>
    <row r="75" s="133" customFormat="true" ht="13.5" hidden="false" customHeight="false" outlineLevel="0" collapsed="false">
      <c r="L75" s="134"/>
      <c r="M75" s="134"/>
    </row>
    <row r="76" s="133" customFormat="true" ht="13.5" hidden="false" customHeight="false" outlineLevel="0" collapsed="false">
      <c r="L76" s="134"/>
      <c r="M76" s="134"/>
    </row>
    <row r="77" s="133" customFormat="true" ht="13.5" hidden="false" customHeight="false" outlineLevel="0" collapsed="false">
      <c r="A77" s="1"/>
      <c r="L77" s="134"/>
      <c r="M77" s="134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16">
      <formula>OR(WEEKDAY(DATE($J$9,$I$9,$A18),2)&gt;5,OR($G18="x",$G18="X"))</formula>
    </cfRule>
  </conditionalFormatting>
  <conditionalFormatting sqref="A46:H48">
    <cfRule type="expression" priority="3" aboveAverage="0" equalAverage="0" bottom="0" percent="0" rank="0" text="" dxfId="17">
      <formula>$A46&gt;$I$10</formula>
    </cfRule>
  </conditionalFormatting>
  <conditionalFormatting sqref="B18:D48">
    <cfRule type="expression" priority="4" aboveAverage="0" equalAverage="0" bottom="0" percent="0" rank="0" text="" dxfId="18">
      <formula>OR(NOT(ISBLANK($F18)),$A18&gt;$I$10)</formula>
    </cfRule>
    <cfRule type="expression" priority="5" aboveAverage="0" equalAverage="0" bottom="0" percent="0" rank="0" text="" dxfId="19">
      <formula>NOT(AND(ISBLANK($E18),ISBLANK($F18)))</formula>
    </cfRule>
    <cfRule type="expression" priority="6" aboveAverage="0" equalAverage="0" bottom="0" percent="0" rank="0" text="" dxfId="20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21">
      <formula>NOT(ISBLANK($F18))</formula>
    </cfRule>
    <cfRule type="expression" priority="8" aboveAverage="0" equalAverage="0" bottom="0" percent="0" rank="0" text="" dxfId="22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23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24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25">
      <formula>($B18&gt;$C18)</formula>
    </cfRule>
  </conditionalFormatting>
  <conditionalFormatting sqref="E18:G48">
    <cfRule type="expression" priority="12" aboveAverage="0" equalAverage="0" bottom="0" percent="0" rank="0" text="" dxfId="26">
      <formula>($A18&gt;$I$10)</formula>
    </cfRule>
  </conditionalFormatting>
  <conditionalFormatting sqref="H49:H50">
    <cfRule type="expression" priority="13" aboveAverage="0" equalAverage="0" bottom="0" percent="0" rank="0" text="" dxfId="27">
      <formula>($H$49&gt;1.5*$H$52)</formula>
    </cfRule>
  </conditionalFormatting>
  <conditionalFormatting sqref="F18:F48">
    <cfRule type="expression" priority="14" aboveAverage="0" equalAverage="0" bottom="0" percent="0" rank="0" text="" dxfId="28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29">
      <formula>10</formula>
    </cfRule>
  </conditionalFormatting>
  <conditionalFormatting sqref="D10">
    <cfRule type="expression" priority="16" aboveAverage="0" equalAverage="0" bottom="0" percent="0" rank="0" text="" dxfId="30">
      <formula>($L$8=1)</formula>
    </cfRule>
    <cfRule type="expression" priority="17" aboveAverage="0" equalAverage="0" bottom="0" percent="0" rank="0" text="" dxfId="31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lumentart xmlns="e4531044-1c4f-4a87-8ce2-eaf9f3bc6aae">
      <Value>Hilfsmittel (Vorlagen, Formulare)</Value>
    </Dolumentart>
    <Verantwortlich xmlns="e4531044-1c4f-4a87-8ce2-eaf9f3bc6aae">
      <Value>022 Studenten</Value>
    </Verantwortlich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BA5265D9F6E240B15A8E208D6F03A0" ma:contentTypeVersion="2" ma:contentTypeDescription="Ein neues Dokument erstellen." ma:contentTypeScope="" ma:versionID="2c38f9874029bed8e74ffbc418080284">
  <xsd:schema xmlns:xsd="http://www.w3.org/2001/XMLSchema" xmlns:xs="http://www.w3.org/2001/XMLSchema" xmlns:p="http://schemas.microsoft.com/office/2006/metadata/properties" xmlns:ns2="e4531044-1c4f-4a87-8ce2-eaf9f3bc6aae" targetNamespace="http://schemas.microsoft.com/office/2006/metadata/properties" ma:root="true" ma:fieldsID="3e5a8612adce957876c08dd7f8f9a5b0" ns2:_="">
    <xsd:import namespace="e4531044-1c4f-4a87-8ce2-eaf9f3bc6aae"/>
    <xsd:element name="properties">
      <xsd:complexType>
        <xsd:sequence>
          <xsd:element name="documentManagement">
            <xsd:complexType>
              <xsd:all>
                <xsd:element ref="ns2:Verantwortlich" minOccurs="0"/>
                <xsd:element ref="ns2:Dolumenta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31044-1c4f-4a87-8ce2-eaf9f3bc6aae" elementFormDefault="qualified">
    <xsd:import namespace="http://schemas.microsoft.com/office/2006/documentManagement/types"/>
    <xsd:import namespace="http://schemas.microsoft.com/office/infopath/2007/PartnerControls"/>
    <xsd:element name="Verantwortlich" ma:index="8" nillable="true" ma:displayName="Verantwortlich" ma:default="Sonstiges" ma:description="Kategorisierung der Datei nach verantwortlicher OE" ma:internalName="Verantwortlic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000 Institut"/>
                    <xsd:enumeration value="010 Business Development"/>
                    <xsd:enumeration value="011 Marketing und Kommunikation"/>
                    <xsd:enumeration value="012 Wissensmanagement"/>
                    <xsd:enumeration value="013 Innovationsmanagement"/>
                    <xsd:enumeration value="014 Forschungsstrategie"/>
                    <xsd:enumeration value="020 Verwaltung"/>
                    <xsd:enumeration value="020 Technik"/>
                    <xsd:enumeration value="021 Betriebswirtschaft/Controlling"/>
                    <xsd:enumeration value="022 Personalmanagement"/>
                    <xsd:enumeration value="022 Mitarbeitende"/>
                    <xsd:enumeration value="022 Studenten"/>
                    <xsd:enumeration value="022 Reisen"/>
                    <xsd:enumeration value="023 IT"/>
                    <xsd:enumeration value="024 Einkauf"/>
                    <xsd:enumeration value="025 Recht und Auftragsmanagement"/>
                    <xsd:enumeration value="026 Bau"/>
                    <xsd:enumeration value="031 Arbeitssicherheit"/>
                    <xsd:enumeration value="032 E-Labor"/>
                    <xsd:enumeration value="033 Werkstatt"/>
                    <xsd:enumeration value="090 Stuttgarter Produktionsakademie"/>
                    <xsd:enumeration value="Betriebsrat"/>
                    <xsd:enumeration value="WTR"/>
                    <xsd:enumeration value="Schwerbehindertenvertretung"/>
                    <xsd:enumeration value="Sonstiges"/>
                  </xsd:restriction>
                </xsd:simpleType>
              </xsd:element>
            </xsd:sequence>
          </xsd:extension>
        </xsd:complexContent>
      </xsd:complexType>
    </xsd:element>
    <xsd:element name="Dolumentart" ma:index="9" nillable="true" ma:displayName="Dokumentart" ma:default="Hilfsmittel (Vorlagen, Formulare)" ma:description="Art des Dokuments: Formular etc." ma:internalName="Dolumenta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ilfsmittel (Vorlagen, Formulare)"/>
                    <xsd:enumeration value="Info-Dokument"/>
                    <xsd:enumeration value="Prozes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F1FF4BC-DF9E-4FCC-B7A5-623C7EB67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CEE30-3E94-4195-8540-FB757AD11EED}">
  <ds:schemaRefs>
    <ds:schemaRef ds:uri="http://purl.org/dc/terms/"/>
    <ds:schemaRef ds:uri="http://schemas.openxmlformats.org/package/2006/metadata/core-properties"/>
    <ds:schemaRef ds:uri="e4531044-1c4f-4a87-8ce2-eaf9f3bc6aa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E40756-50FC-4A46-A9E8-91F31BF57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31044-1c4f-4a87-8ce2-eaf9f3bc6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20F89F-D4C6-45AB-A3B7-A9CE061D478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1996-03-12T15:31:57Z</dcterms:created>
  <dc:creator>Hagen Gehringer /322</dc:creator>
  <dc:description/>
  <dc:language>en-US</dc:language>
  <cp:lastModifiedBy>Philipp Kurrle</cp:lastModifiedBy>
  <cp:lastPrinted>2021-07-14T08:53:44Z</cp:lastPrinted>
  <dcterms:modified xsi:type="dcterms:W3CDTF">2022-08-03T13:21:17Z</dcterms:modified>
  <cp:revision>4</cp:revision>
  <dc:subject/>
  <dc:title>Arbeitszeitnachweis Studenten 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0x0101009CBA5265D9F6E240B15A8E208D6F03A0</vt:lpwstr>
  </property>
</Properties>
</file>