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zeitnachweis_DE" sheetId="1" state="visible" r:id="rId2"/>
    <sheet name="Timesheet_EN" sheetId="2" state="visible" r:id="rId3"/>
  </sheets>
  <definedNames>
    <definedName function="false" hidden="false" localSheetId="0" name="_xlnm.Print_Area" vbProcedure="false">Arbeitszeitnachweis_DE!$A$1:$J$59</definedName>
    <definedName function="false" hidden="false" localSheetId="1" name="_xlnm.Print_Area" vbProcedure="false">Timesheet_EN!$A$1:$J$59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<sst xmlns="http://schemas.openxmlformats.org/spreadsheetml/2006/main" count="87" uniqueCount="80">
  <si>
    <t xml:space="preserve">Arbeitszeitnachweis</t>
  </si>
  <si>
    <t xml:space="preserve">   </t>
  </si>
  <si>
    <t xml:space="preserve">Name:</t>
  </si>
  <si>
    <t xml:space="preserve">Vorname:</t>
  </si>
  <si>
    <t xml:space="preserve">Praktikum
(ja/nein)</t>
  </si>
  <si>
    <t xml:space="preserve">Betreuer / Gruppe</t>
  </si>
  <si>
    <t xml:space="preserve">Monat / Jahr</t>
  </si>
  <si>
    <t xml:space="preserve">Kurrle</t>
  </si>
  <si>
    <t xml:space="preserve">Philipp</t>
  </si>
  <si>
    <t xml:space="preserve">nein</t>
  </si>
  <si>
    <t xml:space="preserve">Bla/999</t>
  </si>
  <si>
    <t xml:space="preserve">Monatliche Sollarbeitszeit laut Arbeitsvertrag:</t>
  </si>
  <si>
    <t xml:space="preserve">Stunden pro Monat</t>
  </si>
  <si>
    <t xml:space="preserve">Arbeitstage</t>
  </si>
  <si>
    <t xml:space="preserve">Monatstage</t>
  </si>
  <si>
    <t xml:space="preserve">(bitte ankreuzen mit x)</t>
  </si>
  <si>
    <t xml:space="preserve">Anfangs-</t>
  </si>
  <si>
    <t xml:space="preserve">End-</t>
  </si>
  <si>
    <t xml:space="preserve">minus</t>
  </si>
  <si>
    <t xml:space="preserve">Arbeitszeit</t>
  </si>
  <si>
    <t xml:space="preserve">Anmerkungen</t>
  </si>
  <si>
    <t xml:space="preserve">Tag</t>
  </si>
  <si>
    <t xml:space="preserve">zeit</t>
  </si>
  <si>
    <t xml:space="preserve">Pause [min]</t>
  </si>
  <si>
    <t xml:space="preserve"> Urlaub</t>
  </si>
  <si>
    <t xml:space="preserve">krank</t>
  </si>
  <si>
    <t xml:space="preserve">Feiertag</t>
  </si>
  <si>
    <t xml:space="preserve">bzw. Dezimalzeit</t>
  </si>
  <si>
    <t xml:space="preserve">1 = Summe</t>
  </si>
  <si>
    <t xml:space="preserve">+ maschinell erfasste Zeit</t>
  </si>
  <si>
    <t xml:space="preserve">bitte eintragen</t>
  </si>
  <si>
    <t xml:space="preserve">+ / - Übertrag vom Vormonat</t>
  </si>
  <si>
    <r>
      <rPr>
        <sz val="8"/>
        <rFont val="Frutiger 45 Light"/>
        <family val="2"/>
        <charset val="1"/>
      </rPr>
      <t xml:space="preserve">Ich bestätige, daß sämtliche Angaben </t>
    </r>
    <r>
      <rPr>
        <b val="true"/>
        <sz val="8"/>
        <rFont val="Frutiger 45 Light"/>
        <family val="2"/>
        <charset val="1"/>
      </rPr>
      <t xml:space="preserve">lückenlos</t>
    </r>
    <r>
      <rPr>
        <sz val="8"/>
        <rFont val="Frutiger 45 Light"/>
        <family val="2"/>
        <charset val="1"/>
      </rPr>
      <t xml:space="preserve"> </t>
    </r>
  </si>
  <si>
    <t xml:space="preserve">- monatliche Sollstunden</t>
  </si>
  <si>
    <r>
      <rPr>
        <b val="true"/>
        <sz val="8"/>
        <rFont val="Frutiger 45 Light"/>
        <family val="2"/>
        <charset val="1"/>
      </rPr>
      <t xml:space="preserve">und wahrheitsgetreu </t>
    </r>
    <r>
      <rPr>
        <sz val="8"/>
        <rFont val="Frutiger 45 Light"/>
        <family val="2"/>
        <charset val="1"/>
      </rPr>
      <t xml:space="preserve">durchgeführt wurden.</t>
    </r>
  </si>
  <si>
    <t xml:space="preserve">- eigenwirtschaftliche Tätigkeiten</t>
  </si>
  <si>
    <t xml:space="preserve">private Aktivitäten</t>
  </si>
  <si>
    <t xml:space="preserve">3 = Übertrag</t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</si>
  <si>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Mitarbeiter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</si>
  <si>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Betreuer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</si>
  <si>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Gruppenleiter</t>
    </r>
  </si>
  <si>
    <t xml:space="preserve">Timesheet ("Arbeitszeitnachweis")</t>
  </si>
  <si>
    <t xml:space="preserve">Family name:</t>
  </si>
  <si>
    <t xml:space="preserve">Given name:</t>
  </si>
  <si>
    <t xml:space="preserve">Intern
(yes/no)</t>
  </si>
  <si>
    <t xml:space="preserve">Supervisor / group</t>
  </si>
  <si>
    <t xml:space="preserve">Month / Year</t>
  </si>
  <si>
    <t xml:space="preserve">Family name</t>
  </si>
  <si>
    <t xml:space="preserve">Given name</t>
  </si>
  <si>
    <t xml:space="preserve">no</t>
  </si>
  <si>
    <t xml:space="preserve">Monthly contractual work hours:</t>
  </si>
  <si>
    <t xml:space="preserve">hours per month</t>
  </si>
  <si>
    <t xml:space="preserve">work days</t>
  </si>
  <si>
    <t xml:space="preserve">days in month</t>
  </si>
  <si>
    <t xml:space="preserve">(please mark with "x")</t>
  </si>
  <si>
    <t xml:space="preserve">Start</t>
  </si>
  <si>
    <t xml:space="preserve">End</t>
  </si>
  <si>
    <t xml:space="preserve">Public</t>
  </si>
  <si>
    <t xml:space="preserve">Work hours</t>
  </si>
  <si>
    <t xml:space="preserve">Remarks</t>
  </si>
  <si>
    <t xml:space="preserve">Day</t>
  </si>
  <si>
    <t xml:space="preserve">time</t>
  </si>
  <si>
    <t xml:space="preserve">break [min]</t>
  </si>
  <si>
    <t xml:space="preserve"> Vacation</t>
  </si>
  <si>
    <t xml:space="preserve">Sick leave</t>
  </si>
  <si>
    <t xml:space="preserve">holiday</t>
  </si>
  <si>
    <t xml:space="preserve">(in decimal time notation)</t>
  </si>
  <si>
    <t xml:space="preserve">1 = Sum</t>
  </si>
  <si>
    <t xml:space="preserve">+ Electronically recorded time</t>
  </si>
  <si>
    <t xml:space="preserve">please enter</t>
  </si>
  <si>
    <t xml:space="preserve">+ / - Carryover from prev. month</t>
  </si>
  <si>
    <r>
      <rPr>
        <sz val="8"/>
        <rFont val="Frutiger 45 Light"/>
        <family val="2"/>
        <charset val="1"/>
      </rPr>
      <t xml:space="preserve">I declare, that I have provided </t>
    </r>
    <r>
      <rPr>
        <b val="true"/>
        <sz val="8"/>
        <rFont val="Frutiger 45 Light"/>
        <family val="2"/>
        <charset val="1"/>
      </rPr>
      <t xml:space="preserve">complete</t>
    </r>
  </si>
  <si>
    <t xml:space="preserve">- Monthly contractual hours</t>
  </si>
  <si>
    <r>
      <rPr>
        <b val="true"/>
        <sz val="8"/>
        <rFont val="Frutiger 45 Light"/>
        <family val="2"/>
        <charset val="1"/>
      </rPr>
      <t xml:space="preserve">and truthful</t>
    </r>
    <r>
      <rPr>
        <sz val="8"/>
        <rFont val="Frutiger 45 Light"/>
        <family val="2"/>
        <charset val="1"/>
      </rPr>
      <t xml:space="preserve"> information.</t>
    </r>
  </si>
  <si>
    <t xml:space="preserve">- Activities of self-interest</t>
  </si>
  <si>
    <t xml:space="preserve">private activities</t>
  </si>
  <si>
    <t xml:space="preserve">3 = Carryover</t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</si>
  <si>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0"/>
        <charset val="1"/>
      </rPr>
      <t xml:space="preserve">employee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</si>
  <si>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supervisor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</si>
  <si>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group manager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</si>
</sst>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General"/>
    <numFmt numFmtId="167" formatCode="@"/>
    <numFmt numFmtId="168" formatCode="h:mm;@"/>
    <numFmt numFmtId="169" formatCode="0.00"/>
  </numFmts>
  <fonts count="3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utiger 45 Light"/>
      <family val="2"/>
      <charset val="1"/>
    </font>
    <font>
      <sz val="8"/>
      <name val="Frutiger 45 Light"/>
      <family val="2"/>
      <charset val="1"/>
    </font>
    <font>
      <b val="true"/>
      <sz val="16"/>
      <name val="Frutiger 45 Light"/>
      <family val="2"/>
      <charset val="1"/>
    </font>
    <font>
      <sz val="16"/>
      <name val="Frutiger 45 Light"/>
      <family val="2"/>
      <charset val="1"/>
    </font>
    <font>
      <sz val="16"/>
      <color rgb="FFFFFFFF"/>
      <name val="Frutiger 45 Light"/>
      <family val="2"/>
      <charset val="1"/>
    </font>
    <font>
      <sz val="7"/>
      <name val="Frutiger 45 Light"/>
      <family val="2"/>
      <charset val="1"/>
    </font>
    <font>
      <sz val="7"/>
      <color rgb="FFFFFFFF"/>
      <name val="Frutiger 45 Light"/>
      <family val="2"/>
      <charset val="1"/>
    </font>
    <font>
      <sz val="8"/>
      <color rgb="FFFFFFFF"/>
      <name val="Frutiger 45 Light"/>
      <family val="2"/>
      <charset val="1"/>
    </font>
    <font>
      <sz val="10"/>
      <color rgb="FFFFFFFF"/>
      <name val="Frutiger 45 Light"/>
      <family val="2"/>
      <charset val="1"/>
    </font>
    <font>
      <sz val="7"/>
      <name val="Arial"/>
      <family val="2"/>
      <charset val="1"/>
    </font>
    <font>
      <sz val="7"/>
      <color rgb="FFFFFFFF"/>
      <name val="Frutiger 45 Light"/>
      <family val="0"/>
      <charset val="1"/>
    </font>
    <font>
      <b val="true"/>
      <sz val="8"/>
      <name val="Frutiger 45 Light"/>
      <family val="2"/>
      <charset val="1"/>
    </font>
    <font>
      <b val="true"/>
      <sz val="8"/>
      <name val="Frutiger 45 Light"/>
      <family val="0"/>
      <charset val="1"/>
    </font>
    <font>
      <sz val="10"/>
      <name val="Cambria"/>
      <family val="1"/>
      <charset val="1"/>
    </font>
    <font>
      <sz val="7"/>
      <name val="Cambria"/>
      <family val="1"/>
      <charset val="1"/>
    </font>
    <font>
      <sz val="7"/>
      <color rgb="FFFFFFFF"/>
      <name val="Cambria"/>
      <family val="1"/>
      <charset val="1"/>
    </font>
    <font>
      <sz val="5"/>
      <name val="Frutiger 45 Light"/>
      <family val="2"/>
      <charset val="1"/>
    </font>
    <font>
      <sz val="5"/>
      <name val="Arial"/>
      <family val="2"/>
      <charset val="1"/>
    </font>
    <font>
      <sz val="5"/>
      <color rgb="FFFFFFFF"/>
      <name val="Cambria"/>
      <family val="1"/>
      <charset val="1"/>
    </font>
    <font>
      <sz val="5"/>
      <color rgb="FFFFFFFF"/>
      <name val="Frutiger 45 Light"/>
      <family val="2"/>
      <charset val="1"/>
    </font>
    <font>
      <b val="true"/>
      <sz val="7"/>
      <name val="Frutiger 45 Light"/>
      <family val="2"/>
      <charset val="1"/>
    </font>
    <font>
      <b val="true"/>
      <sz val="10"/>
      <name val="Frutiger 45 Light"/>
      <family val="2"/>
      <charset val="1"/>
    </font>
    <font>
      <b val="true"/>
      <sz val="10"/>
      <color rgb="FFFFFFFF"/>
      <name val="Cambria"/>
      <family val="1"/>
      <charset val="1"/>
    </font>
    <font>
      <b val="true"/>
      <sz val="10"/>
      <color rgb="FFFFFFFF"/>
      <name val="Frutiger 45 Light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Frutiger 45 Light"/>
      <family val="2"/>
      <charset val="1"/>
    </font>
    <font>
      <sz val="8"/>
      <color rgb="FFFF0000"/>
      <name val="Frutiger 45 Light"/>
      <family val="2"/>
      <charset val="1"/>
    </font>
    <font>
      <sz val="8"/>
      <color rgb="FF000000"/>
      <name val="Calibri"/>
      <family val="0"/>
    </font>
    <font>
      <sz val="12"/>
      <name val="Calibri"/>
      <family val="0"/>
    </font>
    <font>
      <b val="true"/>
      <sz val="7"/>
      <name val="Frutiger 45 Light"/>
      <family val="0"/>
      <charset val="1"/>
    </font>
    <font>
      <b val="true"/>
      <sz val="8"/>
      <color rgb="FF000000"/>
      <name val="Calibri"/>
      <family val="0"/>
    </font>
    <font>
      <vertAlign val="superscript"/>
      <sz val="8"/>
      <color rgb="FF000000"/>
      <name val="Calibri"/>
      <family val="0"/>
    </font>
    <font>
      <sz val="8"/>
      <color rgb="FFFF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thick">
        <color rgb="FFFFFFFF"/>
      </left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6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2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9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9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6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2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FF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FF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380880</xdr:colOff>
      <xdr:row>0</xdr:row>
      <xdr:rowOff>47520</xdr:rowOff>
    </xdr:from>
    <xdr:to>
      <xdr:col>9</xdr:col>
      <xdr:colOff>313200</xdr:colOff>
      <xdr:row>2</xdr:row>
      <xdr:rowOff>208440</xdr:rowOff>
    </xdr:to>
    <xdr:pic>
      <xdr:nvPicPr>
        <xdr:cNvPr id="0" name="Picture 2" descr="ipa_rgb"/>
        <xdr:cNvPicPr/>
      </xdr:nvPicPr>
      <xdr:blipFill>
        <a:blip r:embed="rId1"/>
        <a:stretch/>
      </xdr:blipFill>
      <xdr:spPr>
        <a:xfrm>
          <a:off x="3503880" y="47520"/>
          <a:ext cx="2421360" cy="57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73440</xdr:colOff>
      <xdr:row>2</xdr:row>
      <xdr:rowOff>398880</xdr:rowOff>
    </xdr:to>
    <xdr:sp>
      <xdr:nvSpPr>
        <xdr:cNvPr id="1" name="Textfeld 1"/>
        <xdr:cNvSpPr/>
      </xdr:nvSpPr>
      <xdr:spPr>
        <a:xfrm>
          <a:off x="7200" y="457200"/>
          <a:ext cx="531576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Laut Arbeitszeitordnung (AZO) 0,5 h Pause bei einer Arbeitszeit von mehr als 6h und 0,75h Pause bei mehr als 9h Arbeitszeit (muss bei einer Arbeitszeit von mehr als 6 h unbedingt ausgefüllt werden).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9</xdr:col>
      <xdr:colOff>5400</xdr:colOff>
      <xdr:row>4</xdr:row>
      <xdr:rowOff>65520</xdr:rowOff>
    </xdr:to>
    <xdr:sp>
      <xdr:nvSpPr>
        <xdr:cNvPr id="2" name="Textfeld 2"/>
        <xdr:cNvSpPr/>
      </xdr:nvSpPr>
      <xdr:spPr>
        <a:xfrm>
          <a:off x="7200" y="746280"/>
          <a:ext cx="5610240" cy="3668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Urlaubsanspruch sind 2 Tage pro Monat diese müssen vor Ablauf der Vertragslaufzeit beantragt und genommen werden. (Anzurechnende Stunden pro Urlaubstag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334080</xdr:colOff>
      <xdr:row>7</xdr:row>
      <xdr:rowOff>46440</xdr:rowOff>
    </xdr:to>
    <xdr:sp>
      <xdr:nvSpPr>
        <xdr:cNvPr id="3" name="Textfeld 4"/>
        <xdr:cNvSpPr/>
      </xdr:nvSpPr>
      <xdr:spPr>
        <a:xfrm>
          <a:off x="0" y="1047600"/>
          <a:ext cx="594612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Für jeden Feiertag bzw. Krankheitstag sind 1/5 der durchschnittlichen wöchentlichen Arbeitszeit anzurechnen.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(Anzurechnende Stunden pro Feier- oder Krankheitsstag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52560</xdr:colOff>
      <xdr:row>0</xdr:row>
      <xdr:rowOff>47520</xdr:rowOff>
    </xdr:from>
    <xdr:to>
      <xdr:col>9</xdr:col>
      <xdr:colOff>431640</xdr:colOff>
      <xdr:row>2</xdr:row>
      <xdr:rowOff>208440</xdr:rowOff>
    </xdr:to>
    <xdr:pic>
      <xdr:nvPicPr>
        <xdr:cNvPr id="4" name="Picture 2" descr="ipa_rgb"/>
        <xdr:cNvPicPr/>
      </xdr:nvPicPr>
      <xdr:blipFill>
        <a:blip r:embed="rId1"/>
        <a:stretch/>
      </xdr:blipFill>
      <xdr:spPr>
        <a:xfrm>
          <a:off x="3649320" y="47520"/>
          <a:ext cx="2394360" cy="57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254880</xdr:colOff>
      <xdr:row>2</xdr:row>
      <xdr:rowOff>398880</xdr:rowOff>
    </xdr:to>
    <xdr:sp>
      <xdr:nvSpPr>
        <xdr:cNvPr id="5" name="Textfeld 2"/>
        <xdr:cNvSpPr/>
      </xdr:nvSpPr>
      <xdr:spPr>
        <a:xfrm>
          <a:off x="7200" y="457200"/>
          <a:ext cx="549720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According to work time regulation ("Arbeitszeitordnung (AZO)"), a 0.5h break must be observed if working more than  6h and a 0.75h break if working more than 9h. (a break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taken and recorded, if working more than 6h in a day).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8</xdr:col>
      <xdr:colOff>265680</xdr:colOff>
      <xdr:row>4</xdr:row>
      <xdr:rowOff>65520</xdr:rowOff>
    </xdr:to>
    <xdr:sp>
      <xdr:nvSpPr>
        <xdr:cNvPr id="6" name="Textfeld 3"/>
        <xdr:cNvSpPr/>
      </xdr:nvSpPr>
      <xdr:spPr>
        <a:xfrm>
          <a:off x="7200" y="746280"/>
          <a:ext cx="5508000" cy="3668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You are entitled to 2 days of vacation per month.  These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requested and taken before the contract expires.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(Hours to record per day of vacation for a HiWi := contractual hours 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379800</xdr:colOff>
      <xdr:row>7</xdr:row>
      <xdr:rowOff>46440</xdr:rowOff>
    </xdr:to>
    <xdr:sp>
      <xdr:nvSpPr>
        <xdr:cNvPr id="7" name="Textfeld 4"/>
        <xdr:cNvSpPr/>
      </xdr:nvSpPr>
      <xdr:spPr>
        <a:xfrm>
          <a:off x="0" y="1047600"/>
          <a:ext cx="599184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Each public holiday or sick leave counts as 1/5</a:t>
          </a:r>
          <a:r>
            <a:rPr b="0" lang="de-DE" sz="800" spc="-1" strike="noStrike" baseline="30000">
              <a:solidFill>
                <a:srgbClr val="000000"/>
              </a:solidFill>
              <a:latin typeface="Calibri"/>
            </a:rPr>
            <a:t>th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of the avaerage weekly work hours.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(I.e. hours to record for each public holiday or day on sick leave for a HiWi := hours</a:t>
          </a:r>
          <a:r>
            <a:rPr b="0" lang="de-DE" sz="800" spc="-1" strike="noStrike">
              <a:solidFill>
                <a:srgbClr val="ff0000"/>
              </a:solidFill>
              <a:latin typeface="Calibri"/>
            </a:rPr>
            <a:t>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B34" activeCellId="0" sqref="B34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7"/>
    <col collapsed="false" customWidth="false" hidden="false" outlineLevel="0" max="19" min="14" style="1" width="11.42"/>
    <col collapsed="false" customWidth="true" hidden="false" outlineLevel="0" max="20" min="20" style="1" width="16.87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0</v>
      </c>
      <c r="K1" s="5"/>
      <c r="L1" s="6" t="n">
        <f aca="false">DATE($J$9,$I$9,1)</f>
        <v>44713</v>
      </c>
      <c r="M1" s="6" t="n">
        <f aca="false">L1-DAY(L1)</f>
        <v>44712</v>
      </c>
      <c r="N1" s="7" t="n">
        <f aca="false">YEAR(L1)</f>
        <v>2022</v>
      </c>
      <c r="O1" s="7" t="n">
        <f aca="false">INT(N1/100)</f>
        <v>20</v>
      </c>
      <c r="P1" s="7" t="n">
        <f aca="false">MOD(N1,19)</f>
        <v>8</v>
      </c>
      <c r="Q1" s="7" t="n">
        <f aca="false">MOD(19*P1+15+INT((3*O1+3)/4)-INT((8*O1+13)/25),30)</f>
        <v>26</v>
      </c>
      <c r="R1" s="7" t="n">
        <f aca="false">21+Q1-INT(Q1/29)-(INT(Q1/28)-INT(Q1/29))*INT(O1/11)</f>
        <v>47</v>
      </c>
      <c r="S1" s="7" t="n">
        <f aca="false">R1+7-MOD(R1+MOD(N1+INT(N1/4)+2-INT((3*O1+3)/4),7),7)</f>
        <v>48</v>
      </c>
      <c r="T1" s="8" t="n">
        <f aca="false">DATE(N1,IF(S1&gt;31,4,3),IF(S1&gt;31,S1-31,S1))</f>
        <v>44668</v>
      </c>
      <c r="U1" s="7" t="n">
        <f aca="false">N(DATE(N1,MONTH(L1)+1,DAY(L1))-L1)</f>
        <v>30</v>
      </c>
    </row>
    <row r="2" s="4" customFormat="true" ht="11.25" hidden="false" customHeight="true" outlineLevel="0" collapsed="false">
      <c r="A2" s="3"/>
      <c r="K2" s="5"/>
      <c r="L2" s="9"/>
      <c r="M2" s="9"/>
      <c r="N2" s="5"/>
      <c r="O2" s="5"/>
      <c r="P2" s="5"/>
      <c r="Q2" s="5"/>
      <c r="R2" s="5"/>
      <c r="S2" s="5"/>
      <c r="T2" s="5"/>
      <c r="U2" s="5"/>
    </row>
    <row r="3" s="10" customFormat="true" ht="40.5" hidden="false" customHeight="true" outlineLevel="0" collapsed="false">
      <c r="A3" s="1"/>
      <c r="E3" s="11"/>
      <c r="K3" s="12"/>
      <c r="L3" s="13"/>
      <c r="M3" s="13"/>
      <c r="N3" s="12"/>
      <c r="O3" s="12"/>
      <c r="P3" s="12"/>
      <c r="Q3" s="12"/>
      <c r="R3" s="12"/>
      <c r="S3" s="12"/>
      <c r="T3" s="12"/>
      <c r="U3" s="12"/>
    </row>
    <row r="4" s="10" customFormat="true" ht="9.75" hidden="false" customHeight="true" outlineLevel="0" collapsed="false">
      <c r="A4" s="1"/>
      <c r="K4" s="12"/>
      <c r="L4" s="14"/>
      <c r="M4" s="15"/>
      <c r="N4" s="14"/>
      <c r="O4" s="14"/>
      <c r="P4" s="14"/>
      <c r="Q4" s="14"/>
      <c r="R4" s="14"/>
      <c r="S4" s="14"/>
      <c r="T4" s="14"/>
      <c r="U4" s="14"/>
      <c r="V4" s="16"/>
    </row>
    <row r="5" s="10" customFormat="true" ht="13.5" hidden="false" customHeight="true" outlineLevel="0" collapsed="false">
      <c r="A5" s="17"/>
      <c r="B5" s="17"/>
      <c r="C5" s="17"/>
      <c r="D5" s="17"/>
      <c r="E5" s="17"/>
      <c r="F5" s="17"/>
      <c r="K5" s="12"/>
      <c r="L5" s="15"/>
      <c r="M5" s="15"/>
      <c r="N5" s="14"/>
      <c r="O5" s="14"/>
      <c r="P5" s="14"/>
      <c r="Q5" s="14"/>
      <c r="R5" s="14"/>
      <c r="S5" s="14"/>
      <c r="T5" s="14"/>
      <c r="U5" s="14"/>
      <c r="V5" s="16"/>
    </row>
    <row r="6" s="10" customFormat="true" ht="9" hidden="false" customHeight="false" outlineLevel="0" collapsed="false">
      <c r="K6" s="12"/>
      <c r="L6" s="15"/>
      <c r="M6" s="15"/>
      <c r="N6" s="14"/>
      <c r="O6" s="14"/>
      <c r="P6" s="14"/>
      <c r="Q6" s="14"/>
      <c r="R6" s="14"/>
      <c r="S6" s="14"/>
      <c r="T6" s="14"/>
      <c r="U6" s="14"/>
      <c r="V6" s="16"/>
    </row>
    <row r="7" customFormat="false" ht="1.5" hidden="false" customHeight="true" outlineLevel="0" collapsed="false">
      <c r="A7" s="10" t="s">
        <v>1</v>
      </c>
      <c r="K7" s="18"/>
      <c r="L7" s="19"/>
      <c r="M7" s="19"/>
      <c r="N7" s="20"/>
      <c r="O7" s="20"/>
      <c r="P7" s="20"/>
      <c r="Q7" s="20"/>
      <c r="R7" s="20"/>
      <c r="S7" s="20"/>
      <c r="T7" s="20"/>
      <c r="U7" s="20"/>
      <c r="V7" s="21"/>
    </row>
    <row r="8" s="10" customFormat="true" ht="21.75" hidden="false" customHeight="true" outlineLevel="0" collapsed="false">
      <c r="A8" s="10" t="s">
        <v>2</v>
      </c>
      <c r="D8" s="10" t="s">
        <v>3</v>
      </c>
      <c r="G8" s="22" t="s">
        <v>4</v>
      </c>
      <c r="H8" s="10" t="s">
        <v>5</v>
      </c>
      <c r="I8" s="10" t="s">
        <v>6</v>
      </c>
      <c r="J8" s="23"/>
      <c r="K8" s="12"/>
      <c r="L8" s="24" t="n">
        <f aca="false">IF(OR(UPPER($G$9)="JA",UPPER($G$9)="J",UPPER($G$9)="YES",UPPER($G$9)="Y"),1,0)</f>
        <v>0</v>
      </c>
      <c r="M8" s="15"/>
      <c r="N8" s="14"/>
      <c r="O8" s="14"/>
      <c r="P8" s="14"/>
      <c r="Q8" s="14"/>
      <c r="R8" s="14"/>
      <c r="S8" s="14"/>
      <c r="T8" s="14"/>
      <c r="U8" s="14"/>
      <c r="V8" s="16"/>
    </row>
    <row r="9" s="35" customFormat="true" ht="27.75" hidden="false" customHeight="true" outlineLevel="0" collapsed="false">
      <c r="A9" s="25" t="s">
        <v>7</v>
      </c>
      <c r="B9" s="25"/>
      <c r="C9" s="25"/>
      <c r="D9" s="26" t="s">
        <v>8</v>
      </c>
      <c r="E9" s="26"/>
      <c r="F9" s="26"/>
      <c r="G9" s="27" t="s">
        <v>9</v>
      </c>
      <c r="H9" s="28" t="s">
        <v>10</v>
      </c>
      <c r="I9" s="29" t="n">
        <v>6</v>
      </c>
      <c r="J9" s="30" t="n">
        <v>2022</v>
      </c>
      <c r="K9" s="31"/>
      <c r="L9" s="32"/>
      <c r="M9" s="32"/>
      <c r="N9" s="33"/>
      <c r="O9" s="33"/>
      <c r="P9" s="33"/>
      <c r="Q9" s="33"/>
      <c r="R9" s="33"/>
      <c r="S9" s="33"/>
      <c r="T9" s="33"/>
      <c r="U9" s="33"/>
      <c r="V9" s="34"/>
    </row>
    <row r="10" s="10" customFormat="true" ht="12.8" hidden="false" customHeight="false" outlineLevel="0" collapsed="false">
      <c r="A10" s="36" t="s">
        <v>11</v>
      </c>
      <c r="B10" s="36"/>
      <c r="C10" s="36"/>
      <c r="D10" s="37" t="n">
        <v>80</v>
      </c>
      <c r="E10" s="10" t="s">
        <v>12</v>
      </c>
      <c r="G10" s="10" t="n">
        <f aca="false">COUNTIFS($G$18:$G$48,"",$L$18:$L$48,"=0",$A$18:$A$48,"&lt;="&amp;$I$10)</f>
        <v>20</v>
      </c>
      <c r="H10" s="10" t="s">
        <v>13</v>
      </c>
      <c r="I10" s="10" t="n">
        <f aca="false">EOMONTH(DATE(J$9,I$9,11),0)-EOMONTH(DATE(J$9,I$9,11),-1)</f>
        <v>30</v>
      </c>
      <c r="J10" s="10" t="s">
        <v>14</v>
      </c>
      <c r="K10" s="12"/>
      <c r="L10" s="15" t="n">
        <f aca="false">COUNTIFS($L$18:$L$48,"=0",$A$18:$A$48,"&lt;="&amp;$I$10)</f>
        <v>22</v>
      </c>
      <c r="M10" s="15"/>
      <c r="N10" s="14"/>
      <c r="O10" s="14"/>
      <c r="P10" s="14"/>
      <c r="Q10" s="14"/>
      <c r="R10" s="14"/>
      <c r="S10" s="14"/>
      <c r="T10" s="14"/>
      <c r="U10" s="14"/>
      <c r="V10" s="16"/>
    </row>
    <row r="11" customFormat="false" ht="3.75" hidden="false" customHeight="true" outlineLevel="0" collapsed="false">
      <c r="A11" s="38"/>
      <c r="K11" s="18"/>
      <c r="L11" s="39"/>
      <c r="M11" s="19"/>
      <c r="N11" s="20"/>
      <c r="O11" s="20"/>
      <c r="P11" s="20"/>
      <c r="Q11" s="20"/>
      <c r="R11" s="20"/>
      <c r="S11" s="20"/>
      <c r="T11" s="20"/>
      <c r="U11" s="20"/>
      <c r="V11" s="21"/>
    </row>
    <row r="12" s="10" customFormat="true" ht="3.75" hidden="false" customHeight="true" outlineLevel="0" collapsed="false">
      <c r="A12" s="40"/>
      <c r="B12" s="41"/>
      <c r="C12" s="42"/>
      <c r="D12" s="43"/>
      <c r="E12" s="44"/>
      <c r="F12" s="42"/>
      <c r="G12" s="45"/>
      <c r="H12" s="46"/>
      <c r="I12" s="47"/>
      <c r="J12" s="48"/>
      <c r="K12" s="49"/>
      <c r="L12" s="50"/>
      <c r="M12" s="50"/>
      <c r="N12" s="14"/>
      <c r="O12" s="14"/>
      <c r="P12" s="14"/>
      <c r="Q12" s="14"/>
      <c r="R12" s="14"/>
      <c r="S12" s="14"/>
      <c r="T12" s="14"/>
      <c r="U12" s="14"/>
      <c r="V12" s="16"/>
    </row>
    <row r="13" s="54" customFormat="true" ht="12.75" hidden="false" customHeight="false" outlineLevel="0" collapsed="false">
      <c r="A13" s="51"/>
      <c r="B13" s="52"/>
      <c r="C13" s="53"/>
      <c r="E13" s="55" t="s">
        <v>15</v>
      </c>
      <c r="F13" s="55"/>
      <c r="G13" s="55"/>
      <c r="H13" s="56"/>
      <c r="I13" s="57"/>
      <c r="J13" s="58"/>
      <c r="K13" s="59"/>
      <c r="L13" s="60" t="n">
        <f aca="false">IF($L$8=1,7.8,$D$10/21.74)</f>
        <v>3.67985280588776</v>
      </c>
      <c r="M13" s="61"/>
      <c r="N13" s="62"/>
      <c r="O13" s="62"/>
      <c r="P13" s="62"/>
      <c r="Q13" s="62"/>
      <c r="R13" s="62"/>
      <c r="S13" s="62"/>
      <c r="T13" s="62"/>
      <c r="U13" s="62"/>
      <c r="V13" s="63"/>
    </row>
    <row r="14" s="10" customFormat="true" ht="3" hidden="false" customHeight="true" outlineLevel="0" collapsed="false">
      <c r="A14" s="64"/>
      <c r="B14" s="64"/>
      <c r="C14" s="65"/>
      <c r="D14" s="65"/>
      <c r="E14" s="64"/>
      <c r="F14" s="65"/>
      <c r="G14" s="66"/>
      <c r="H14" s="67"/>
      <c r="I14" s="57"/>
      <c r="J14" s="68"/>
      <c r="K14" s="49"/>
      <c r="L14" s="69"/>
      <c r="M14" s="69"/>
      <c r="N14" s="14"/>
      <c r="O14" s="14"/>
      <c r="P14" s="14"/>
      <c r="Q14" s="14"/>
      <c r="R14" s="14"/>
      <c r="S14" s="14"/>
      <c r="T14" s="14"/>
      <c r="U14" s="14"/>
      <c r="V14" s="16"/>
    </row>
    <row r="15" s="10" customFormat="true" ht="9" hidden="false" customHeight="false" outlineLevel="0" collapsed="false">
      <c r="A15" s="64"/>
      <c r="B15" s="70" t="s">
        <v>16</v>
      </c>
      <c r="C15" s="71" t="s">
        <v>17</v>
      </c>
      <c r="D15" s="65" t="s">
        <v>18</v>
      </c>
      <c r="E15" s="64"/>
      <c r="F15" s="72"/>
      <c r="G15" s="73"/>
      <c r="H15" s="55" t="s">
        <v>19</v>
      </c>
      <c r="I15" s="55" t="s">
        <v>20</v>
      </c>
      <c r="J15" s="55"/>
      <c r="K15" s="49"/>
      <c r="L15" s="69"/>
      <c r="M15" s="69"/>
      <c r="N15" s="14"/>
      <c r="O15" s="14"/>
      <c r="P15" s="14"/>
      <c r="Q15" s="14"/>
      <c r="R15" s="14"/>
      <c r="S15" s="14"/>
      <c r="T15" s="14"/>
      <c r="U15" s="14"/>
      <c r="V15" s="16"/>
    </row>
    <row r="16" s="10" customFormat="true" ht="9" hidden="false" customHeight="false" outlineLevel="0" collapsed="false">
      <c r="A16" s="74" t="s">
        <v>21</v>
      </c>
      <c r="B16" s="64" t="s">
        <v>22</v>
      </c>
      <c r="C16" s="71" t="s">
        <v>22</v>
      </c>
      <c r="D16" s="65" t="s">
        <v>23</v>
      </c>
      <c r="E16" s="64" t="s">
        <v>24</v>
      </c>
      <c r="F16" s="72" t="s">
        <v>25</v>
      </c>
      <c r="G16" s="75" t="s">
        <v>26</v>
      </c>
      <c r="H16" s="55" t="s">
        <v>27</v>
      </c>
      <c r="I16" s="76"/>
      <c r="J16" s="68"/>
      <c r="K16" s="49"/>
      <c r="L16" s="69"/>
      <c r="M16" s="69"/>
      <c r="N16" s="14"/>
      <c r="O16" s="14"/>
      <c r="P16" s="14"/>
      <c r="Q16" s="14"/>
      <c r="R16" s="14"/>
      <c r="S16" s="14"/>
      <c r="T16" s="14"/>
      <c r="U16" s="14"/>
      <c r="V16" s="16"/>
    </row>
    <row r="17" customFormat="false" ht="6" hidden="false" customHeight="true" outlineLevel="0" collapsed="false">
      <c r="A17" s="77"/>
      <c r="B17" s="78"/>
      <c r="C17" s="79"/>
      <c r="D17" s="80"/>
      <c r="E17" s="78"/>
      <c r="F17" s="81"/>
      <c r="G17" s="82"/>
      <c r="H17" s="83"/>
      <c r="I17" s="84"/>
      <c r="J17" s="85"/>
      <c r="K17" s="49"/>
      <c r="L17" s="69"/>
      <c r="M17" s="69"/>
      <c r="N17" s="20"/>
      <c r="O17" s="20"/>
      <c r="P17" s="20"/>
      <c r="Q17" s="20"/>
      <c r="R17" s="20"/>
      <c r="S17" s="20"/>
      <c r="T17" s="20"/>
      <c r="U17" s="20"/>
      <c r="V17" s="21"/>
    </row>
    <row r="18" s="98" customFormat="true" ht="12.8" hidden="false" customHeight="false" outlineLevel="0" collapsed="false">
      <c r="A18" s="86" t="n">
        <v>1</v>
      </c>
      <c r="B18" s="87" t="n">
        <v>0.333333333333333</v>
      </c>
      <c r="C18" s="88" t="n">
        <v>0.520833333333333</v>
      </c>
      <c r="D18" s="89" t="n">
        <v>30</v>
      </c>
      <c r="E18" s="90"/>
      <c r="F18" s="91"/>
      <c r="G18" s="92" t="str">
        <f aca="false">IF(ISNUMBER($A18),IF(AND(WEEKDAY($M$1+$A18,2)&lt;6,OR($M$1+$A18=DATE($N$1,1,1),$M$1+$A18=DATE($N$1,1,6),$M$1+$A18=DATE($N$1,5,1),$M$1+$A18=DATE($N$1,10,3),$M$1+$A18=DATE($N$1,11,1),$M$1+$A18=DATE($N$1,12,24),$M$1+$A18=DATE($N$1,12,25),$M$1+$A18=DATE($N$1,12,26),$M$1+$A18=DATE($N$1,12,31),$M$1+$A18=$T$1-2,$M$1+$A18=$T$1+1,$M$1+$A18=$T$1+39,$M$1+$A18=$T$1+50,$M$1+$A18=$T$1+60)),"x",""),"")</f>
        <v/>
      </c>
      <c r="H18" s="93" t="n">
        <f aca="false">IF(ISBLANK($F18),ROUNDUP((($C18-$B18)*24-($D18/60)),1)+IF(ISBLANK($E18),0,$L$13)+IF(OR($G18="x",$G18="X"),$L$13,0),$L$13)</f>
        <v>4</v>
      </c>
      <c r="I18" s="94"/>
      <c r="J18" s="94"/>
      <c r="K18" s="49"/>
      <c r="L18" s="60" t="n">
        <f aca="false">INT(WEEKDAY(DATE($J$9,$I$9,$A18),2)&gt;5)</f>
        <v>0</v>
      </c>
      <c r="M18" s="95"/>
      <c r="N18" s="96"/>
      <c r="O18" s="96"/>
      <c r="P18" s="96"/>
      <c r="Q18" s="96"/>
      <c r="R18" s="96"/>
      <c r="S18" s="96"/>
      <c r="T18" s="96"/>
      <c r="U18" s="96"/>
      <c r="V18" s="97"/>
    </row>
    <row r="19" s="98" customFormat="true" ht="12.8" hidden="false" customHeight="false" outlineLevel="0" collapsed="false">
      <c r="A19" s="99" t="n">
        <v>2</v>
      </c>
      <c r="B19" s="87" t="n">
        <v>0.333333333333333</v>
      </c>
      <c r="C19" s="88" t="n">
        <v>0.520833333333333</v>
      </c>
      <c r="D19" s="89" t="n">
        <v>30</v>
      </c>
      <c r="E19" s="100"/>
      <c r="F19" s="101"/>
      <c r="G19" s="92" t="str">
        <f aca="false">IF(ISNUMBER($A19),IF(AND(WEEKDAY($M$1+$A19,2)&lt;6,OR($M$1+$A19=DATE($N$1,1,1),$M$1+$A19=DATE($N$1,1,6),$M$1+$A19=DATE($N$1,5,1),$M$1+$A19=DATE($N$1,10,3),$M$1+$A19=DATE($N$1,11,1),$M$1+$A19=DATE($N$1,12,24),$M$1+$A19=DATE($N$1,12,25),$M$1+$A19=DATE($N$1,12,26),$M$1+$A19=DATE($N$1,12,31),$M$1+$A19=$T$1-2,$M$1+$A19=$T$1+1,$M$1+$A19=$T$1+39,$M$1+$A19=$T$1+50,$M$1+$A19=$T$1+60)),"x",""),"")</f>
        <v/>
      </c>
      <c r="H19" s="102" t="n">
        <f aca="false">IF(ISBLANK($F19),ROUNDUP((($C19-$B19)*24-($D19/60)),1)+IF(ISBLANK($E19),0,$L$13)+IF(OR($G19="x",$G19="X"),$L$13,0),$L$13)</f>
        <v>4</v>
      </c>
      <c r="I19" s="103"/>
      <c r="J19" s="103"/>
      <c r="K19" s="49"/>
      <c r="L19" s="60" t="n">
        <f aca="false">INT(WEEKDAY(DATE($J$9,$I$9,$A19),2)&gt;5)</f>
        <v>0</v>
      </c>
      <c r="M19" s="104"/>
      <c r="N19" s="96"/>
      <c r="O19" s="96"/>
      <c r="P19" s="96"/>
      <c r="Q19" s="96"/>
      <c r="R19" s="96"/>
      <c r="S19" s="96"/>
      <c r="T19" s="96"/>
      <c r="U19" s="96"/>
      <c r="V19" s="97"/>
    </row>
    <row r="20" s="98" customFormat="true" ht="12.8" hidden="false" customHeight="false" outlineLevel="0" collapsed="false">
      <c r="A20" s="99" t="n">
        <v>3</v>
      </c>
      <c r="B20" s="87" t="n">
        <v>0.333333333333333</v>
      </c>
      <c r="C20" s="88" t="n">
        <v>0.520833333333333</v>
      </c>
      <c r="D20" s="89" t="n">
        <v>30</v>
      </c>
      <c r="E20" s="100"/>
      <c r="F20" s="101"/>
      <c r="G20" s="92" t="str">
        <f aca="false">IF(ISNUMBER($A20),IF(AND(WEEKDAY($M$1+$A20,2)&lt;6,OR($M$1+$A20=DATE($N$1,1,1),$M$1+$A20=DATE($N$1,1,6),$M$1+$A20=DATE($N$1,5,1),$M$1+$A20=DATE($N$1,10,3),$M$1+$A20=DATE($N$1,11,1),$M$1+$A20=DATE($N$1,12,24),$M$1+$A20=DATE($N$1,12,25),$M$1+$A20=DATE($N$1,12,26),$M$1+$A20=DATE($N$1,12,31),$M$1+$A20=$T$1-2,$M$1+$A20=$T$1+1,$M$1+$A20=$T$1+39,$M$1+$A20=$T$1+50,$M$1+$A20=$T$1+60)),"x",""),"")</f>
        <v/>
      </c>
      <c r="H20" s="102" t="n">
        <f aca="false">IF(ISBLANK($F20),ROUNDUP((($C20-$B20)*24-($D20/60)),1)+IF(ISBLANK($E20),0,$L$13)+IF(OR($G20="x",$G20="X"),$L$13,0),$L$13)</f>
        <v>4</v>
      </c>
      <c r="I20" s="103"/>
      <c r="J20" s="103"/>
      <c r="K20" s="49"/>
      <c r="L20" s="60" t="n">
        <f aca="false">INT(WEEKDAY(DATE($J$9,$I$9,$A20),2)&gt;5)</f>
        <v>0</v>
      </c>
      <c r="M20" s="95"/>
      <c r="N20" s="96"/>
      <c r="O20" s="96"/>
      <c r="P20" s="96"/>
      <c r="Q20" s="96"/>
      <c r="R20" s="96"/>
      <c r="S20" s="96"/>
      <c r="T20" s="96"/>
      <c r="U20" s="96"/>
      <c r="V20" s="97"/>
    </row>
    <row r="21" s="98" customFormat="true" ht="13.5" hidden="false" customHeight="false" outlineLevel="0" collapsed="false">
      <c r="A21" s="99" t="n">
        <v>4</v>
      </c>
      <c r="B21" s="87"/>
      <c r="C21" s="88"/>
      <c r="D21" s="105"/>
      <c r="E21" s="100"/>
      <c r="F21" s="101"/>
      <c r="G21" s="92" t="str">
        <f aca="false">IF(ISNUMBER($A21),IF(AND(WEEKDAY($M$1+$A21,2)&lt;6,OR($M$1+$A21=DATE($N$1,1,1),$M$1+$A21=DATE($N$1,1,6),$M$1+$A21=DATE($N$1,5,1),$M$1+$A21=DATE($N$1,10,3),$M$1+$A21=DATE($N$1,11,1),$M$1+$A21=DATE($N$1,12,24),$M$1+$A21=DATE($N$1,12,25),$M$1+$A21=DATE($N$1,12,26),$M$1+$A21=DATE($N$1,12,31),$M$1+$A21=$T$1-2,$M$1+$A21=$T$1+1,$M$1+$A21=$T$1+39,$M$1+$A21=$T$1+50,$M$1+$A21=$T$1+60)),"x",""),"")</f>
        <v/>
      </c>
      <c r="H21" s="102" t="n">
        <f aca="false">IF(ISBLANK($F21),ROUNDUP((($C21-$B21)*24-($D21/60)),1)+IF(ISBLANK($E21),0,$L$13)+IF(OR($G21="x",$G21="X"),$L$13,0),$L$13)</f>
        <v>0</v>
      </c>
      <c r="I21" s="103"/>
      <c r="J21" s="103"/>
      <c r="K21" s="49"/>
      <c r="L21" s="60" t="n">
        <f aca="false">INT(WEEKDAY(DATE($J$9,$I$9,$A21),2)&gt;5)</f>
        <v>1</v>
      </c>
      <c r="M21" s="95"/>
      <c r="N21" s="96"/>
      <c r="O21" s="96"/>
      <c r="P21" s="96"/>
      <c r="Q21" s="96"/>
      <c r="R21" s="96"/>
      <c r="S21" s="96"/>
      <c r="T21" s="96"/>
      <c r="U21" s="96"/>
      <c r="V21" s="97"/>
    </row>
    <row r="22" s="98" customFormat="true" ht="13.5" hidden="false" customHeight="false" outlineLevel="0" collapsed="false">
      <c r="A22" s="99" t="n">
        <v>5</v>
      </c>
      <c r="B22" s="87"/>
      <c r="C22" s="88"/>
      <c r="D22" s="105"/>
      <c r="E22" s="100"/>
      <c r="F22" s="101"/>
      <c r="G22" s="92" t="str">
        <f aca="false">IF(ISNUMBER($A22),IF(AND(WEEKDAY($M$1+$A22,2)&lt;6,OR($M$1+$A22=DATE($N$1,1,1),$M$1+$A22=DATE($N$1,1,6),$M$1+$A22=DATE($N$1,5,1),$M$1+$A22=DATE($N$1,10,3),$M$1+$A22=DATE($N$1,11,1),$M$1+$A22=DATE($N$1,12,24),$M$1+$A22=DATE($N$1,12,25),$M$1+$A22=DATE($N$1,12,26),$M$1+$A22=DATE($N$1,12,31),$M$1+$A22=$T$1-2,$M$1+$A22=$T$1+1,$M$1+$A22=$T$1+39,$M$1+$A22=$T$1+50,$M$1+$A22=$T$1+60)),"x",""),"")</f>
        <v/>
      </c>
      <c r="H22" s="102" t="n">
        <f aca="false">IF(ISBLANK($F22),ROUNDUP((($C22-$B22)*24-($D22/60)),1)+IF(ISBLANK($E22),0,$L$13)+IF(OR($G22="x",$G22="X"),$L$13,0),$L$13)</f>
        <v>0</v>
      </c>
      <c r="I22" s="103"/>
      <c r="J22" s="103"/>
      <c r="K22" s="49"/>
      <c r="L22" s="60" t="n">
        <f aca="false">INT(WEEKDAY(DATE($J$9,$I$9,$A22),2)&gt;5)</f>
        <v>1</v>
      </c>
      <c r="M22" s="95"/>
      <c r="N22" s="96"/>
      <c r="O22" s="96"/>
      <c r="P22" s="96"/>
      <c r="Q22" s="96"/>
      <c r="R22" s="96"/>
      <c r="S22" s="96"/>
      <c r="T22" s="96"/>
      <c r="U22" s="96"/>
      <c r="V22" s="97"/>
    </row>
    <row r="23" s="98" customFormat="true" ht="13.5" hidden="false" customHeight="false" outlineLevel="0" collapsed="false">
      <c r="A23" s="99" t="n">
        <v>6</v>
      </c>
      <c r="B23" s="87"/>
      <c r="C23" s="88"/>
      <c r="D23" s="105"/>
      <c r="E23" s="100"/>
      <c r="F23" s="101"/>
      <c r="G23" s="92" t="str">
        <f aca="false">IF(ISNUMBER($A23),IF(AND(WEEKDAY($M$1+$A23,2)&lt;6,OR($M$1+$A23=DATE($N$1,1,1),$M$1+$A23=DATE($N$1,1,6),$M$1+$A23=DATE($N$1,5,1),$M$1+$A23=DATE($N$1,10,3),$M$1+$A23=DATE($N$1,11,1),$M$1+$A23=DATE($N$1,12,24),$M$1+$A23=DATE($N$1,12,25),$M$1+$A23=DATE($N$1,12,26),$M$1+$A23=DATE($N$1,12,31),$M$1+$A23=$T$1-2,$M$1+$A23=$T$1+1,$M$1+$A23=$T$1+39,$M$1+$A23=$T$1+50,$M$1+$A23=$T$1+60)),"x",""),"")</f>
        <v>x</v>
      </c>
      <c r="H23" s="102" t="n">
        <f aca="false">IF(ISBLANK($F23),ROUNDUP((($C23-$B23)*24-($D23/60)),1)+IF(ISBLANK($E23),0,$L$13)+IF(OR($G23="x",$G23="X"),$L$13,0),$L$13)</f>
        <v>3.67985280588776</v>
      </c>
      <c r="I23" s="103"/>
      <c r="J23" s="103"/>
      <c r="K23" s="49"/>
      <c r="L23" s="60" t="n">
        <f aca="false">INT(WEEKDAY(DATE($J$9,$I$9,$A23),2)&gt;5)</f>
        <v>0</v>
      </c>
      <c r="M23" s="95"/>
      <c r="N23" s="96"/>
      <c r="O23" s="96"/>
      <c r="P23" s="96"/>
      <c r="Q23" s="96"/>
      <c r="R23" s="96"/>
      <c r="S23" s="96"/>
      <c r="T23" s="96"/>
      <c r="U23" s="96"/>
      <c r="V23" s="97"/>
    </row>
    <row r="24" s="98" customFormat="true" ht="12.8" hidden="false" customHeight="false" outlineLevel="0" collapsed="false">
      <c r="A24" s="99" t="n">
        <v>7</v>
      </c>
      <c r="B24" s="87" t="n">
        <v>0.333333333333333</v>
      </c>
      <c r="C24" s="88" t="n">
        <v>0.520833333333333</v>
      </c>
      <c r="D24" s="89" t="n">
        <v>30</v>
      </c>
      <c r="E24" s="100"/>
      <c r="F24" s="101"/>
      <c r="G24" s="92" t="str">
        <f aca="false">IF(ISNUMBER($A24),IF(AND(WEEKDAY($M$1+$A24,2)&lt;6,OR($M$1+$A24=DATE($N$1,1,1),$M$1+$A24=DATE($N$1,1,6),$M$1+$A24=DATE($N$1,5,1),$M$1+$A24=DATE($N$1,10,3),$M$1+$A24=DATE($N$1,11,1),$M$1+$A24=DATE($N$1,12,24),$M$1+$A24=DATE($N$1,12,25),$M$1+$A24=DATE($N$1,12,26),$M$1+$A24=DATE($N$1,12,31),$M$1+$A24=$T$1-2,$M$1+$A24=$T$1+1,$M$1+$A24=$T$1+39,$M$1+$A24=$T$1+50,$M$1+$A24=$T$1+60)),"x",""),"")</f>
        <v/>
      </c>
      <c r="H24" s="102" t="n">
        <f aca="false">IF(ISBLANK($F24),ROUNDUP((($C24-$B24)*24-($D24/60)),1)+IF(ISBLANK($E24),0,$L$13)+IF(OR($G24="x",$G24="X"),$L$13,0),$L$13)</f>
        <v>4</v>
      </c>
      <c r="I24" s="103"/>
      <c r="J24" s="103"/>
      <c r="K24" s="49"/>
      <c r="L24" s="60" t="n">
        <f aca="false">INT(WEEKDAY(DATE($J$9,$I$9,$A24),2)&gt;5)</f>
        <v>0</v>
      </c>
      <c r="M24" s="95"/>
      <c r="N24" s="96"/>
      <c r="O24" s="96"/>
      <c r="P24" s="96"/>
      <c r="Q24" s="96"/>
      <c r="R24" s="96"/>
      <c r="S24" s="96"/>
      <c r="T24" s="96"/>
      <c r="U24" s="96"/>
      <c r="V24" s="97"/>
    </row>
    <row r="25" s="98" customFormat="true" ht="12.8" hidden="false" customHeight="false" outlineLevel="0" collapsed="false">
      <c r="A25" s="99" t="n">
        <v>8</v>
      </c>
      <c r="B25" s="87" t="n">
        <v>0.333333333333333</v>
      </c>
      <c r="C25" s="88" t="n">
        <v>0.520833333333333</v>
      </c>
      <c r="D25" s="89" t="n">
        <v>30</v>
      </c>
      <c r="E25" s="100"/>
      <c r="F25" s="101"/>
      <c r="G25" s="92" t="str">
        <f aca="false">IF(ISNUMBER($A25),IF(AND(WEEKDAY($M$1+$A25,2)&lt;6,OR($M$1+$A25=DATE($N$1,1,1),$M$1+$A25=DATE($N$1,1,6),$M$1+$A25=DATE($N$1,5,1),$M$1+$A25=DATE($N$1,10,3),$M$1+$A25=DATE($N$1,11,1),$M$1+$A25=DATE($N$1,12,24),$M$1+$A25=DATE($N$1,12,25),$M$1+$A25=DATE($N$1,12,26),$M$1+$A25=DATE($N$1,12,31),$M$1+$A25=$T$1-2,$M$1+$A25=$T$1+1,$M$1+$A25=$T$1+39,$M$1+$A25=$T$1+50,$M$1+$A25=$T$1+60)),"x",""),"")</f>
        <v/>
      </c>
      <c r="H25" s="102" t="n">
        <f aca="false">IF(ISBLANK($F25),ROUNDUP((($C25-$B25)*24-($D25/60)),1)+IF(ISBLANK($E25),0,$L$13)+IF(OR($G25="x",$G25="X"),$L$13,0),$L$13)</f>
        <v>4</v>
      </c>
      <c r="I25" s="103"/>
      <c r="J25" s="103"/>
      <c r="K25" s="49"/>
      <c r="L25" s="60" t="n">
        <f aca="false">INT(WEEKDAY(DATE($J$9,$I$9,$A25),2)&gt;5)</f>
        <v>0</v>
      </c>
      <c r="M25" s="95"/>
      <c r="N25" s="96"/>
      <c r="O25" s="96"/>
      <c r="P25" s="96"/>
      <c r="Q25" s="96"/>
      <c r="R25" s="96"/>
      <c r="S25" s="96"/>
      <c r="T25" s="96"/>
      <c r="U25" s="96"/>
      <c r="V25" s="97"/>
    </row>
    <row r="26" s="98" customFormat="true" ht="12.8" hidden="false" customHeight="false" outlineLevel="0" collapsed="false">
      <c r="A26" s="99" t="n">
        <v>9</v>
      </c>
      <c r="B26" s="87" t="n">
        <v>0.333333333333333</v>
      </c>
      <c r="C26" s="88" t="n">
        <v>0.520833333333333</v>
      </c>
      <c r="D26" s="89" t="n">
        <v>30</v>
      </c>
      <c r="E26" s="100"/>
      <c r="F26" s="101"/>
      <c r="G26" s="92" t="str">
        <f aca="false">IF(ISNUMBER($A26),IF(AND(WEEKDAY($M$1+$A26,2)&lt;6,OR($M$1+$A26=DATE($N$1,1,1),$M$1+$A26=DATE($N$1,1,6),$M$1+$A26=DATE($N$1,5,1),$M$1+$A26=DATE($N$1,10,3),$M$1+$A26=DATE($N$1,11,1),$M$1+$A26=DATE($N$1,12,24),$M$1+$A26=DATE($N$1,12,25),$M$1+$A26=DATE($N$1,12,26),$M$1+$A26=DATE($N$1,12,31),$M$1+$A26=$T$1-2,$M$1+$A26=$T$1+1,$M$1+$A26=$T$1+39,$M$1+$A26=$T$1+50,$M$1+$A26=$T$1+60)),"x",""),"")</f>
        <v/>
      </c>
      <c r="H26" s="102" t="n">
        <f aca="false">IF(ISBLANK($F26),ROUNDUP((($C26-$B26)*24-($D26/60)),1)+IF(ISBLANK($E26),0,$L$13)+IF(OR($G26="x",$G26="X"),$L$13,0),$L$13)</f>
        <v>4</v>
      </c>
      <c r="I26" s="103"/>
      <c r="J26" s="103"/>
      <c r="K26" s="49"/>
      <c r="L26" s="60" t="n">
        <f aca="false">INT(WEEKDAY(DATE($J$9,$I$9,$A26),2)&gt;5)</f>
        <v>0</v>
      </c>
      <c r="M26" s="95"/>
      <c r="N26" s="96"/>
      <c r="O26" s="96"/>
      <c r="P26" s="96"/>
      <c r="Q26" s="96"/>
      <c r="R26" s="96"/>
      <c r="S26" s="96"/>
      <c r="T26" s="96"/>
      <c r="U26" s="96"/>
      <c r="V26" s="97"/>
    </row>
    <row r="27" s="98" customFormat="true" ht="12.8" hidden="false" customHeight="false" outlineLevel="0" collapsed="false">
      <c r="A27" s="99" t="n">
        <v>10</v>
      </c>
      <c r="B27" s="87"/>
      <c r="C27" s="88"/>
      <c r="D27" s="89"/>
      <c r="E27" s="100"/>
      <c r="F27" s="101"/>
      <c r="G27" s="92" t="str">
        <f aca="false">IF(ISNUMBER($A27),IF(AND(WEEKDAY($M$1+$A27,2)&lt;6,OR($M$1+$A27=DATE($N$1,1,1),$M$1+$A27=DATE($N$1,1,6),$M$1+$A27=DATE($N$1,5,1),$M$1+$A27=DATE($N$1,10,3),$M$1+$A27=DATE($N$1,11,1),$M$1+$A27=DATE($N$1,12,24),$M$1+$A27=DATE($N$1,12,25),$M$1+$A27=DATE($N$1,12,26),$M$1+$A27=DATE($N$1,12,31),$M$1+$A27=$T$1-2,$M$1+$A27=$T$1+1,$M$1+$A27=$T$1+39,$M$1+$A27=$T$1+50,$M$1+$A27=$T$1+60)),"x",""),"")</f>
        <v/>
      </c>
      <c r="H27" s="102" t="n">
        <f aca="false">IF(ISBLANK($F27),ROUNDUP((($C27-$B27)*24-($D27/60)),1)+IF(ISBLANK($E27),0,$L$13)+IF(OR($G27="x",$G27="X"),$L$13,0),$L$13)</f>
        <v>0</v>
      </c>
      <c r="I27" s="103"/>
      <c r="J27" s="103"/>
      <c r="K27" s="49"/>
      <c r="L27" s="60" t="n">
        <f aca="false">INT(WEEKDAY(DATE($J$9,$I$9,$A27),2)&gt;5)</f>
        <v>0</v>
      </c>
      <c r="M27" s="95"/>
      <c r="N27" s="96"/>
      <c r="O27" s="96"/>
      <c r="P27" s="96"/>
      <c r="Q27" s="96"/>
      <c r="R27" s="96"/>
      <c r="S27" s="96"/>
      <c r="T27" s="96"/>
      <c r="U27" s="96"/>
      <c r="V27" s="97"/>
    </row>
    <row r="28" s="98" customFormat="true" ht="13.5" hidden="false" customHeight="false" outlineLevel="0" collapsed="false">
      <c r="A28" s="99" t="n">
        <v>11</v>
      </c>
      <c r="B28" s="87"/>
      <c r="C28" s="88"/>
      <c r="D28" s="105"/>
      <c r="E28" s="100"/>
      <c r="F28" s="101"/>
      <c r="G28" s="92" t="str">
        <f aca="false">IF(ISNUMBER($A28),IF(AND(WEEKDAY($M$1+$A28,2)&lt;6,OR($M$1+$A28=DATE($N$1,1,1),$M$1+$A28=DATE($N$1,1,6),$M$1+$A28=DATE($N$1,5,1),$M$1+$A28=DATE($N$1,10,3),$M$1+$A28=DATE($N$1,11,1),$M$1+$A28=DATE($N$1,12,24),$M$1+$A28=DATE($N$1,12,25),$M$1+$A28=DATE($N$1,12,26),$M$1+$A28=DATE($N$1,12,31),$M$1+$A28=$T$1-2,$M$1+$A28=$T$1+1,$M$1+$A28=$T$1+39,$M$1+$A28=$T$1+50,$M$1+$A28=$T$1+60)),"x",""),"")</f>
        <v/>
      </c>
      <c r="H28" s="102" t="n">
        <f aca="false">IF(ISBLANK($F28),ROUNDUP((($C28-$B28)*24-($D28/60)),1)+IF(ISBLANK($E28),0,$L$13)+IF(OR($G28="x",$G28="X"),$L$13,0),$L$13)</f>
        <v>0</v>
      </c>
      <c r="I28" s="103"/>
      <c r="J28" s="103"/>
      <c r="K28" s="49"/>
      <c r="L28" s="60" t="n">
        <f aca="false">INT(WEEKDAY(DATE($J$9,$I$9,$A28),2)&gt;5)</f>
        <v>1</v>
      </c>
      <c r="M28" s="95"/>
      <c r="N28" s="96"/>
      <c r="O28" s="96"/>
      <c r="P28" s="96"/>
      <c r="Q28" s="96"/>
      <c r="R28" s="96"/>
      <c r="S28" s="96"/>
      <c r="T28" s="96"/>
      <c r="U28" s="96"/>
      <c r="V28" s="97"/>
    </row>
    <row r="29" s="98" customFormat="true" ht="13.5" hidden="false" customHeight="false" outlineLevel="0" collapsed="false">
      <c r="A29" s="99" t="n">
        <v>12</v>
      </c>
      <c r="B29" s="87"/>
      <c r="C29" s="88"/>
      <c r="D29" s="105"/>
      <c r="E29" s="100"/>
      <c r="F29" s="101"/>
      <c r="G29" s="92" t="str">
        <f aca="false">IF(ISNUMBER($A29),IF(AND(WEEKDAY($M$1+$A29,2)&lt;6,OR($M$1+$A29=DATE($N$1,1,1),$M$1+$A29=DATE($N$1,1,6),$M$1+$A29=DATE($N$1,5,1),$M$1+$A29=DATE($N$1,10,3),$M$1+$A29=DATE($N$1,11,1),$M$1+$A29=DATE($N$1,12,24),$M$1+$A29=DATE($N$1,12,25),$M$1+$A29=DATE($N$1,12,26),$M$1+$A29=DATE($N$1,12,31),$M$1+$A29=$T$1-2,$M$1+$A29=$T$1+1,$M$1+$A29=$T$1+39,$M$1+$A29=$T$1+50,$M$1+$A29=$T$1+60)),"x",""),"")</f>
        <v/>
      </c>
      <c r="H29" s="102" t="n">
        <f aca="false">IF(ISBLANK($F29),ROUNDUP((($C29-$B29)*24-($D29/60)),1)+IF(ISBLANK($E29),0,$L$13)+IF(OR($G29="x",$G29="X"),$L$13,0),$L$13)</f>
        <v>0</v>
      </c>
      <c r="I29" s="103"/>
      <c r="J29" s="103"/>
      <c r="K29" s="49"/>
      <c r="L29" s="60" t="n">
        <f aca="false">INT(WEEKDAY(DATE($J$9,$I$9,$A29),2)&gt;5)</f>
        <v>1</v>
      </c>
      <c r="M29" s="95"/>
      <c r="N29" s="96"/>
      <c r="O29" s="96"/>
      <c r="P29" s="96"/>
      <c r="Q29" s="96"/>
      <c r="R29" s="96"/>
      <c r="S29" s="96"/>
      <c r="T29" s="96"/>
      <c r="U29" s="96"/>
      <c r="V29" s="97"/>
    </row>
    <row r="30" s="98" customFormat="true" ht="12.8" hidden="false" customHeight="false" outlineLevel="0" collapsed="false">
      <c r="A30" s="99" t="n">
        <v>13</v>
      </c>
      <c r="B30" s="87" t="n">
        <v>0.333333333333333</v>
      </c>
      <c r="C30" s="88" t="n">
        <v>0.520833333333333</v>
      </c>
      <c r="D30" s="89" t="n">
        <v>30</v>
      </c>
      <c r="E30" s="100"/>
      <c r="F30" s="101"/>
      <c r="G30" s="92" t="str">
        <f aca="false">IF(ISNUMBER($A30),IF(AND(WEEKDAY($M$1+$A30,2)&lt;6,OR($M$1+$A30=DATE($N$1,1,1),$M$1+$A30=DATE($N$1,1,6),$M$1+$A30=DATE($N$1,5,1),$M$1+$A30=DATE($N$1,10,3),$M$1+$A30=DATE($N$1,11,1),$M$1+$A30=DATE($N$1,12,24),$M$1+$A30=DATE($N$1,12,25),$M$1+$A30=DATE($N$1,12,26),$M$1+$A30=DATE($N$1,12,31),$M$1+$A30=$T$1-2,$M$1+$A30=$T$1+1,$M$1+$A30=$T$1+39,$M$1+$A30=$T$1+50,$M$1+$A30=$T$1+60)),"x",""),"")</f>
        <v/>
      </c>
      <c r="H30" s="102" t="n">
        <f aca="false">IF(ISBLANK($F30),ROUNDUP((($C30-$B30)*24-($D30/60)),1)+IF(ISBLANK($E30),0,$L$13)+IF(OR($G30="x",$G30="X"),$L$13,0),$L$13)</f>
        <v>4</v>
      </c>
      <c r="I30" s="103"/>
      <c r="J30" s="103"/>
      <c r="K30" s="49"/>
      <c r="L30" s="60" t="n">
        <f aca="false">INT(WEEKDAY(DATE($J$9,$I$9,$A30),2)&gt;5)</f>
        <v>0</v>
      </c>
      <c r="M30" s="95"/>
      <c r="N30" s="96"/>
      <c r="O30" s="96"/>
      <c r="P30" s="96"/>
      <c r="Q30" s="96"/>
      <c r="R30" s="96"/>
      <c r="S30" s="96"/>
      <c r="T30" s="96"/>
      <c r="U30" s="96"/>
      <c r="V30" s="97"/>
    </row>
    <row r="31" s="98" customFormat="true" ht="12.8" hidden="false" customHeight="false" outlineLevel="0" collapsed="false">
      <c r="A31" s="99" t="n">
        <v>14</v>
      </c>
      <c r="B31" s="87" t="n">
        <v>0.333333333333333</v>
      </c>
      <c r="C31" s="88" t="n">
        <v>0.520833333333333</v>
      </c>
      <c r="D31" s="89" t="n">
        <v>30</v>
      </c>
      <c r="E31" s="100"/>
      <c r="F31" s="101"/>
      <c r="G31" s="92" t="str">
        <f aca="false">IF(ISNUMBER($A31),IF(AND(WEEKDAY($M$1+$A31,2)&lt;6,OR($M$1+$A31=DATE($N$1,1,1),$M$1+$A31=DATE($N$1,1,6),$M$1+$A31=DATE($N$1,5,1),$M$1+$A31=DATE($N$1,10,3),$M$1+$A31=DATE($N$1,11,1),$M$1+$A31=DATE($N$1,12,24),$M$1+$A31=DATE($N$1,12,25),$M$1+$A31=DATE($N$1,12,26),$M$1+$A31=DATE($N$1,12,31),$M$1+$A31=$T$1-2,$M$1+$A31=$T$1+1,$M$1+$A31=$T$1+39,$M$1+$A31=$T$1+50,$M$1+$A31=$T$1+60)),"x",""),"")</f>
        <v/>
      </c>
      <c r="H31" s="102" t="n">
        <f aca="false">IF(ISBLANK($F31),ROUNDUP((($C31-$B31)*24-($D31/60)),1)+IF(ISBLANK($E31),0,$L$13)+IF(OR($G31="x",$G31="X"),$L$13,0),$L$13)</f>
        <v>4</v>
      </c>
      <c r="I31" s="103"/>
      <c r="J31" s="103"/>
      <c r="K31" s="49"/>
      <c r="L31" s="60" t="n">
        <f aca="false">INT(WEEKDAY(DATE($J$9,$I$9,$A31),2)&gt;5)</f>
        <v>0</v>
      </c>
      <c r="M31" s="95"/>
      <c r="N31" s="96"/>
      <c r="O31" s="96"/>
      <c r="P31" s="96"/>
      <c r="Q31" s="96"/>
      <c r="R31" s="96"/>
      <c r="S31" s="96"/>
      <c r="T31" s="96"/>
      <c r="U31" s="96"/>
      <c r="V31" s="97"/>
    </row>
    <row r="32" s="98" customFormat="true" ht="12.8" hidden="false" customHeight="false" outlineLevel="0" collapsed="false">
      <c r="A32" s="99" t="n">
        <v>15</v>
      </c>
      <c r="B32" s="87" t="n">
        <v>0.333333333333333</v>
      </c>
      <c r="C32" s="88" t="n">
        <v>0.520833333333333</v>
      </c>
      <c r="D32" s="89" t="n">
        <v>30</v>
      </c>
      <c r="E32" s="100"/>
      <c r="F32" s="101"/>
      <c r="G32" s="92" t="str">
        <f aca="false">IF(ISNUMBER($A32),IF(AND(WEEKDAY($M$1+$A32,2)&lt;6,OR($M$1+$A32=DATE($N$1,1,1),$M$1+$A32=DATE($N$1,1,6),$M$1+$A32=DATE($N$1,5,1),$M$1+$A32=DATE($N$1,10,3),$M$1+$A32=DATE($N$1,11,1),$M$1+$A32=DATE($N$1,12,24),$M$1+$A32=DATE($N$1,12,25),$M$1+$A32=DATE($N$1,12,26),$M$1+$A32=DATE($N$1,12,31),$M$1+$A32=$T$1-2,$M$1+$A32=$T$1+1,$M$1+$A32=$T$1+39,$M$1+$A32=$T$1+50,$M$1+$A32=$T$1+60)),"x",""),"")</f>
        <v/>
      </c>
      <c r="H32" s="102" t="n">
        <f aca="false">IF(ISBLANK($F32),ROUNDUP((($C32-$B32)*24-($D32/60)),1)+IF(ISBLANK($E32),0,$L$13)+IF(OR($G32="x",$G32="X"),$L$13,0),$L$13)</f>
        <v>4</v>
      </c>
      <c r="I32" s="103"/>
      <c r="J32" s="103"/>
      <c r="K32" s="49"/>
      <c r="L32" s="60" t="n">
        <f aca="false">INT(WEEKDAY(DATE($J$9,$I$9,$A32),2)&gt;5)</f>
        <v>0</v>
      </c>
      <c r="M32" s="95"/>
      <c r="N32" s="96"/>
      <c r="O32" s="96"/>
      <c r="P32" s="96"/>
      <c r="Q32" s="96"/>
      <c r="R32" s="96"/>
      <c r="S32" s="96"/>
      <c r="T32" s="96"/>
      <c r="U32" s="96"/>
      <c r="V32" s="97"/>
    </row>
    <row r="33" s="98" customFormat="true" ht="13.5" hidden="false" customHeight="false" outlineLevel="0" collapsed="false">
      <c r="A33" s="99" t="n">
        <v>16</v>
      </c>
      <c r="B33" s="87"/>
      <c r="C33" s="88"/>
      <c r="D33" s="105"/>
      <c r="E33" s="100"/>
      <c r="F33" s="101"/>
      <c r="G33" s="92" t="str">
        <f aca="false">IF(ISNUMBER($A33),IF(AND(WEEKDAY($M$1+$A33,2)&lt;6,OR($M$1+$A33=DATE($N$1,1,1),$M$1+$A33=DATE($N$1,1,6),$M$1+$A33=DATE($N$1,5,1),$M$1+$A33=DATE($N$1,10,3),$M$1+$A33=DATE($N$1,11,1),$M$1+$A33=DATE($N$1,12,24),$M$1+$A33=DATE($N$1,12,25),$M$1+$A33=DATE($N$1,12,26),$M$1+$A33=DATE($N$1,12,31),$M$1+$A33=$T$1-2,$M$1+$A33=$T$1+1,$M$1+$A33=$T$1+39,$M$1+$A33=$T$1+50,$M$1+$A33=$T$1+60)),"x",""),"")</f>
        <v>x</v>
      </c>
      <c r="H33" s="102" t="n">
        <f aca="false">IF(ISBLANK($F33),ROUNDUP((($C33-$B33)*24-($D33/60)),1)+IF(ISBLANK($E33),0,$L$13)+IF(OR($G33="x",$G33="X"),$L$13,0),$L$13)</f>
        <v>3.67985280588776</v>
      </c>
      <c r="I33" s="103"/>
      <c r="J33" s="103"/>
      <c r="K33" s="49"/>
      <c r="L33" s="60" t="n">
        <f aca="false">INT(WEEKDAY(DATE($J$9,$I$9,$A33),2)&gt;5)</f>
        <v>0</v>
      </c>
      <c r="M33" s="95"/>
      <c r="N33" s="96"/>
      <c r="O33" s="96"/>
      <c r="P33" s="96"/>
      <c r="Q33" s="96"/>
      <c r="R33" s="96"/>
      <c r="S33" s="96"/>
      <c r="T33" s="96"/>
      <c r="U33" s="96"/>
      <c r="V33" s="97"/>
    </row>
    <row r="34" s="98" customFormat="true" ht="12.8" hidden="false" customHeight="false" outlineLevel="0" collapsed="false">
      <c r="A34" s="99" t="n">
        <v>17</v>
      </c>
      <c r="B34" s="87"/>
      <c r="C34" s="88"/>
      <c r="D34" s="89"/>
      <c r="E34" s="100"/>
      <c r="F34" s="101"/>
      <c r="G34" s="92" t="str">
        <f aca="false">IF(ISNUMBER($A34),IF(AND(WEEKDAY($M$1+$A34,2)&lt;6,OR($M$1+$A34=DATE($N$1,1,1),$M$1+$A34=DATE($N$1,1,6),$M$1+$A34=DATE($N$1,5,1),$M$1+$A34=DATE($N$1,10,3),$M$1+$A34=DATE($N$1,11,1),$M$1+$A34=DATE($N$1,12,24),$M$1+$A34=DATE($N$1,12,25),$M$1+$A34=DATE($N$1,12,26),$M$1+$A34=DATE($N$1,12,31),$M$1+$A34=$T$1-2,$M$1+$A34=$T$1+1,$M$1+$A34=$T$1+39,$M$1+$A34=$T$1+50,$M$1+$A34=$T$1+60)),"x",""),"")</f>
        <v/>
      </c>
      <c r="H34" s="102" t="n">
        <f aca="false">IF(ISBLANK($F34),ROUNDUP((($C34-$B34)*24-($D34/60)),1)+IF(ISBLANK($E34),0,$L$13)+IF(OR($G34="x",$G34="X"),$L$13,0),$L$13)</f>
        <v>0</v>
      </c>
      <c r="I34" s="103"/>
      <c r="J34" s="103"/>
      <c r="K34" s="49"/>
      <c r="L34" s="60" t="n">
        <f aca="false">INT(WEEKDAY(DATE($J$9,$I$9,$A34),2)&gt;5)</f>
        <v>0</v>
      </c>
      <c r="M34" s="95"/>
      <c r="N34" s="96"/>
      <c r="O34" s="96"/>
      <c r="P34" s="96"/>
      <c r="Q34" s="96"/>
      <c r="R34" s="96"/>
      <c r="S34" s="96"/>
      <c r="T34" s="96"/>
      <c r="U34" s="96"/>
      <c r="V34" s="97"/>
    </row>
    <row r="35" s="98" customFormat="true" ht="13.5" hidden="false" customHeight="false" outlineLevel="0" collapsed="false">
      <c r="A35" s="99" t="n">
        <v>18</v>
      </c>
      <c r="B35" s="87"/>
      <c r="C35" s="88"/>
      <c r="D35" s="105"/>
      <c r="E35" s="100"/>
      <c r="F35" s="101"/>
      <c r="G35" s="92" t="str">
        <f aca="false">IF(ISNUMBER($A35),IF(AND(WEEKDAY($M$1+$A35,2)&lt;6,OR($M$1+$A35=DATE($N$1,1,1),$M$1+$A35=DATE($N$1,1,6),$M$1+$A35=DATE($N$1,5,1),$M$1+$A35=DATE($N$1,10,3),$M$1+$A35=DATE($N$1,11,1),$M$1+$A35=DATE($N$1,12,24),$M$1+$A35=DATE($N$1,12,25),$M$1+$A35=DATE($N$1,12,26),$M$1+$A35=DATE($N$1,12,31),$M$1+$A35=$T$1-2,$M$1+$A35=$T$1+1,$M$1+$A35=$T$1+39,$M$1+$A35=$T$1+50,$M$1+$A35=$T$1+60)),"x",""),"")</f>
        <v/>
      </c>
      <c r="H35" s="102" t="n">
        <f aca="false">IF(ISBLANK($F35),ROUNDUP((($C35-$B35)*24-($D35/60)),1)+IF(ISBLANK($E35),0,$L$13)+IF(OR($G35="x",$G35="X"),$L$13,0),$L$13)</f>
        <v>0</v>
      </c>
      <c r="I35" s="103"/>
      <c r="J35" s="103"/>
      <c r="K35" s="49"/>
      <c r="L35" s="60" t="n">
        <f aca="false">INT(WEEKDAY(DATE($J$9,$I$9,$A35),2)&gt;5)</f>
        <v>1</v>
      </c>
      <c r="M35" s="95"/>
      <c r="N35" s="96"/>
      <c r="O35" s="96"/>
      <c r="P35" s="96"/>
      <c r="Q35" s="96"/>
      <c r="R35" s="96"/>
      <c r="S35" s="96"/>
      <c r="T35" s="96"/>
      <c r="U35" s="96"/>
      <c r="V35" s="97"/>
    </row>
    <row r="36" s="98" customFormat="true" ht="13.5" hidden="false" customHeight="false" outlineLevel="0" collapsed="false">
      <c r="A36" s="99" t="n">
        <v>19</v>
      </c>
      <c r="B36" s="87"/>
      <c r="C36" s="88"/>
      <c r="D36" s="105"/>
      <c r="E36" s="100"/>
      <c r="F36" s="101"/>
      <c r="G36" s="92" t="str">
        <f aca="false">IF(ISNUMBER($A36),IF(AND(WEEKDAY($M$1+$A36,2)&lt;6,OR($M$1+$A36=DATE($N$1,1,1),$M$1+$A36=DATE($N$1,1,6),$M$1+$A36=DATE($N$1,5,1),$M$1+$A36=DATE($N$1,10,3),$M$1+$A36=DATE($N$1,11,1),$M$1+$A36=DATE($N$1,12,24),$M$1+$A36=DATE($N$1,12,25),$M$1+$A36=DATE($N$1,12,26),$M$1+$A36=DATE($N$1,12,31),$M$1+$A36=$T$1-2,$M$1+$A36=$T$1+1,$M$1+$A36=$T$1+39,$M$1+$A36=$T$1+50,$M$1+$A36=$T$1+60)),"x",""),"")</f>
        <v/>
      </c>
      <c r="H36" s="102" t="n">
        <f aca="false">IF(ISBLANK($F36),ROUNDUP((($C36-$B36)*24-($D36/60)),1)+IF(ISBLANK($E36),0,$L$13)+IF(OR($G36="x",$G36="X"),$L$13,0),$L$13)</f>
        <v>0</v>
      </c>
      <c r="I36" s="103"/>
      <c r="J36" s="103"/>
      <c r="K36" s="49"/>
      <c r="L36" s="60" t="n">
        <f aca="false">INT(WEEKDAY(DATE($J$9,$I$9,$A36),2)&gt;5)</f>
        <v>1</v>
      </c>
      <c r="M36" s="95"/>
      <c r="N36" s="96"/>
      <c r="O36" s="96"/>
      <c r="P36" s="96"/>
      <c r="Q36" s="96"/>
      <c r="R36" s="96"/>
      <c r="S36" s="96"/>
      <c r="T36" s="96"/>
      <c r="U36" s="96"/>
      <c r="V36" s="97"/>
    </row>
    <row r="37" s="98" customFormat="true" ht="12.8" hidden="false" customHeight="false" outlineLevel="0" collapsed="false">
      <c r="A37" s="99" t="n">
        <v>20</v>
      </c>
      <c r="B37" s="87" t="n">
        <v>0.333333333333333</v>
      </c>
      <c r="C37" s="88" t="n">
        <v>0.520833333333333</v>
      </c>
      <c r="D37" s="89" t="n">
        <v>30</v>
      </c>
      <c r="E37" s="100"/>
      <c r="F37" s="101"/>
      <c r="G37" s="92" t="str">
        <f aca="false">IF(ISNUMBER($A37),IF(AND(WEEKDAY($M$1+$A37,2)&lt;6,OR($M$1+$A37=DATE($N$1,1,1),$M$1+$A37=DATE($N$1,1,6),$M$1+$A37=DATE($N$1,5,1),$M$1+$A37=DATE($N$1,10,3),$M$1+$A37=DATE($N$1,11,1),$M$1+$A37=DATE($N$1,12,24),$M$1+$A37=DATE($N$1,12,25),$M$1+$A37=DATE($N$1,12,26),$M$1+$A37=DATE($N$1,12,31),$M$1+$A37=$T$1-2,$M$1+$A37=$T$1+1,$M$1+$A37=$T$1+39,$M$1+$A37=$T$1+50,$M$1+$A37=$T$1+60)),"x",""),"")</f>
        <v/>
      </c>
      <c r="H37" s="102" t="n">
        <f aca="false">IF(ISBLANK($F37),ROUNDUP((($C37-$B37)*24-($D37/60)),1)+IF(ISBLANK($E37),0,$L$13)+IF(OR($G37="x",$G37="X"),$L$13,0),$L$13)</f>
        <v>4</v>
      </c>
      <c r="I37" s="103"/>
      <c r="J37" s="103"/>
      <c r="K37" s="49"/>
      <c r="L37" s="60" t="n">
        <f aca="false">INT(WEEKDAY(DATE($J$9,$I$9,$A37),2)&gt;5)</f>
        <v>0</v>
      </c>
      <c r="M37" s="95"/>
      <c r="N37" s="96"/>
      <c r="O37" s="96"/>
      <c r="P37" s="96"/>
      <c r="Q37" s="96"/>
      <c r="R37" s="96"/>
      <c r="S37" s="96"/>
      <c r="T37" s="96"/>
      <c r="U37" s="96"/>
      <c r="V37" s="97"/>
    </row>
    <row r="38" s="98" customFormat="true" ht="12.8" hidden="false" customHeight="false" outlineLevel="0" collapsed="false">
      <c r="A38" s="99" t="n">
        <v>21</v>
      </c>
      <c r="B38" s="87" t="n">
        <v>0.333333333333333</v>
      </c>
      <c r="C38" s="88" t="n">
        <v>0.6875</v>
      </c>
      <c r="D38" s="89" t="n">
        <v>30</v>
      </c>
      <c r="E38" s="100"/>
      <c r="F38" s="101"/>
      <c r="G38" s="92" t="str">
        <f aca="false">IF(ISNUMBER($A38),IF(AND(WEEKDAY($M$1+$A38,2)&lt;6,OR($M$1+$A38=DATE($N$1,1,1),$M$1+$A38=DATE($N$1,1,6),$M$1+$A38=DATE($N$1,5,1),$M$1+$A38=DATE($N$1,10,3),$M$1+$A38=DATE($N$1,11,1),$M$1+$A38=DATE($N$1,12,24),$M$1+$A38=DATE($N$1,12,25),$M$1+$A38=DATE($N$1,12,26),$M$1+$A38=DATE($N$1,12,31),$M$1+$A38=$T$1-2,$M$1+$A38=$T$1+1,$M$1+$A38=$T$1+39,$M$1+$A38=$T$1+50,$M$1+$A38=$T$1+60)),"x",""),"")</f>
        <v/>
      </c>
      <c r="H38" s="102" t="n">
        <f aca="false">IF(ISBLANK($F38),ROUNDUP((($C38-$B38)*24-($D38/60)),1)+IF(ISBLANK($E38),0,$L$13)+IF(OR($G38="x",$G38="X"),$L$13,0),$L$13)</f>
        <v>8</v>
      </c>
      <c r="I38" s="103"/>
      <c r="J38" s="103"/>
      <c r="K38" s="49"/>
      <c r="L38" s="60" t="n">
        <f aca="false">INT(WEEKDAY(DATE($J$9,$I$9,$A38),2)&gt;5)</f>
        <v>0</v>
      </c>
      <c r="M38" s="95"/>
      <c r="N38" s="96"/>
      <c r="O38" s="96"/>
      <c r="P38" s="96"/>
      <c r="Q38" s="96"/>
      <c r="R38" s="96"/>
      <c r="S38" s="96"/>
      <c r="T38" s="96"/>
      <c r="U38" s="96"/>
      <c r="V38" s="97"/>
    </row>
    <row r="39" s="98" customFormat="true" ht="12.8" hidden="false" customHeight="false" outlineLevel="0" collapsed="false">
      <c r="A39" s="99" t="n">
        <v>22</v>
      </c>
      <c r="B39" s="87" t="n">
        <v>0.333333333333333</v>
      </c>
      <c r="C39" s="88" t="n">
        <v>0.520833333333333</v>
      </c>
      <c r="D39" s="89" t="n">
        <v>30</v>
      </c>
      <c r="E39" s="100"/>
      <c r="F39" s="101"/>
      <c r="G39" s="92" t="str">
        <f aca="false">IF(ISNUMBER($A39),IF(AND(WEEKDAY($M$1+$A39,2)&lt;6,OR($M$1+$A39=DATE($N$1,1,1),$M$1+$A39=DATE($N$1,1,6),$M$1+$A39=DATE($N$1,5,1),$M$1+$A39=DATE($N$1,10,3),$M$1+$A39=DATE($N$1,11,1),$M$1+$A39=DATE($N$1,12,24),$M$1+$A39=DATE($N$1,12,25),$M$1+$A39=DATE($N$1,12,26),$M$1+$A39=DATE($N$1,12,31),$M$1+$A39=$T$1-2,$M$1+$A39=$T$1+1,$M$1+$A39=$T$1+39,$M$1+$A39=$T$1+50,$M$1+$A39=$T$1+60)),"x",""),"")</f>
        <v/>
      </c>
      <c r="H39" s="102" t="n">
        <f aca="false">IF(ISBLANK($F39),ROUNDUP((($C39-$B39)*24-($D39/60)),1)+IF(ISBLANK($E39),0,$L$13)+IF(OR($G39="x",$G39="X"),$L$13,0),$L$13)</f>
        <v>4</v>
      </c>
      <c r="I39" s="103"/>
      <c r="J39" s="103"/>
      <c r="K39" s="49"/>
      <c r="L39" s="60" t="n">
        <f aca="false">INT(WEEKDAY(DATE($J$9,$I$9,$A39),2)&gt;5)</f>
        <v>0</v>
      </c>
      <c r="M39" s="95"/>
      <c r="N39" s="96"/>
      <c r="O39" s="96"/>
      <c r="P39" s="96"/>
      <c r="Q39" s="96"/>
      <c r="R39" s="96"/>
      <c r="S39" s="96"/>
      <c r="T39" s="96"/>
      <c r="U39" s="96"/>
      <c r="V39" s="97"/>
    </row>
    <row r="40" s="98" customFormat="true" ht="12.8" hidden="false" customHeight="false" outlineLevel="0" collapsed="false">
      <c r="A40" s="99" t="n">
        <v>23</v>
      </c>
      <c r="B40" s="87" t="n">
        <v>0.333333333333333</v>
      </c>
      <c r="C40" s="88" t="n">
        <v>0.520833333333333</v>
      </c>
      <c r="D40" s="89" t="n">
        <v>30</v>
      </c>
      <c r="E40" s="100"/>
      <c r="F40" s="101"/>
      <c r="G40" s="92" t="str">
        <f aca="false">IF(ISNUMBER($A40),IF(AND(WEEKDAY($M$1+$A40,2)&lt;6,OR($M$1+$A40=DATE($N$1,1,1),$M$1+$A40=DATE($N$1,1,6),$M$1+$A40=DATE($N$1,5,1),$M$1+$A40=DATE($N$1,10,3),$M$1+$A40=DATE($N$1,11,1),$M$1+$A40=DATE($N$1,12,24),$M$1+$A40=DATE($N$1,12,25),$M$1+$A40=DATE($N$1,12,26),$M$1+$A40=DATE($N$1,12,31),$M$1+$A40=$T$1-2,$M$1+$A40=$T$1+1,$M$1+$A40=$T$1+39,$M$1+$A40=$T$1+50,$M$1+$A40=$T$1+60)),"x",""),"")</f>
        <v/>
      </c>
      <c r="H40" s="102" t="n">
        <f aca="false">IF(ISBLANK($F40),ROUNDUP((($C40-$B40)*24-($D40/60)),1)+IF(ISBLANK($E40),0,$L$13)+IF(OR($G40="x",$G40="X"),$L$13,0),$L$13)</f>
        <v>4</v>
      </c>
      <c r="I40" s="103"/>
      <c r="J40" s="103"/>
      <c r="K40" s="49"/>
      <c r="L40" s="60" t="n">
        <f aca="false">INT(WEEKDAY(DATE($J$9,$I$9,$A40),2)&gt;5)</f>
        <v>0</v>
      </c>
      <c r="M40" s="95"/>
      <c r="N40" s="96"/>
      <c r="O40" s="96"/>
      <c r="P40" s="96"/>
      <c r="Q40" s="96"/>
      <c r="R40" s="96"/>
      <c r="S40" s="96"/>
      <c r="T40" s="96"/>
      <c r="U40" s="96"/>
      <c r="V40" s="97"/>
    </row>
    <row r="41" s="98" customFormat="true" ht="12.8" hidden="false" customHeight="false" outlineLevel="0" collapsed="false">
      <c r="A41" s="99" t="n">
        <v>24</v>
      </c>
      <c r="B41" s="87" t="n">
        <v>0.333333333333333</v>
      </c>
      <c r="C41" s="88" t="n">
        <v>0.520833333333333</v>
      </c>
      <c r="D41" s="89" t="n">
        <v>30</v>
      </c>
      <c r="E41" s="100"/>
      <c r="F41" s="101"/>
      <c r="G41" s="92" t="str">
        <f aca="false">IF(ISNUMBER($A41),IF(AND(WEEKDAY($M$1+$A41,2)&lt;6,OR($M$1+$A41=DATE($N$1,1,1),$M$1+$A41=DATE($N$1,1,6),$M$1+$A41=DATE($N$1,5,1),$M$1+$A41=DATE($N$1,10,3),$M$1+$A41=DATE($N$1,11,1),$M$1+$A41=DATE($N$1,12,24),$M$1+$A41=DATE($N$1,12,25),$M$1+$A41=DATE($N$1,12,26),$M$1+$A41=DATE($N$1,12,31),$M$1+$A41=$T$1-2,$M$1+$A41=$T$1+1,$M$1+$A41=$T$1+39,$M$1+$A41=$T$1+50,$M$1+$A41=$T$1+60)),"x",""),"")</f>
        <v/>
      </c>
      <c r="H41" s="102" t="n">
        <f aca="false">IF(ISBLANK($F41),ROUNDUP((($C41-$B41)*24-($D41/60)),1)+IF(ISBLANK($E41),0,$L$13)+IF(OR($G41="x",$G41="X"),$L$13,0),$L$13)</f>
        <v>4</v>
      </c>
      <c r="I41" s="103"/>
      <c r="J41" s="103"/>
      <c r="K41" s="49"/>
      <c r="L41" s="60" t="n">
        <f aca="false">INT(WEEKDAY(DATE($J$9,$I$9,$A41),2)&gt;5)</f>
        <v>0</v>
      </c>
      <c r="M41" s="95"/>
      <c r="N41" s="96"/>
      <c r="O41" s="96"/>
      <c r="P41" s="96"/>
      <c r="Q41" s="96"/>
      <c r="R41" s="96"/>
      <c r="S41" s="96"/>
      <c r="T41" s="96"/>
      <c r="U41" s="96"/>
      <c r="V41" s="97"/>
    </row>
    <row r="42" s="98" customFormat="true" ht="13.5" hidden="false" customHeight="false" outlineLevel="0" collapsed="false">
      <c r="A42" s="99" t="n">
        <v>25</v>
      </c>
      <c r="B42" s="87"/>
      <c r="C42" s="88"/>
      <c r="D42" s="105"/>
      <c r="E42" s="100"/>
      <c r="F42" s="101"/>
      <c r="G42" s="92" t="str">
        <f aca="false">IF(ISNUMBER($A42),IF(AND(WEEKDAY($M$1+$A42,2)&lt;6,OR($M$1+$A42=DATE($N$1,1,1),$M$1+$A42=DATE($N$1,1,6),$M$1+$A42=DATE($N$1,5,1),$M$1+$A42=DATE($N$1,10,3),$M$1+$A42=DATE($N$1,11,1),$M$1+$A42=DATE($N$1,12,24),$M$1+$A42=DATE($N$1,12,25),$M$1+$A42=DATE($N$1,12,26),$M$1+$A42=DATE($N$1,12,31),$M$1+$A42=$T$1-2,$M$1+$A42=$T$1+1,$M$1+$A42=$T$1+39,$M$1+$A42=$T$1+50,$M$1+$A42=$T$1+60)),"x",""),"")</f>
        <v/>
      </c>
      <c r="H42" s="102" t="n">
        <f aca="false">IF(ISBLANK($F42),ROUNDUP((($C42-$B42)*24-($D42/60)),1)+IF(ISBLANK($E42),0,$L$13)+IF(OR($G42="x",$G42="X"),$L$13,0),$L$13)</f>
        <v>0</v>
      </c>
      <c r="I42" s="103"/>
      <c r="J42" s="103"/>
      <c r="K42" s="49"/>
      <c r="L42" s="60" t="n">
        <f aca="false">INT(WEEKDAY(DATE($J$9,$I$9,$A42),2)&gt;5)</f>
        <v>1</v>
      </c>
      <c r="M42" s="95"/>
      <c r="N42" s="96"/>
      <c r="O42" s="96"/>
      <c r="P42" s="96"/>
      <c r="Q42" s="96"/>
      <c r="R42" s="96"/>
      <c r="S42" s="96"/>
      <c r="T42" s="96"/>
      <c r="U42" s="96"/>
      <c r="V42" s="97"/>
    </row>
    <row r="43" s="98" customFormat="true" ht="13.5" hidden="false" customHeight="false" outlineLevel="0" collapsed="false">
      <c r="A43" s="99" t="n">
        <v>26</v>
      </c>
      <c r="B43" s="87"/>
      <c r="C43" s="88"/>
      <c r="D43" s="105"/>
      <c r="E43" s="100"/>
      <c r="F43" s="101"/>
      <c r="G43" s="92" t="str">
        <f aca="false">IF(ISNUMBER($A43),IF(AND(WEEKDAY($M$1+$A43,2)&lt;6,OR($M$1+$A43=DATE($N$1,1,1),$M$1+$A43=DATE($N$1,1,6),$M$1+$A43=DATE($N$1,5,1),$M$1+$A43=DATE($N$1,10,3),$M$1+$A43=DATE($N$1,11,1),$M$1+$A43=DATE($N$1,12,24),$M$1+$A43=DATE($N$1,12,25),$M$1+$A43=DATE($N$1,12,26),$M$1+$A43=DATE($N$1,12,31),$M$1+$A43=$T$1-2,$M$1+$A43=$T$1+1,$M$1+$A43=$T$1+39,$M$1+$A43=$T$1+50,$M$1+$A43=$T$1+60)),"x",""),"")</f>
        <v/>
      </c>
      <c r="H43" s="102" t="n">
        <f aca="false">IF(ISBLANK($F43),ROUNDUP((($C43-$B43)*24-($D43/60)),1)+IF(ISBLANK($E43),0,$L$13)+IF(OR($G43="x",$G43="X"),$L$13,0),$L$13)</f>
        <v>0</v>
      </c>
      <c r="I43" s="103"/>
      <c r="J43" s="103"/>
      <c r="K43" s="49"/>
      <c r="L43" s="60" t="n">
        <f aca="false">INT(WEEKDAY(DATE($J$9,$I$9,$A43),2)&gt;5)</f>
        <v>1</v>
      </c>
      <c r="M43" s="95"/>
      <c r="N43" s="96"/>
      <c r="O43" s="96"/>
      <c r="P43" s="96"/>
      <c r="Q43" s="96"/>
      <c r="R43" s="96"/>
      <c r="S43" s="96"/>
      <c r="T43" s="96"/>
      <c r="U43" s="96"/>
      <c r="V43" s="97"/>
    </row>
    <row r="44" s="98" customFormat="true" ht="12.8" hidden="false" customHeight="false" outlineLevel="0" collapsed="false">
      <c r="A44" s="99" t="n">
        <v>27</v>
      </c>
      <c r="B44" s="87" t="n">
        <v>0.333333333333333</v>
      </c>
      <c r="C44" s="88" t="n">
        <v>0.520833333333333</v>
      </c>
      <c r="D44" s="89" t="n">
        <v>30</v>
      </c>
      <c r="E44" s="100"/>
      <c r="F44" s="101"/>
      <c r="G44" s="92" t="str">
        <f aca="false">IF(ISNUMBER($A44),IF(AND(WEEKDAY($M$1+$A44,2)&lt;6,OR($M$1+$A44=DATE($N$1,1,1),$M$1+$A44=DATE($N$1,1,6),$M$1+$A44=DATE($N$1,5,1),$M$1+$A44=DATE($N$1,10,3),$M$1+$A44=DATE($N$1,11,1),$M$1+$A44=DATE($N$1,12,24),$M$1+$A44=DATE($N$1,12,25),$M$1+$A44=DATE($N$1,12,26),$M$1+$A44=DATE($N$1,12,31),$M$1+$A44=$T$1-2,$M$1+$A44=$T$1+1,$M$1+$A44=$T$1+39,$M$1+$A44=$T$1+50,$M$1+$A44=$T$1+60)),"x",""),"")</f>
        <v/>
      </c>
      <c r="H44" s="102" t="n">
        <f aca="false">IF(ISBLANK($F44),ROUNDUP((($C44-$B44)*24-($D44/60)),1)+IF(ISBLANK($E44),0,$L$13)+IF(OR($G44="x",$G44="X"),$L$13,0),$L$13)</f>
        <v>4</v>
      </c>
      <c r="I44" s="103"/>
      <c r="J44" s="103"/>
      <c r="K44" s="49"/>
      <c r="L44" s="60" t="n">
        <f aca="false">INT(WEEKDAY(DATE($J$9,$I$9,$A44),2)&gt;5)</f>
        <v>0</v>
      </c>
      <c r="M44" s="95"/>
      <c r="N44" s="96"/>
      <c r="O44" s="96"/>
      <c r="P44" s="96"/>
      <c r="Q44" s="96"/>
      <c r="R44" s="96"/>
      <c r="S44" s="96"/>
      <c r="T44" s="96"/>
      <c r="U44" s="96"/>
      <c r="V44" s="97"/>
    </row>
    <row r="45" s="98" customFormat="true" ht="12.8" hidden="false" customHeight="false" outlineLevel="0" collapsed="false">
      <c r="A45" s="99" t="n">
        <v>28</v>
      </c>
      <c r="B45" s="87" t="n">
        <v>0.333333333333333</v>
      </c>
      <c r="C45" s="88" t="n">
        <v>0.520833333333333</v>
      </c>
      <c r="D45" s="89" t="n">
        <v>30</v>
      </c>
      <c r="E45" s="100"/>
      <c r="F45" s="101"/>
      <c r="G45" s="92" t="str">
        <f aca="false">IF(ISNUMBER($A45),IF(AND(WEEKDAY($M$1+$A45,2)&lt;6,OR($M$1+$A45=DATE($N$1,1,1),$M$1+$A45=DATE($N$1,1,6),$M$1+$A45=DATE($N$1,5,1),$M$1+$A45=DATE($N$1,10,3),$M$1+$A45=DATE($N$1,11,1),$M$1+$A45=DATE($N$1,12,24),$M$1+$A45=DATE($N$1,12,25),$M$1+$A45=DATE($N$1,12,26),$M$1+$A45=DATE($N$1,12,31),$M$1+$A45=$T$1-2,$M$1+$A45=$T$1+1,$M$1+$A45=$T$1+39,$M$1+$A45=$T$1+50,$M$1+$A45=$T$1+60)),"x",""),"")</f>
        <v/>
      </c>
      <c r="H45" s="102" t="n">
        <f aca="false">IF(ISBLANK($F45),ROUNDUP((($C45-$B45)*24-($D45/60)),1)+IF(ISBLANK($E45),0,$L$13)+IF(OR($G45="x",$G45="X"),$L$13,0),$L$13)</f>
        <v>4</v>
      </c>
      <c r="I45" s="103"/>
      <c r="J45" s="103"/>
      <c r="K45" s="49"/>
      <c r="L45" s="60" t="n">
        <f aca="false">INT(WEEKDAY(DATE($J$9,$I$9,$A45),2)&gt;5)</f>
        <v>0</v>
      </c>
      <c r="M45" s="95"/>
      <c r="N45" s="96"/>
      <c r="O45" s="96"/>
      <c r="P45" s="96"/>
      <c r="Q45" s="96"/>
      <c r="R45" s="96"/>
      <c r="S45" s="96"/>
      <c r="T45" s="96"/>
      <c r="U45" s="96"/>
      <c r="V45" s="97"/>
    </row>
    <row r="46" s="98" customFormat="true" ht="12.8" hidden="false" customHeight="false" outlineLevel="0" collapsed="false">
      <c r="A46" s="99" t="n">
        <v>29</v>
      </c>
      <c r="B46" s="87" t="n">
        <v>0.333333333333333</v>
      </c>
      <c r="C46" s="88" t="n">
        <v>0.520833333333333</v>
      </c>
      <c r="D46" s="89" t="n">
        <v>30</v>
      </c>
      <c r="E46" s="100"/>
      <c r="F46" s="101"/>
      <c r="G46" s="92" t="str">
        <f aca="false">IF(ISNUMBER($A46),IF(AND(WEEKDAY($M$1+$A46,2)&lt;6,OR($M$1+$A46=DATE($N$1,1,1),$M$1+$A46=DATE($N$1,1,6),$M$1+$A46=DATE($N$1,5,1),$M$1+$A46=DATE($N$1,10,3),$M$1+$A46=DATE($N$1,11,1),$M$1+$A46=DATE($N$1,12,24),$M$1+$A46=DATE($N$1,12,25),$M$1+$A46=DATE($N$1,12,26),$M$1+$A46=DATE($N$1,12,31),$M$1+$A46=$T$1-2,$M$1+$A46=$T$1+1,$M$1+$A46=$T$1+39,$M$1+$A46=$T$1+50,$M$1+$A46=$T$1+60)),"x",""),"")</f>
        <v/>
      </c>
      <c r="H46" s="102" t="n">
        <f aca="false">IF(ISBLANK($F46),ROUNDUP((($C46-$B46)*24-($D46/60)),1)+IF(ISBLANK($E46),0,$L$13)+IF(OR($G46="x",$G46="X"),$L$13,0),$L$13)</f>
        <v>4</v>
      </c>
      <c r="I46" s="103"/>
      <c r="J46" s="103"/>
      <c r="K46" s="49"/>
      <c r="L46" s="60" t="n">
        <f aca="false">INT(WEEKDAY(DATE($J$9,$I$9,$A46),2)&gt;5)</f>
        <v>0</v>
      </c>
      <c r="M46" s="95"/>
      <c r="N46" s="96"/>
      <c r="O46" s="96"/>
      <c r="P46" s="96"/>
      <c r="Q46" s="96"/>
      <c r="R46" s="96"/>
      <c r="S46" s="96"/>
      <c r="T46" s="96"/>
      <c r="U46" s="96"/>
      <c r="V46" s="97"/>
    </row>
    <row r="47" s="98" customFormat="true" ht="12.8" hidden="false" customHeight="false" outlineLevel="0" collapsed="false">
      <c r="A47" s="99" t="n">
        <v>30</v>
      </c>
      <c r="B47" s="87" t="n">
        <v>0.333333333333333</v>
      </c>
      <c r="C47" s="88" t="n">
        <v>0.520833333333333</v>
      </c>
      <c r="D47" s="89" t="n">
        <v>30</v>
      </c>
      <c r="E47" s="100"/>
      <c r="F47" s="101"/>
      <c r="G47" s="92" t="str">
        <f aca="false">IF(ISNUMBER($A47),IF(AND(WEEKDAY($M$1+$A47,2)&lt;6,OR($M$1+$A47=DATE($N$1,1,1),$M$1+$A47=DATE($N$1,1,6),$M$1+$A47=DATE($N$1,5,1),$M$1+$A47=DATE($N$1,10,3),$M$1+$A47=DATE($N$1,11,1),$M$1+$A47=DATE($N$1,12,24),$M$1+$A47=DATE($N$1,12,25),$M$1+$A47=DATE($N$1,12,26),$M$1+$A47=DATE($N$1,12,31),$M$1+$A47=$T$1-2,$M$1+$A47=$T$1+1,$M$1+$A47=$T$1+39,$M$1+$A47=$T$1+50,$M$1+$A47=$T$1+60)),"x",""),"")</f>
        <v/>
      </c>
      <c r="H47" s="102" t="n">
        <f aca="false">IF(ISBLANK($F47),ROUNDUP((($C47-$B47)*24-($D47/60)),1)+IF(ISBLANK($E47),0,$L$13)+IF(OR($G47="x",$G47="X"),$L$13,0),$L$13)</f>
        <v>4</v>
      </c>
      <c r="I47" s="103"/>
      <c r="J47" s="103"/>
      <c r="K47" s="49"/>
      <c r="L47" s="60" t="n">
        <f aca="false">INT(WEEKDAY(DATE($J$9,$I$9,$A47),2)&gt;5)</f>
        <v>0</v>
      </c>
      <c r="M47" s="95"/>
      <c r="N47" s="96"/>
      <c r="O47" s="96"/>
      <c r="P47" s="96"/>
      <c r="Q47" s="96"/>
      <c r="R47" s="96"/>
      <c r="S47" s="96"/>
      <c r="T47" s="96"/>
      <c r="U47" s="96"/>
      <c r="V47" s="97"/>
    </row>
    <row r="48" s="98" customFormat="true" ht="14.25" hidden="false" customHeight="false" outlineLevel="0" collapsed="false">
      <c r="A48" s="99" t="n">
        <v>31</v>
      </c>
      <c r="B48" s="106"/>
      <c r="C48" s="107"/>
      <c r="D48" s="108"/>
      <c r="E48" s="109"/>
      <c r="F48" s="110"/>
      <c r="G48" s="111" t="str">
        <f aca="false">IF(ISNUMBER($A48),IF(AND(WEEKDAY($M$1+$A48,2)&lt;6,OR($M$1+$A48=DATE($N$1,1,1),$M$1+$A48=DATE($N$1,1,6),$M$1+$A48=DATE($N$1,5,1),$M$1+$A48=DATE($N$1,10,3),$M$1+$A48=DATE($N$1,11,1),$M$1+$A48=DATE($N$1,12,24),$M$1+$A48=DATE($N$1,12,25),$M$1+$A48=DATE($N$1,12,26),$M$1+$A48=DATE($N$1,12,31),$M$1+$A48=$T$1-2,$M$1+$A48=$T$1+1,$M$1+$A48=$T$1+39,$M$1+$A48=$T$1+50,$M$1+$A48=$T$1+60)),"x",""),"")</f>
        <v/>
      </c>
      <c r="H48" s="112" t="n">
        <f aca="false">IF(ISBLANK($F48),ROUNDUP((($C48-$B48)*24-($D48/60)),1)+IF(ISBLANK($E48),0,$L$13)+IF(OR($G48="x",$G48="X"),$L$13,0),$L$13)</f>
        <v>0</v>
      </c>
      <c r="I48" s="113"/>
      <c r="J48" s="113"/>
      <c r="K48" s="49"/>
      <c r="L48" s="60" t="n">
        <f aca="false">INT(WEEKDAY(DATE($J$9,$I$9,$A48),2)&gt;5)</f>
        <v>0</v>
      </c>
      <c r="M48" s="95"/>
      <c r="N48" s="96"/>
      <c r="O48" s="96"/>
      <c r="P48" s="96"/>
      <c r="Q48" s="96"/>
      <c r="R48" s="96"/>
      <c r="S48" s="96"/>
      <c r="T48" s="96"/>
      <c r="U48" s="96"/>
      <c r="V48" s="97"/>
    </row>
    <row r="49" customFormat="false" ht="13.5" hidden="false" customHeight="false" outlineLevel="0" collapsed="false">
      <c r="E49" s="114" t="s">
        <v>28</v>
      </c>
      <c r="F49" s="115"/>
      <c r="G49" s="115"/>
      <c r="H49" s="93" t="n">
        <f aca="false">SUM(H18:H48)</f>
        <v>83.3597056117755</v>
      </c>
      <c r="I49" s="115"/>
      <c r="J49" s="115"/>
      <c r="K49" s="116"/>
      <c r="L49" s="39"/>
      <c r="M49" s="39"/>
      <c r="N49" s="96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0"/>
      <c r="P49" s="20"/>
      <c r="Q49" s="20"/>
      <c r="R49" s="20"/>
      <c r="S49" s="20"/>
      <c r="T49" s="20"/>
      <c r="U49" s="20"/>
      <c r="V49" s="21"/>
    </row>
    <row r="50" customFormat="false" ht="13.5" hidden="false" customHeight="false" outlineLevel="0" collapsed="false">
      <c r="E50" s="117" t="s">
        <v>29</v>
      </c>
      <c r="F50" s="118"/>
      <c r="G50" s="118"/>
      <c r="H50" s="119"/>
      <c r="I50" s="120" t="s">
        <v>30</v>
      </c>
      <c r="J50" s="115"/>
      <c r="K50" s="116"/>
      <c r="L50" s="39"/>
      <c r="M50" s="39"/>
      <c r="N50" s="96"/>
      <c r="O50" s="20"/>
      <c r="P50" s="20"/>
      <c r="Q50" s="20"/>
      <c r="R50" s="20"/>
      <c r="S50" s="20"/>
      <c r="T50" s="20"/>
      <c r="U50" s="20"/>
      <c r="V50" s="21"/>
    </row>
    <row r="51" customFormat="false" ht="13.5" hidden="false" customHeight="false" outlineLevel="0" collapsed="false">
      <c r="A51" s="115"/>
      <c r="E51" s="117" t="s">
        <v>31</v>
      </c>
      <c r="F51" s="118"/>
      <c r="G51" s="118"/>
      <c r="H51" s="121"/>
      <c r="I51" s="120" t="s">
        <v>30</v>
      </c>
      <c r="J51" s="115"/>
      <c r="K51" s="116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1"/>
    </row>
    <row r="52" customFormat="false" ht="13.5" hidden="false" customHeight="false" outlineLevel="0" collapsed="false">
      <c r="A52" s="122" t="s">
        <v>32</v>
      </c>
      <c r="B52" s="122"/>
      <c r="C52" s="122"/>
      <c r="D52" s="122"/>
      <c r="E52" s="117" t="s">
        <v>33</v>
      </c>
      <c r="F52" s="118"/>
      <c r="G52" s="118"/>
      <c r="H52" s="102" t="n">
        <f aca="false">IF($L$8=1,$L$10*7.8,$D$10)</f>
        <v>80</v>
      </c>
      <c r="I52" s="115"/>
      <c r="J52" s="115"/>
      <c r="K52" s="116"/>
      <c r="L52" s="39"/>
      <c r="M52" s="39"/>
      <c r="N52" s="20"/>
      <c r="O52" s="20"/>
      <c r="P52" s="20"/>
      <c r="Q52" s="20"/>
      <c r="R52" s="20"/>
      <c r="S52" s="20"/>
      <c r="T52" s="20"/>
      <c r="U52" s="20"/>
      <c r="V52" s="21"/>
    </row>
    <row r="53" customFormat="false" ht="14.25" hidden="false" customHeight="false" outlineLevel="0" collapsed="false">
      <c r="A53" s="123" t="s">
        <v>34</v>
      </c>
      <c r="B53" s="122"/>
      <c r="C53" s="122"/>
      <c r="D53" s="122"/>
      <c r="E53" s="124" t="s">
        <v>35</v>
      </c>
      <c r="F53" s="125"/>
      <c r="G53" s="126"/>
      <c r="H53" s="127"/>
      <c r="I53" s="120" t="s">
        <v>36</v>
      </c>
      <c r="J53" s="115"/>
      <c r="K53" s="116"/>
      <c r="L53" s="39"/>
      <c r="M53" s="39"/>
      <c r="N53" s="20"/>
      <c r="O53" s="20"/>
      <c r="P53" s="20"/>
      <c r="Q53" s="20"/>
      <c r="R53" s="20"/>
      <c r="S53" s="20"/>
      <c r="T53" s="20"/>
      <c r="U53" s="20"/>
      <c r="V53" s="21"/>
    </row>
    <row r="54" customFormat="false" ht="14.25" hidden="false" customHeight="false" outlineLevel="0" collapsed="false">
      <c r="B54" s="122"/>
      <c r="C54" s="122"/>
      <c r="D54" s="122"/>
      <c r="E54" s="128" t="s">
        <v>37</v>
      </c>
      <c r="F54" s="115"/>
      <c r="G54" s="115"/>
      <c r="H54" s="129" t="n">
        <f aca="false">H49+H50+H51-H52-H53</f>
        <v>3.35970561177552</v>
      </c>
      <c r="I54" s="115"/>
      <c r="J54" s="115"/>
      <c r="K54" s="116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1"/>
    </row>
    <row r="55" customFormat="false" ht="15.75" hidden="false" customHeight="true" outlineLevel="0" collapsed="false">
      <c r="E55" s="130"/>
      <c r="F55" s="38"/>
      <c r="G55" s="38"/>
      <c r="K55" s="18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1"/>
    </row>
    <row r="56" customFormat="false" ht="13.5" hidden="false" customHeight="false" outlineLevel="0" collapsed="false">
      <c r="A56" s="131" t="s">
        <v>38</v>
      </c>
      <c r="B56" s="131"/>
      <c r="C56" s="131"/>
      <c r="D56" s="131"/>
      <c r="E56" s="130"/>
      <c r="F56" s="38"/>
      <c r="G56" s="38"/>
      <c r="K56" s="18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1"/>
    </row>
    <row r="57" customFormat="false" ht="9.75" hidden="false" customHeight="true" outlineLevel="0" collapsed="false">
      <c r="A57" s="10"/>
      <c r="E57" s="38"/>
      <c r="F57" s="38"/>
      <c r="G57" s="38"/>
      <c r="K57" s="18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1"/>
    </row>
    <row r="58" customFormat="false" ht="15.75" hidden="false" customHeight="true" outlineLevel="0" collapsed="false">
      <c r="K58" s="18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1"/>
    </row>
    <row r="59" customFormat="false" ht="13.5" hidden="false" customHeight="false" outlineLevel="0" collapsed="false">
      <c r="A59" s="131" t="s">
        <v>39</v>
      </c>
      <c r="B59" s="131"/>
      <c r="C59" s="131"/>
      <c r="D59" s="131"/>
      <c r="G59" s="131" t="s">
        <v>40</v>
      </c>
      <c r="H59" s="131"/>
      <c r="I59" s="131"/>
      <c r="J59" s="131"/>
      <c r="K59" s="18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1"/>
    </row>
    <row r="60" customFormat="false" ht="13.5" hidden="false" customHeight="false" outlineLevel="0" collapsed="false">
      <c r="H60" s="122"/>
      <c r="K60" s="18"/>
      <c r="L60" s="132"/>
      <c r="M60" s="132"/>
      <c r="N60" s="18"/>
      <c r="O60" s="18"/>
      <c r="P60" s="18"/>
      <c r="Q60" s="18"/>
      <c r="R60" s="18"/>
      <c r="S60" s="18"/>
      <c r="T60" s="18"/>
      <c r="U60" s="18"/>
    </row>
    <row r="61" customFormat="false" ht="5.25" hidden="false" customHeight="true" outlineLevel="0" collapsed="false">
      <c r="A61" s="133"/>
      <c r="K61" s="18"/>
      <c r="L61" s="132"/>
      <c r="M61" s="132"/>
      <c r="N61" s="18"/>
      <c r="O61" s="18"/>
      <c r="P61" s="18"/>
      <c r="Q61" s="18"/>
      <c r="R61" s="18"/>
      <c r="S61" s="18"/>
      <c r="T61" s="18"/>
      <c r="U61" s="18"/>
    </row>
    <row r="62" s="133" customFormat="true" ht="13.5" hidden="false" customHeight="false" outlineLevel="0" collapsed="false">
      <c r="L62" s="134"/>
      <c r="M62" s="134"/>
    </row>
    <row r="63" s="133" customFormat="true" ht="13.5" hidden="false" customHeight="false" outlineLevel="0" collapsed="false">
      <c r="L63" s="134"/>
      <c r="M63" s="134"/>
    </row>
    <row r="64" s="133" customFormat="true" ht="13.5" hidden="false" customHeight="false" outlineLevel="0" collapsed="false">
      <c r="L64" s="134"/>
      <c r="M64" s="134"/>
    </row>
    <row r="65" s="133" customFormat="true" ht="13.5" hidden="false" customHeight="false" outlineLevel="0" collapsed="false">
      <c r="L65" s="134"/>
      <c r="M65" s="134"/>
    </row>
    <row r="66" s="133" customFormat="true" ht="13.5" hidden="false" customHeight="false" outlineLevel="0" collapsed="false">
      <c r="L66" s="134"/>
      <c r="M66" s="134"/>
    </row>
    <row r="67" s="133" customFormat="true" ht="13.5" hidden="false" customHeight="false" outlineLevel="0" collapsed="false">
      <c r="L67" s="134"/>
      <c r="M67" s="134"/>
    </row>
    <row r="68" s="133" customFormat="true" ht="13.5" hidden="false" customHeight="false" outlineLevel="0" collapsed="false">
      <c r="L68" s="134"/>
      <c r="M68" s="134"/>
    </row>
    <row r="69" s="133" customFormat="true" ht="13.5" hidden="false" customHeight="false" outlineLevel="0" collapsed="false">
      <c r="L69" s="134"/>
      <c r="M69" s="134"/>
    </row>
    <row r="70" s="133" customFormat="true" ht="13.5" hidden="false" customHeight="false" outlineLevel="0" collapsed="false">
      <c r="L70" s="134"/>
      <c r="M70" s="134"/>
    </row>
    <row r="71" s="133" customFormat="true" ht="13.5" hidden="false" customHeight="false" outlineLevel="0" collapsed="false">
      <c r="L71" s="134"/>
      <c r="M71" s="134"/>
    </row>
    <row r="72" s="133" customFormat="true" ht="13.5" hidden="false" customHeight="false" outlineLevel="0" collapsed="false">
      <c r="L72" s="134"/>
      <c r="M72" s="134"/>
    </row>
    <row r="73" s="133" customFormat="true" ht="13.5" hidden="false" customHeight="false" outlineLevel="0" collapsed="false">
      <c r="L73" s="134"/>
      <c r="M73" s="134"/>
    </row>
    <row r="74" s="133" customFormat="true" ht="13.5" hidden="false" customHeight="false" outlineLevel="0" collapsed="false">
      <c r="L74" s="134"/>
      <c r="M74" s="134"/>
    </row>
    <row r="75" s="133" customFormat="true" ht="13.5" hidden="false" customHeight="false" outlineLevel="0" collapsed="false">
      <c r="L75" s="134"/>
      <c r="M75" s="134"/>
    </row>
    <row r="76" s="133" customFormat="true" ht="13.5" hidden="false" customHeight="false" outlineLevel="0" collapsed="false">
      <c r="L76" s="134"/>
      <c r="M76" s="134"/>
    </row>
    <row r="77" s="133" customFormat="true" ht="13.5" hidden="false" customHeight="false" outlineLevel="0" collapsed="false">
      <c r="A77" s="1"/>
      <c r="L77" s="134"/>
      <c r="M77" s="134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0">
      <formula>OR(WEEKDAY(DATE($J$9,$I$9,$A18),2)&gt;5,OR($G18="x",$G18="X"))</formula>
    </cfRule>
  </conditionalFormatting>
  <conditionalFormatting sqref="A48:H48 A46:A47 E46:H46 E47:H47">
    <cfRule type="expression" priority="3" aboveAverage="0" equalAverage="0" bottom="0" percent="0" rank="0" text="" dxfId="1">
      <formula>$A46&gt;$I$10</formula>
    </cfRule>
  </conditionalFormatting>
  <conditionalFormatting sqref="B18:D48">
    <cfRule type="expression" priority="4" aboveAverage="0" equalAverage="0" bottom="0" percent="0" rank="0" text="" dxfId="2">
      <formula>OR(NOT(ISBLANK($F18)),$A18&gt;$I$10)</formula>
    </cfRule>
    <cfRule type="expression" priority="5" aboveAverage="0" equalAverage="0" bottom="0" percent="0" rank="0" text="" dxfId="3">
      <formula>NOT(AND(ISBLANK($E18),ISBLANK($F18)))</formula>
    </cfRule>
    <cfRule type="expression" priority="6" aboveAverage="0" equalAverage="0" bottom="0" percent="0" rank="0" text="" dxfId="4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5">
      <formula>NOT(ISBLANK($F18))</formula>
    </cfRule>
    <cfRule type="expression" priority="8" aboveAverage="0" equalAverage="0" bottom="0" percent="0" rank="0" text="" dxfId="6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7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8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9">
      <formula>($B18&gt;$C18)</formula>
    </cfRule>
  </conditionalFormatting>
  <conditionalFormatting sqref="E18:G48">
    <cfRule type="expression" priority="12" aboveAverage="0" equalAverage="0" bottom="0" percent="0" rank="0" text="" dxfId="10">
      <formula>($A18&gt;$I$10)</formula>
    </cfRule>
  </conditionalFormatting>
  <conditionalFormatting sqref="H49:H50">
    <cfRule type="expression" priority="13" aboveAverage="0" equalAverage="0" bottom="0" percent="0" rank="0" text="" dxfId="11">
      <formula>($H$49&gt;1.5*$H$52)</formula>
    </cfRule>
  </conditionalFormatting>
  <conditionalFormatting sqref="F18:F48">
    <cfRule type="expression" priority="14" aboveAverage="0" equalAverage="0" bottom="0" percent="0" rank="0" text="" dxfId="12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13">
      <formula>10</formula>
    </cfRule>
  </conditionalFormatting>
  <conditionalFormatting sqref="D10">
    <cfRule type="expression" priority="16" aboveAverage="0" equalAverage="0" bottom="0" percent="0" rank="0" text="" dxfId="14">
      <formula>($L$8=1)</formula>
    </cfRule>
    <cfRule type="expression" priority="17" aboveAverage="0" equalAverage="0" bottom="0" percent="0" rank="0" text="" dxfId="15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9" activeCellId="0" sqref="A9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7"/>
    <col collapsed="false" customWidth="false" hidden="false" outlineLevel="0" max="19" min="14" style="1" width="11.42"/>
    <col collapsed="false" customWidth="true" hidden="false" outlineLevel="0" max="20" min="20" style="1" width="16.87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41</v>
      </c>
      <c r="K1" s="5"/>
      <c r="L1" s="6" t="n">
        <f aca="false">DATE($J$9,$I$9,1)</f>
        <v>44378</v>
      </c>
      <c r="M1" s="6" t="n">
        <f aca="false">L1-DAY(L1)</f>
        <v>44377</v>
      </c>
      <c r="N1" s="7" t="n">
        <f aca="false">YEAR(L1)</f>
        <v>2021</v>
      </c>
      <c r="O1" s="7" t="n">
        <f aca="false">INT(N1/100)</f>
        <v>20</v>
      </c>
      <c r="P1" s="7" t="n">
        <f aca="false">MOD(N1,19)</f>
        <v>7</v>
      </c>
      <c r="Q1" s="7" t="n">
        <f aca="false">MOD(19*P1+15+INT((3*O1+3)/4)-INT((8*O1+13)/25),30)</f>
        <v>7</v>
      </c>
      <c r="R1" s="7" t="n">
        <f aca="false">21+Q1-INT(Q1/29)-(INT(Q1/28)-INT(Q1/29))*INT(O1/11)</f>
        <v>28</v>
      </c>
      <c r="S1" s="7" t="n">
        <f aca="false">R1+7-MOD(R1+MOD(N1+INT(N1/4)+2-INT((3*O1+3)/4),7),7)</f>
        <v>35</v>
      </c>
      <c r="T1" s="8" t="n">
        <f aca="false">DATE(N1,IF(S1&gt;31,4,3),IF(S1&gt;31,S1-31,S1))</f>
        <v>44290</v>
      </c>
      <c r="U1" s="7" t="n">
        <f aca="false">N(DATE(N1,MONTH(L1)+1,DAY(L1))-L1)</f>
        <v>31</v>
      </c>
      <c r="V1" s="135"/>
    </row>
    <row r="2" s="4" customFormat="true" ht="11.25" hidden="false" customHeight="true" outlineLevel="0" collapsed="false">
      <c r="A2" s="3"/>
      <c r="K2" s="5"/>
      <c r="L2" s="136"/>
      <c r="M2" s="136"/>
      <c r="N2" s="7"/>
      <c r="O2" s="7"/>
      <c r="P2" s="7"/>
      <c r="Q2" s="7"/>
      <c r="R2" s="7"/>
      <c r="S2" s="7"/>
      <c r="T2" s="7"/>
      <c r="U2" s="7"/>
      <c r="V2" s="135"/>
    </row>
    <row r="3" s="10" customFormat="true" ht="40.5" hidden="false" customHeight="true" outlineLevel="0" collapsed="false">
      <c r="A3" s="1"/>
      <c r="E3" s="11"/>
      <c r="K3" s="12"/>
      <c r="L3" s="15"/>
      <c r="M3" s="15"/>
      <c r="N3" s="14"/>
      <c r="O3" s="14"/>
      <c r="P3" s="14"/>
      <c r="Q3" s="14"/>
      <c r="R3" s="14"/>
      <c r="S3" s="14"/>
      <c r="T3" s="14"/>
      <c r="U3" s="14"/>
      <c r="V3" s="16"/>
    </row>
    <row r="4" s="10" customFormat="true" ht="9.75" hidden="false" customHeight="true" outlineLevel="0" collapsed="false">
      <c r="A4" s="1"/>
      <c r="K4" s="12"/>
      <c r="L4" s="14"/>
      <c r="M4" s="15"/>
      <c r="N4" s="14"/>
      <c r="O4" s="14"/>
      <c r="P4" s="14"/>
      <c r="Q4" s="14"/>
      <c r="R4" s="14"/>
      <c r="S4" s="14"/>
      <c r="T4" s="14"/>
      <c r="U4" s="14"/>
      <c r="V4" s="16"/>
    </row>
    <row r="5" s="10" customFormat="true" ht="13.5" hidden="false" customHeight="true" outlineLevel="0" collapsed="false">
      <c r="A5" s="17"/>
      <c r="B5" s="17"/>
      <c r="C5" s="17"/>
      <c r="D5" s="17"/>
      <c r="E5" s="17"/>
      <c r="F5" s="17"/>
      <c r="K5" s="12"/>
      <c r="L5" s="15"/>
      <c r="M5" s="15"/>
      <c r="N5" s="14"/>
      <c r="O5" s="14"/>
      <c r="P5" s="14"/>
      <c r="Q5" s="14"/>
      <c r="R5" s="14"/>
      <c r="S5" s="14"/>
      <c r="T5" s="14"/>
      <c r="U5" s="14"/>
      <c r="V5" s="16"/>
    </row>
    <row r="6" s="10" customFormat="true" ht="9" hidden="false" customHeight="false" outlineLevel="0" collapsed="false">
      <c r="K6" s="12"/>
      <c r="L6" s="15"/>
      <c r="M6" s="15"/>
      <c r="N6" s="14"/>
      <c r="O6" s="14"/>
      <c r="P6" s="14"/>
      <c r="Q6" s="14"/>
      <c r="R6" s="14"/>
      <c r="S6" s="14"/>
      <c r="T6" s="14"/>
      <c r="U6" s="14"/>
      <c r="V6" s="16"/>
    </row>
    <row r="7" customFormat="false" ht="1.5" hidden="false" customHeight="true" outlineLevel="0" collapsed="false">
      <c r="A7" s="10" t="s">
        <v>1</v>
      </c>
      <c r="K7" s="18"/>
      <c r="L7" s="19"/>
      <c r="M7" s="19"/>
      <c r="N7" s="20"/>
      <c r="O7" s="20"/>
      <c r="P7" s="20"/>
      <c r="Q7" s="20"/>
      <c r="R7" s="20"/>
      <c r="S7" s="20"/>
      <c r="T7" s="20"/>
      <c r="U7" s="20"/>
      <c r="V7" s="21"/>
    </row>
    <row r="8" s="10" customFormat="true" ht="21.75" hidden="false" customHeight="true" outlineLevel="0" collapsed="false">
      <c r="A8" s="10" t="s">
        <v>42</v>
      </c>
      <c r="D8" s="10" t="s">
        <v>43</v>
      </c>
      <c r="G8" s="22" t="s">
        <v>44</v>
      </c>
      <c r="H8" s="10" t="s">
        <v>45</v>
      </c>
      <c r="I8" s="10" t="s">
        <v>46</v>
      </c>
      <c r="J8" s="23"/>
      <c r="K8" s="12"/>
      <c r="L8" s="24" t="n">
        <f aca="false">IF(OR(UPPER($G$9)="JA",UPPER($G$9)="J",UPPER($G$9)="YES",UPPER($G$9)="Y"),1,0)</f>
        <v>0</v>
      </c>
      <c r="M8" s="15"/>
      <c r="N8" s="14"/>
      <c r="O8" s="14"/>
      <c r="P8" s="14"/>
      <c r="Q8" s="14"/>
      <c r="R8" s="14"/>
      <c r="S8" s="14"/>
      <c r="T8" s="14"/>
      <c r="U8" s="14"/>
      <c r="V8" s="16"/>
    </row>
    <row r="9" s="35" customFormat="true" ht="27.75" hidden="false" customHeight="true" outlineLevel="0" collapsed="false">
      <c r="A9" s="25" t="s">
        <v>47</v>
      </c>
      <c r="B9" s="25"/>
      <c r="C9" s="25"/>
      <c r="D9" s="26" t="s">
        <v>48</v>
      </c>
      <c r="E9" s="26"/>
      <c r="F9" s="26"/>
      <c r="G9" s="137" t="s">
        <v>49</v>
      </c>
      <c r="H9" s="28" t="s">
        <v>10</v>
      </c>
      <c r="I9" s="29" t="n">
        <v>7</v>
      </c>
      <c r="J9" s="30" t="n">
        <v>2021</v>
      </c>
      <c r="K9" s="31"/>
      <c r="L9" s="32"/>
      <c r="M9" s="32"/>
      <c r="N9" s="33"/>
      <c r="O9" s="33"/>
      <c r="P9" s="33"/>
      <c r="Q9" s="33"/>
      <c r="R9" s="33"/>
      <c r="S9" s="33"/>
      <c r="T9" s="33"/>
      <c r="U9" s="33"/>
      <c r="V9" s="34"/>
    </row>
    <row r="10" s="10" customFormat="true" ht="9" hidden="false" customHeight="false" outlineLevel="0" collapsed="false">
      <c r="A10" s="36" t="s">
        <v>50</v>
      </c>
      <c r="B10" s="36"/>
      <c r="C10" s="36"/>
      <c r="D10" s="37" t="n">
        <v>40</v>
      </c>
      <c r="E10" s="10" t="s">
        <v>51</v>
      </c>
      <c r="G10" s="10" t="n">
        <f aca="false">COUNTIFS($G$18:$G$48,"",$L$18:$L$48,"=0",$A$18:$A$48,"&lt;="&amp;$I$10)</f>
        <v>22</v>
      </c>
      <c r="H10" s="10" t="s">
        <v>52</v>
      </c>
      <c r="I10" s="10" t="n">
        <f aca="false">EOMONTH(DATE(J$9,I$9,11),0)-EOMONTH(DATE(J$9,I$9,11),-1)</f>
        <v>31</v>
      </c>
      <c r="J10" s="10" t="s">
        <v>53</v>
      </c>
      <c r="K10" s="12"/>
      <c r="L10" s="15" t="n">
        <f aca="false">COUNTIFS($L$18:$L$48,"=0",$A$18:$A$48,"&lt;="&amp;$I$10)</f>
        <v>22</v>
      </c>
      <c r="M10" s="15"/>
      <c r="N10" s="14"/>
      <c r="O10" s="14"/>
      <c r="P10" s="14"/>
      <c r="Q10" s="14"/>
      <c r="R10" s="14"/>
      <c r="S10" s="14"/>
      <c r="T10" s="14"/>
      <c r="U10" s="14"/>
      <c r="V10" s="16"/>
    </row>
    <row r="11" customFormat="false" ht="3.75" hidden="false" customHeight="true" outlineLevel="0" collapsed="false">
      <c r="A11" s="38"/>
      <c r="K11" s="18"/>
      <c r="L11" s="39"/>
      <c r="M11" s="19"/>
      <c r="N11" s="20"/>
      <c r="O11" s="20"/>
      <c r="P11" s="20"/>
      <c r="Q11" s="20"/>
      <c r="R11" s="20"/>
      <c r="S11" s="20"/>
      <c r="T11" s="20"/>
      <c r="U11" s="20"/>
      <c r="V11" s="21"/>
    </row>
    <row r="12" s="10" customFormat="true" ht="3.75" hidden="false" customHeight="true" outlineLevel="0" collapsed="false">
      <c r="A12" s="40"/>
      <c r="B12" s="41"/>
      <c r="C12" s="42"/>
      <c r="D12" s="43"/>
      <c r="E12" s="44"/>
      <c r="F12" s="42"/>
      <c r="G12" s="45"/>
      <c r="H12" s="46"/>
      <c r="I12" s="47"/>
      <c r="J12" s="48"/>
      <c r="K12" s="49"/>
      <c r="L12" s="50"/>
      <c r="M12" s="50"/>
      <c r="N12" s="14"/>
      <c r="O12" s="14"/>
      <c r="P12" s="14"/>
      <c r="Q12" s="14"/>
      <c r="R12" s="14"/>
      <c r="S12" s="14"/>
      <c r="T12" s="14"/>
      <c r="U12" s="14"/>
      <c r="V12" s="16"/>
    </row>
    <row r="13" s="54" customFormat="true" ht="12.75" hidden="false" customHeight="false" outlineLevel="0" collapsed="false">
      <c r="A13" s="51"/>
      <c r="B13" s="52"/>
      <c r="C13" s="53"/>
      <c r="E13" s="55" t="s">
        <v>54</v>
      </c>
      <c r="F13" s="55"/>
      <c r="G13" s="55"/>
      <c r="H13" s="56"/>
      <c r="I13" s="57"/>
      <c r="J13" s="58"/>
      <c r="K13" s="59"/>
      <c r="L13" s="60" t="n">
        <f aca="false">IF($L$8=1,7.8,$D$10/21.74)</f>
        <v>1.83992640294388</v>
      </c>
      <c r="M13" s="61"/>
      <c r="N13" s="62"/>
      <c r="O13" s="62"/>
      <c r="P13" s="62"/>
      <c r="Q13" s="62"/>
      <c r="R13" s="62"/>
      <c r="S13" s="62"/>
      <c r="T13" s="62"/>
      <c r="U13" s="62"/>
      <c r="V13" s="63"/>
    </row>
    <row r="14" s="10" customFormat="true" ht="3" hidden="false" customHeight="true" outlineLevel="0" collapsed="false">
      <c r="A14" s="64"/>
      <c r="B14" s="64"/>
      <c r="C14" s="65"/>
      <c r="D14" s="65"/>
      <c r="E14" s="64"/>
      <c r="F14" s="65"/>
      <c r="G14" s="66"/>
      <c r="H14" s="67"/>
      <c r="I14" s="57"/>
      <c r="J14" s="68"/>
      <c r="K14" s="49"/>
      <c r="L14" s="69"/>
      <c r="M14" s="69"/>
      <c r="N14" s="14"/>
      <c r="O14" s="14"/>
      <c r="P14" s="14"/>
      <c r="Q14" s="14"/>
      <c r="R14" s="14"/>
      <c r="S14" s="14"/>
      <c r="T14" s="14"/>
      <c r="U14" s="14"/>
      <c r="V14" s="16"/>
    </row>
    <row r="15" s="10" customFormat="true" ht="9" hidden="false" customHeight="false" outlineLevel="0" collapsed="false">
      <c r="A15" s="64"/>
      <c r="B15" s="70" t="s">
        <v>55</v>
      </c>
      <c r="C15" s="71" t="s">
        <v>56</v>
      </c>
      <c r="D15" s="65" t="s">
        <v>18</v>
      </c>
      <c r="E15" s="64"/>
      <c r="F15" s="72"/>
      <c r="G15" s="73" t="s">
        <v>57</v>
      </c>
      <c r="H15" s="55" t="s">
        <v>58</v>
      </c>
      <c r="I15" s="55" t="s">
        <v>59</v>
      </c>
      <c r="J15" s="55"/>
      <c r="K15" s="49"/>
      <c r="L15" s="69"/>
      <c r="M15" s="69"/>
      <c r="N15" s="14"/>
      <c r="O15" s="14"/>
      <c r="P15" s="14"/>
      <c r="Q15" s="14"/>
      <c r="R15" s="14"/>
      <c r="S15" s="14"/>
      <c r="T15" s="14"/>
      <c r="U15" s="14"/>
      <c r="V15" s="16"/>
    </row>
    <row r="16" s="10" customFormat="true" ht="9" hidden="false" customHeight="false" outlineLevel="0" collapsed="false">
      <c r="A16" s="74" t="s">
        <v>60</v>
      </c>
      <c r="B16" s="64" t="s">
        <v>61</v>
      </c>
      <c r="C16" s="71" t="s">
        <v>61</v>
      </c>
      <c r="D16" s="65" t="s">
        <v>62</v>
      </c>
      <c r="E16" s="64" t="s">
        <v>63</v>
      </c>
      <c r="F16" s="72" t="s">
        <v>64</v>
      </c>
      <c r="G16" s="75" t="s">
        <v>65</v>
      </c>
      <c r="H16" s="55" t="s">
        <v>66</v>
      </c>
      <c r="I16" s="76"/>
      <c r="J16" s="68"/>
      <c r="K16" s="49"/>
      <c r="L16" s="69"/>
      <c r="M16" s="69"/>
      <c r="N16" s="14"/>
      <c r="O16" s="14"/>
      <c r="P16" s="14"/>
      <c r="Q16" s="14"/>
      <c r="R16" s="14"/>
      <c r="S16" s="14"/>
      <c r="T16" s="14"/>
      <c r="U16" s="14"/>
      <c r="V16" s="16"/>
    </row>
    <row r="17" customFormat="false" ht="6" hidden="false" customHeight="true" outlineLevel="0" collapsed="false">
      <c r="A17" s="77"/>
      <c r="B17" s="78"/>
      <c r="C17" s="79"/>
      <c r="D17" s="80"/>
      <c r="E17" s="78"/>
      <c r="F17" s="81"/>
      <c r="G17" s="82"/>
      <c r="H17" s="83"/>
      <c r="I17" s="84"/>
      <c r="J17" s="85"/>
      <c r="K17" s="49"/>
      <c r="L17" s="69"/>
      <c r="M17" s="69"/>
      <c r="N17" s="20"/>
      <c r="O17" s="20"/>
      <c r="P17" s="20"/>
      <c r="Q17" s="20"/>
      <c r="R17" s="20"/>
      <c r="S17" s="20"/>
      <c r="T17" s="20"/>
      <c r="U17" s="20"/>
      <c r="V17" s="21"/>
    </row>
    <row r="18" s="98" customFormat="true" ht="13.5" hidden="false" customHeight="false" outlineLevel="0" collapsed="false">
      <c r="A18" s="86" t="n">
        <v>1</v>
      </c>
      <c r="B18" s="138"/>
      <c r="C18" s="139"/>
      <c r="D18" s="89"/>
      <c r="E18" s="90"/>
      <c r="F18" s="91"/>
      <c r="G18" s="92" t="str">
        <f aca="false">IF(ISNUMBER($A18),IF(AND(WEEKDAY($M$1+$A18,2)&lt;6,OR($M$1+$A18=DATE($N$1,1,1),$M$1+$A18=DATE($N$1,1,6),$M$1+$A18=DATE($N$1,5,1),$M$1+$A18=DATE($N$1,10,3),$M$1+$A18=DATE($N$1,11,1),$M$1+$A18=DATE($N$1,12,25),$M$1+$A18=DATE($N$1,12,26),$M$1+$A18=$T$1-2,$M$1+$A18=$T$1+1,$M$1+$A18=$T$1+39,$M$1+$A18=$T$1+50,$M$1+$A18=$T$1+60)),"x",""),"")</f>
        <v/>
      </c>
      <c r="H18" s="93" t="n">
        <f aca="false">IF(ISBLANK($F18),ROUNDUP((($C18-$B18)*24-($D18/60)),1)+IF(ISBLANK($E18),0,$L$13)+IF(OR($G18="x",$G18="X"),$L$13,0),$L$13)</f>
        <v>0</v>
      </c>
      <c r="I18" s="94"/>
      <c r="J18" s="94"/>
      <c r="K18" s="49"/>
      <c r="L18" s="60" t="n">
        <f aca="false">INT(WEEKDAY(DATE($J$9,$I$9,$A18),2)&gt;5)</f>
        <v>0</v>
      </c>
      <c r="M18" s="95"/>
      <c r="N18" s="96"/>
      <c r="O18" s="96"/>
      <c r="P18" s="96"/>
      <c r="Q18" s="96"/>
      <c r="R18" s="96"/>
      <c r="S18" s="96"/>
      <c r="T18" s="96"/>
      <c r="U18" s="96"/>
      <c r="V18" s="97"/>
    </row>
    <row r="19" s="98" customFormat="true" ht="13.5" hidden="false" customHeight="false" outlineLevel="0" collapsed="false">
      <c r="A19" s="99" t="n">
        <v>2</v>
      </c>
      <c r="B19" s="87"/>
      <c r="C19" s="88"/>
      <c r="D19" s="105"/>
      <c r="E19" s="100"/>
      <c r="F19" s="101"/>
      <c r="G19" s="92" t="str">
        <f aca="false">IF(ISNUMBER($A19),IF(AND(WEEKDAY($M$1+$A19,2)&lt;6,OR($M$1+$A19=DATE($N$1,1,1),$M$1+$A19=DATE($N$1,1,6),$M$1+$A19=DATE($N$1,5,1),$M$1+$A19=DATE($N$1,10,3),$M$1+$A19=DATE($N$1,11,1),$M$1+$A19=DATE($N$1,12,25),$M$1+$A19=DATE($N$1,12,26),$M$1+$A19=$T$1-2,$M$1+$A19=$T$1+1,$M$1+$A19=$T$1+39,$M$1+$A19=$T$1+50,$M$1+$A19=$T$1+60)),"x",""),"")</f>
        <v/>
      </c>
      <c r="H19" s="102" t="n">
        <f aca="false">IF(ISBLANK($F19),ROUNDUP((($C19-$B19)*24-($D19/60)),1)+IF(ISBLANK($E19),0,$L$13)+IF(OR($G19="x",$G19="X"),$L$13,0),$L$13)</f>
        <v>0</v>
      </c>
      <c r="I19" s="103"/>
      <c r="J19" s="103"/>
      <c r="K19" s="49"/>
      <c r="L19" s="60" t="n">
        <f aca="false">INT(WEEKDAY(DATE($J$9,$I$9,$A19),2)&gt;5)</f>
        <v>0</v>
      </c>
      <c r="M19" s="104"/>
      <c r="N19" s="96"/>
      <c r="O19" s="96"/>
      <c r="P19" s="96"/>
      <c r="Q19" s="96"/>
      <c r="R19" s="96"/>
      <c r="S19" s="96"/>
      <c r="T19" s="96"/>
      <c r="U19" s="96"/>
      <c r="V19" s="97"/>
    </row>
    <row r="20" s="98" customFormat="true" ht="13.5" hidden="false" customHeight="false" outlineLevel="0" collapsed="false">
      <c r="A20" s="99" t="n">
        <v>3</v>
      </c>
      <c r="B20" s="87"/>
      <c r="C20" s="88"/>
      <c r="D20" s="105"/>
      <c r="E20" s="100"/>
      <c r="F20" s="101"/>
      <c r="G20" s="92" t="str">
        <f aca="false">IF(ISNUMBER($A20),IF(AND(WEEKDAY($M$1+$A20,2)&lt;6,OR($M$1+$A20=DATE($N$1,1,1),$M$1+$A20=DATE($N$1,1,6),$M$1+$A20=DATE($N$1,5,1),$M$1+$A20=DATE($N$1,10,3),$M$1+$A20=DATE($N$1,11,1),$M$1+$A20=DATE($N$1,12,25),$M$1+$A20=DATE($N$1,12,26),$M$1+$A20=$T$1-2,$M$1+$A20=$T$1+1,$M$1+$A20=$T$1+39,$M$1+$A20=$T$1+50,$M$1+$A20=$T$1+60)),"x",""),"")</f>
        <v/>
      </c>
      <c r="H20" s="102" t="n">
        <f aca="false">IF(ISBLANK($F20),ROUNDUP((($C20-$B20)*24-($D20/60)),1)+IF(ISBLANK($E20),0,$L$13)+IF(OR($G20="x",$G20="X"),$L$13,0),$L$13)</f>
        <v>0</v>
      </c>
      <c r="I20" s="103"/>
      <c r="J20" s="103"/>
      <c r="K20" s="49"/>
      <c r="L20" s="60" t="n">
        <f aca="false">INT(WEEKDAY(DATE($J$9,$I$9,$A20),2)&gt;5)</f>
        <v>1</v>
      </c>
      <c r="M20" s="95"/>
      <c r="N20" s="96"/>
      <c r="O20" s="96"/>
      <c r="P20" s="96"/>
      <c r="Q20" s="96"/>
      <c r="R20" s="96"/>
      <c r="S20" s="96"/>
      <c r="T20" s="96"/>
      <c r="U20" s="96"/>
      <c r="V20" s="97"/>
    </row>
    <row r="21" s="98" customFormat="true" ht="13.5" hidden="false" customHeight="false" outlineLevel="0" collapsed="false">
      <c r="A21" s="99" t="n">
        <v>4</v>
      </c>
      <c r="B21" s="87"/>
      <c r="C21" s="88"/>
      <c r="D21" s="105"/>
      <c r="E21" s="100"/>
      <c r="F21" s="101"/>
      <c r="G21" s="92" t="str">
        <f aca="false">IF(ISNUMBER($A21),IF(AND(WEEKDAY($M$1+$A21,2)&lt;6,OR($M$1+$A21=DATE($N$1,1,1),$M$1+$A21=DATE($N$1,1,6),$M$1+$A21=DATE($N$1,5,1),$M$1+$A21=DATE($N$1,10,3),$M$1+$A21=DATE($N$1,11,1),$M$1+$A21=DATE($N$1,12,25),$M$1+$A21=DATE($N$1,12,26),$M$1+$A21=$T$1-2,$M$1+$A21=$T$1+1,$M$1+$A21=$T$1+39,$M$1+$A21=$T$1+50,$M$1+$A21=$T$1+60)),"x",""),"")</f>
        <v/>
      </c>
      <c r="H21" s="102" t="n">
        <f aca="false">IF(ISBLANK($F21),ROUNDUP((($C21-$B21)*24-($D21/60)),1)+IF(ISBLANK($E21),0,$L$13)+IF(OR($G21="x",$G21="X"),$L$13,0),$L$13)</f>
        <v>0</v>
      </c>
      <c r="I21" s="103"/>
      <c r="J21" s="103"/>
      <c r="K21" s="49"/>
      <c r="L21" s="60" t="n">
        <f aca="false">INT(WEEKDAY(DATE($J$9,$I$9,$A21),2)&gt;5)</f>
        <v>1</v>
      </c>
      <c r="M21" s="95"/>
      <c r="N21" s="96"/>
      <c r="O21" s="96"/>
      <c r="P21" s="96"/>
      <c r="Q21" s="96"/>
      <c r="R21" s="96"/>
      <c r="S21" s="96"/>
      <c r="T21" s="96"/>
      <c r="U21" s="96"/>
      <c r="V21" s="97"/>
    </row>
    <row r="22" s="98" customFormat="true" ht="13.5" hidden="false" customHeight="false" outlineLevel="0" collapsed="false">
      <c r="A22" s="99" t="n">
        <v>5</v>
      </c>
      <c r="B22" s="87"/>
      <c r="C22" s="88"/>
      <c r="D22" s="105"/>
      <c r="E22" s="100"/>
      <c r="F22" s="101"/>
      <c r="G22" s="92" t="str">
        <f aca="false">IF(ISNUMBER($A22),IF(AND(WEEKDAY($M$1+$A22,2)&lt;6,OR($M$1+$A22=DATE($N$1,1,1),$M$1+$A22=DATE($N$1,1,6),$M$1+$A22=DATE($N$1,5,1),$M$1+$A22=DATE($N$1,10,3),$M$1+$A22=DATE($N$1,11,1),$M$1+$A22=DATE($N$1,12,25),$M$1+$A22=DATE($N$1,12,26),$M$1+$A22=$T$1-2,$M$1+$A22=$T$1+1,$M$1+$A22=$T$1+39,$M$1+$A22=$T$1+50,$M$1+$A22=$T$1+60)),"x",""),"")</f>
        <v/>
      </c>
      <c r="H22" s="102" t="n">
        <f aca="false">IF(ISBLANK($F22),ROUNDUP((($C22-$B22)*24-($D22/60)),1)+IF(ISBLANK($E22),0,$L$13)+IF(OR($G22="x",$G22="X"),$L$13,0),$L$13)</f>
        <v>0</v>
      </c>
      <c r="I22" s="103"/>
      <c r="J22" s="103"/>
      <c r="K22" s="49"/>
      <c r="L22" s="60" t="n">
        <f aca="false">INT(WEEKDAY(DATE($J$9,$I$9,$A22),2)&gt;5)</f>
        <v>0</v>
      </c>
      <c r="M22" s="95"/>
      <c r="N22" s="96"/>
      <c r="O22" s="96"/>
      <c r="P22" s="96"/>
      <c r="Q22" s="96"/>
      <c r="R22" s="96"/>
      <c r="S22" s="96"/>
      <c r="T22" s="96"/>
      <c r="U22" s="96"/>
      <c r="V22" s="97"/>
    </row>
    <row r="23" s="98" customFormat="true" ht="13.5" hidden="false" customHeight="false" outlineLevel="0" collapsed="false">
      <c r="A23" s="99" t="n">
        <v>6</v>
      </c>
      <c r="B23" s="87"/>
      <c r="C23" s="88"/>
      <c r="D23" s="105"/>
      <c r="E23" s="100"/>
      <c r="F23" s="101"/>
      <c r="G23" s="92" t="str">
        <f aca="false">IF(ISNUMBER($A23),IF(AND(WEEKDAY($M$1+$A23,2)&lt;6,OR($M$1+$A23=DATE($N$1,1,1),$M$1+$A23=DATE($N$1,1,6),$M$1+$A23=DATE($N$1,5,1),$M$1+$A23=DATE($N$1,10,3),$M$1+$A23=DATE($N$1,11,1),$M$1+$A23=DATE($N$1,12,25),$M$1+$A23=DATE($N$1,12,26),$M$1+$A23=$T$1-2,$M$1+$A23=$T$1+1,$M$1+$A23=$T$1+39,$M$1+$A23=$T$1+50,$M$1+$A23=$T$1+60)),"x",""),"")</f>
        <v/>
      </c>
      <c r="H23" s="102" t="n">
        <f aca="false">IF(ISBLANK($F23),ROUNDUP((($C23-$B23)*24-($D23/60)),1)+IF(ISBLANK($E23),0,$L$13)+IF(OR($G23="x",$G23="X"),$L$13,0),$L$13)</f>
        <v>0</v>
      </c>
      <c r="I23" s="103"/>
      <c r="J23" s="103"/>
      <c r="K23" s="49"/>
      <c r="L23" s="60" t="n">
        <f aca="false">INT(WEEKDAY(DATE($J$9,$I$9,$A23),2)&gt;5)</f>
        <v>0</v>
      </c>
      <c r="M23" s="95"/>
      <c r="N23" s="96"/>
      <c r="O23" s="96"/>
      <c r="P23" s="96"/>
      <c r="Q23" s="96"/>
      <c r="R23" s="96"/>
      <c r="S23" s="96"/>
      <c r="T23" s="96"/>
      <c r="U23" s="96"/>
      <c r="V23" s="97"/>
    </row>
    <row r="24" s="98" customFormat="true" ht="13.5" hidden="false" customHeight="false" outlineLevel="0" collapsed="false">
      <c r="A24" s="99" t="n">
        <v>7</v>
      </c>
      <c r="B24" s="87"/>
      <c r="C24" s="88"/>
      <c r="D24" s="105"/>
      <c r="E24" s="100"/>
      <c r="F24" s="101"/>
      <c r="G24" s="92" t="str">
        <f aca="false">IF(ISNUMBER($A24),IF(AND(WEEKDAY($M$1+$A24,2)&lt;6,OR($M$1+$A24=DATE($N$1,1,1),$M$1+$A24=DATE($N$1,1,6),$M$1+$A24=DATE($N$1,5,1),$M$1+$A24=DATE($N$1,10,3),$M$1+$A24=DATE($N$1,11,1),$M$1+$A24=DATE($N$1,12,25),$M$1+$A24=DATE($N$1,12,26),$M$1+$A24=$T$1-2,$M$1+$A24=$T$1+1,$M$1+$A24=$T$1+39,$M$1+$A24=$T$1+50,$M$1+$A24=$T$1+60)),"x",""),"")</f>
        <v/>
      </c>
      <c r="H24" s="102" t="n">
        <f aca="false">IF(ISBLANK($F24),ROUNDUP((($C24-$B24)*24-($D24/60)),1)+IF(ISBLANK($E24),0,$L$13)+IF(OR($G24="x",$G24="X"),$L$13,0),$L$13)</f>
        <v>0</v>
      </c>
      <c r="I24" s="103"/>
      <c r="J24" s="103"/>
      <c r="K24" s="49"/>
      <c r="L24" s="60" t="n">
        <f aca="false">INT(WEEKDAY(DATE($J$9,$I$9,$A24),2)&gt;5)</f>
        <v>0</v>
      </c>
      <c r="M24" s="95"/>
      <c r="N24" s="96"/>
      <c r="O24" s="96"/>
      <c r="P24" s="96"/>
      <c r="Q24" s="96"/>
      <c r="R24" s="96"/>
      <c r="S24" s="96"/>
      <c r="T24" s="96"/>
      <c r="U24" s="96"/>
      <c r="V24" s="97"/>
    </row>
    <row r="25" s="98" customFormat="true" ht="13.5" hidden="false" customHeight="false" outlineLevel="0" collapsed="false">
      <c r="A25" s="99" t="n">
        <v>8</v>
      </c>
      <c r="B25" s="87"/>
      <c r="C25" s="88"/>
      <c r="D25" s="105"/>
      <c r="E25" s="100"/>
      <c r="F25" s="101"/>
      <c r="G25" s="92" t="str">
        <f aca="false">IF(ISNUMBER($A25),IF(AND(WEEKDAY($M$1+$A25,2)&lt;6,OR($M$1+$A25=DATE($N$1,1,1),$M$1+$A25=DATE($N$1,1,6),$M$1+$A25=DATE($N$1,5,1),$M$1+$A25=DATE($N$1,10,3),$M$1+$A25=DATE($N$1,11,1),$M$1+$A25=DATE($N$1,12,25),$M$1+$A25=DATE($N$1,12,26),$M$1+$A25=$T$1-2,$M$1+$A25=$T$1+1,$M$1+$A25=$T$1+39,$M$1+$A25=$T$1+50,$M$1+$A25=$T$1+60)),"x",""),"")</f>
        <v/>
      </c>
      <c r="H25" s="102" t="n">
        <f aca="false">IF(ISBLANK($F25),ROUNDUP((($C25-$B25)*24-($D25/60)),1)+IF(ISBLANK($E25),0,$L$13)+IF(OR($G25="x",$G25="X"),$L$13,0),$L$13)</f>
        <v>0</v>
      </c>
      <c r="I25" s="103"/>
      <c r="J25" s="103"/>
      <c r="K25" s="49"/>
      <c r="L25" s="60" t="n">
        <f aca="false">INT(WEEKDAY(DATE($J$9,$I$9,$A25),2)&gt;5)</f>
        <v>0</v>
      </c>
      <c r="M25" s="95"/>
      <c r="N25" s="96"/>
      <c r="O25" s="96"/>
      <c r="P25" s="96"/>
      <c r="Q25" s="96"/>
      <c r="R25" s="96"/>
      <c r="S25" s="96"/>
      <c r="T25" s="96"/>
      <c r="U25" s="96"/>
      <c r="V25" s="97"/>
    </row>
    <row r="26" s="98" customFormat="true" ht="13.5" hidden="false" customHeight="false" outlineLevel="0" collapsed="false">
      <c r="A26" s="99" t="n">
        <v>9</v>
      </c>
      <c r="B26" s="87"/>
      <c r="C26" s="88"/>
      <c r="D26" s="105"/>
      <c r="E26" s="100"/>
      <c r="F26" s="101"/>
      <c r="G26" s="92" t="str">
        <f aca="false">IF(ISNUMBER($A26),IF(AND(WEEKDAY($M$1+$A26,2)&lt;6,OR($M$1+$A26=DATE($N$1,1,1),$M$1+$A26=DATE($N$1,1,6),$M$1+$A26=DATE($N$1,5,1),$M$1+$A26=DATE($N$1,10,3),$M$1+$A26=DATE($N$1,11,1),$M$1+$A26=DATE($N$1,12,25),$M$1+$A26=DATE($N$1,12,26),$M$1+$A26=$T$1-2,$M$1+$A26=$T$1+1,$M$1+$A26=$T$1+39,$M$1+$A26=$T$1+50,$M$1+$A26=$T$1+60)),"x",""),"")</f>
        <v/>
      </c>
      <c r="H26" s="102" t="n">
        <f aca="false">IF(ISBLANK($F26),ROUNDUP((($C26-$B26)*24-($D26/60)),1)+IF(ISBLANK($E26),0,$L$13)+IF(OR($G26="x",$G26="X"),$L$13,0),$L$13)</f>
        <v>0</v>
      </c>
      <c r="I26" s="103"/>
      <c r="J26" s="103"/>
      <c r="K26" s="49"/>
      <c r="L26" s="60" t="n">
        <f aca="false">INT(WEEKDAY(DATE($J$9,$I$9,$A26),2)&gt;5)</f>
        <v>0</v>
      </c>
      <c r="M26" s="95"/>
      <c r="N26" s="96"/>
      <c r="O26" s="96"/>
      <c r="P26" s="96"/>
      <c r="Q26" s="96"/>
      <c r="R26" s="96"/>
      <c r="S26" s="96"/>
      <c r="T26" s="96"/>
      <c r="U26" s="96"/>
      <c r="V26" s="97"/>
    </row>
    <row r="27" s="98" customFormat="true" ht="13.5" hidden="false" customHeight="false" outlineLevel="0" collapsed="false">
      <c r="A27" s="99" t="n">
        <v>10</v>
      </c>
      <c r="B27" s="87"/>
      <c r="C27" s="88"/>
      <c r="D27" s="105"/>
      <c r="E27" s="100"/>
      <c r="F27" s="101"/>
      <c r="G27" s="92" t="str">
        <f aca="false">IF(ISNUMBER($A27),IF(AND(WEEKDAY($M$1+$A27,2)&lt;6,OR($M$1+$A27=DATE($N$1,1,1),$M$1+$A27=DATE($N$1,1,6),$M$1+$A27=DATE($N$1,5,1),$M$1+$A27=DATE($N$1,10,3),$M$1+$A27=DATE($N$1,11,1),$M$1+$A27=DATE($N$1,12,25),$M$1+$A27=DATE($N$1,12,26),$M$1+$A27=$T$1-2,$M$1+$A27=$T$1+1,$M$1+$A27=$T$1+39,$M$1+$A27=$T$1+50,$M$1+$A27=$T$1+60)),"x",""),"")</f>
        <v/>
      </c>
      <c r="H27" s="102" t="n">
        <f aca="false">IF(ISBLANK($F27),ROUNDUP((($C27-$B27)*24-($D27/60)),1)+IF(ISBLANK($E27),0,$L$13)+IF(OR($G27="x",$G27="X"),$L$13,0),$L$13)</f>
        <v>0</v>
      </c>
      <c r="I27" s="103"/>
      <c r="J27" s="103"/>
      <c r="K27" s="49"/>
      <c r="L27" s="60" t="n">
        <f aca="false">INT(WEEKDAY(DATE($J$9,$I$9,$A27),2)&gt;5)</f>
        <v>1</v>
      </c>
      <c r="M27" s="95"/>
      <c r="N27" s="96"/>
      <c r="O27" s="96"/>
      <c r="P27" s="96"/>
      <c r="Q27" s="96"/>
      <c r="R27" s="96"/>
      <c r="S27" s="96"/>
      <c r="T27" s="96"/>
      <c r="U27" s="96"/>
      <c r="V27" s="97"/>
    </row>
    <row r="28" s="98" customFormat="true" ht="13.5" hidden="false" customHeight="false" outlineLevel="0" collapsed="false">
      <c r="A28" s="99" t="n">
        <v>11</v>
      </c>
      <c r="B28" s="87"/>
      <c r="C28" s="88"/>
      <c r="D28" s="105"/>
      <c r="E28" s="100"/>
      <c r="F28" s="101"/>
      <c r="G28" s="92" t="str">
        <f aca="false">IF(ISNUMBER($A28),IF(AND(WEEKDAY($M$1+$A28,2)&lt;6,OR($M$1+$A28=DATE($N$1,1,1),$M$1+$A28=DATE($N$1,1,6),$M$1+$A28=DATE($N$1,5,1),$M$1+$A28=DATE($N$1,10,3),$M$1+$A28=DATE($N$1,11,1),$M$1+$A28=DATE($N$1,12,25),$M$1+$A28=DATE($N$1,12,26),$M$1+$A28=$T$1-2,$M$1+$A28=$T$1+1,$M$1+$A28=$T$1+39,$M$1+$A28=$T$1+50,$M$1+$A28=$T$1+60)),"x",""),"")</f>
        <v/>
      </c>
      <c r="H28" s="102" t="n">
        <f aca="false">IF(ISBLANK($F28),ROUNDUP((($C28-$B28)*24-($D28/60)),1)+IF(ISBLANK($E28),0,$L$13)+IF(OR($G28="x",$G28="X"),$L$13,0),$L$13)</f>
        <v>0</v>
      </c>
      <c r="I28" s="103"/>
      <c r="J28" s="103"/>
      <c r="K28" s="49"/>
      <c r="L28" s="60" t="n">
        <f aca="false">INT(WEEKDAY(DATE($J$9,$I$9,$A28),2)&gt;5)</f>
        <v>1</v>
      </c>
      <c r="M28" s="95"/>
      <c r="N28" s="96"/>
      <c r="O28" s="96"/>
      <c r="P28" s="96"/>
      <c r="Q28" s="96"/>
      <c r="R28" s="96"/>
      <c r="S28" s="96"/>
      <c r="T28" s="96"/>
      <c r="U28" s="96"/>
      <c r="V28" s="97"/>
    </row>
    <row r="29" s="98" customFormat="true" ht="13.5" hidden="false" customHeight="false" outlineLevel="0" collapsed="false">
      <c r="A29" s="99" t="n">
        <v>12</v>
      </c>
      <c r="B29" s="87"/>
      <c r="C29" s="88"/>
      <c r="D29" s="105"/>
      <c r="E29" s="100"/>
      <c r="F29" s="101"/>
      <c r="G29" s="92" t="str">
        <f aca="false">IF(ISNUMBER($A29),IF(AND(WEEKDAY($M$1+$A29,2)&lt;6,OR($M$1+$A29=DATE($N$1,1,1),$M$1+$A29=DATE($N$1,1,6),$M$1+$A29=DATE($N$1,5,1),$M$1+$A29=DATE($N$1,10,3),$M$1+$A29=DATE($N$1,11,1),$M$1+$A29=DATE($N$1,12,25),$M$1+$A29=DATE($N$1,12,26),$M$1+$A29=$T$1-2,$M$1+$A29=$T$1+1,$M$1+$A29=$T$1+39,$M$1+$A29=$T$1+50,$M$1+$A29=$T$1+60)),"x",""),"")</f>
        <v/>
      </c>
      <c r="H29" s="102" t="n">
        <f aca="false">IF(ISBLANK($F29),ROUNDUP((($C29-$B29)*24-($D29/60)),1)+IF(ISBLANK($E29),0,$L$13)+IF(OR($G29="x",$G29="X"),$L$13,0),$L$13)</f>
        <v>0</v>
      </c>
      <c r="I29" s="103"/>
      <c r="J29" s="103"/>
      <c r="K29" s="49"/>
      <c r="L29" s="60" t="n">
        <f aca="false">INT(WEEKDAY(DATE($J$9,$I$9,$A29),2)&gt;5)</f>
        <v>0</v>
      </c>
      <c r="M29" s="95"/>
      <c r="N29" s="96"/>
      <c r="O29" s="96"/>
      <c r="P29" s="96"/>
      <c r="Q29" s="96"/>
      <c r="R29" s="96"/>
      <c r="S29" s="96"/>
      <c r="T29" s="96"/>
      <c r="U29" s="96"/>
      <c r="V29" s="97"/>
    </row>
    <row r="30" s="98" customFormat="true" ht="13.5" hidden="false" customHeight="false" outlineLevel="0" collapsed="false">
      <c r="A30" s="99" t="n">
        <v>13</v>
      </c>
      <c r="B30" s="87"/>
      <c r="C30" s="88"/>
      <c r="D30" s="105"/>
      <c r="E30" s="100"/>
      <c r="F30" s="101"/>
      <c r="G30" s="92" t="str">
        <f aca="false">IF(ISNUMBER($A30),IF(AND(WEEKDAY($M$1+$A30,2)&lt;6,OR($M$1+$A30=DATE($N$1,1,1),$M$1+$A30=DATE($N$1,1,6),$M$1+$A30=DATE($N$1,5,1),$M$1+$A30=DATE($N$1,10,3),$M$1+$A30=DATE($N$1,11,1),$M$1+$A30=DATE($N$1,12,25),$M$1+$A30=DATE($N$1,12,26),$M$1+$A30=$T$1-2,$M$1+$A30=$T$1+1,$M$1+$A30=$T$1+39,$M$1+$A30=$T$1+50,$M$1+$A30=$T$1+60)),"x",""),"")</f>
        <v/>
      </c>
      <c r="H30" s="102" t="n">
        <f aca="false">IF(ISBLANK($F30),ROUNDUP((($C30-$B30)*24-($D30/60)),1)+IF(ISBLANK($E30),0,$L$13)+IF(OR($G30="x",$G30="X"),$L$13,0),$L$13)</f>
        <v>0</v>
      </c>
      <c r="I30" s="103"/>
      <c r="J30" s="103"/>
      <c r="K30" s="49"/>
      <c r="L30" s="60" t="n">
        <f aca="false">INT(WEEKDAY(DATE($J$9,$I$9,$A30),2)&gt;5)</f>
        <v>0</v>
      </c>
      <c r="M30" s="95"/>
      <c r="N30" s="96"/>
      <c r="O30" s="96"/>
      <c r="P30" s="96"/>
      <c r="Q30" s="96"/>
      <c r="R30" s="96"/>
      <c r="S30" s="96"/>
      <c r="T30" s="96"/>
      <c r="U30" s="96"/>
      <c r="V30" s="97"/>
    </row>
    <row r="31" s="98" customFormat="true" ht="13.5" hidden="false" customHeight="false" outlineLevel="0" collapsed="false">
      <c r="A31" s="99" t="n">
        <v>14</v>
      </c>
      <c r="B31" s="87"/>
      <c r="C31" s="88"/>
      <c r="D31" s="105"/>
      <c r="E31" s="100"/>
      <c r="F31" s="101"/>
      <c r="G31" s="92" t="str">
        <f aca="false">IF(ISNUMBER($A31),IF(AND(WEEKDAY($M$1+$A31,2)&lt;6,OR($M$1+$A31=DATE($N$1,1,1),$M$1+$A31=DATE($N$1,1,6),$M$1+$A31=DATE($N$1,5,1),$M$1+$A31=DATE($N$1,10,3),$M$1+$A31=DATE($N$1,11,1),$M$1+$A31=DATE($N$1,12,25),$M$1+$A31=DATE($N$1,12,26),$M$1+$A31=$T$1-2,$M$1+$A31=$T$1+1,$M$1+$A31=$T$1+39,$M$1+$A31=$T$1+50,$M$1+$A31=$T$1+60)),"x",""),"")</f>
        <v/>
      </c>
      <c r="H31" s="102" t="n">
        <f aca="false">IF(ISBLANK($F31),ROUNDUP((($C31-$B31)*24-($D31/60)),1)+IF(ISBLANK($E31),0,$L$13)+IF(OR($G31="x",$G31="X"),$L$13,0),$L$13)</f>
        <v>0</v>
      </c>
      <c r="I31" s="103"/>
      <c r="J31" s="103"/>
      <c r="K31" s="49"/>
      <c r="L31" s="60" t="n">
        <f aca="false">INT(WEEKDAY(DATE($J$9,$I$9,$A31),2)&gt;5)</f>
        <v>0</v>
      </c>
      <c r="M31" s="95"/>
      <c r="N31" s="96"/>
      <c r="O31" s="96"/>
      <c r="P31" s="96"/>
      <c r="Q31" s="96"/>
      <c r="R31" s="96"/>
      <c r="S31" s="96"/>
      <c r="T31" s="96"/>
      <c r="U31" s="96"/>
      <c r="V31" s="97"/>
    </row>
    <row r="32" s="98" customFormat="true" ht="13.5" hidden="false" customHeight="false" outlineLevel="0" collapsed="false">
      <c r="A32" s="99" t="n">
        <v>15</v>
      </c>
      <c r="B32" s="87"/>
      <c r="C32" s="88"/>
      <c r="D32" s="105"/>
      <c r="E32" s="100"/>
      <c r="F32" s="101"/>
      <c r="G32" s="92" t="str">
        <f aca="false">IF(ISNUMBER($A32),IF(AND(WEEKDAY($M$1+$A32,2)&lt;6,OR($M$1+$A32=DATE($N$1,1,1),$M$1+$A32=DATE($N$1,1,6),$M$1+$A32=DATE($N$1,5,1),$M$1+$A32=DATE($N$1,10,3),$M$1+$A32=DATE($N$1,11,1),$M$1+$A32=DATE($N$1,12,25),$M$1+$A32=DATE($N$1,12,26),$M$1+$A32=$T$1-2,$M$1+$A32=$T$1+1,$M$1+$A32=$T$1+39,$M$1+$A32=$T$1+50,$M$1+$A32=$T$1+60)),"x",""),"")</f>
        <v/>
      </c>
      <c r="H32" s="102" t="n">
        <f aca="false">IF(ISBLANK($F32),ROUNDUP((($C32-$B32)*24-($D32/60)),1)+IF(ISBLANK($E32),0,$L$13)+IF(OR($G32="x",$G32="X"),$L$13,0),$L$13)</f>
        <v>0</v>
      </c>
      <c r="I32" s="103"/>
      <c r="J32" s="103"/>
      <c r="K32" s="49"/>
      <c r="L32" s="60" t="n">
        <f aca="false">INT(WEEKDAY(DATE($J$9,$I$9,$A32),2)&gt;5)</f>
        <v>0</v>
      </c>
      <c r="M32" s="95"/>
      <c r="N32" s="96"/>
      <c r="O32" s="96"/>
      <c r="P32" s="96"/>
      <c r="Q32" s="96"/>
      <c r="R32" s="96"/>
      <c r="S32" s="96"/>
      <c r="T32" s="96"/>
      <c r="U32" s="96"/>
      <c r="V32" s="97"/>
    </row>
    <row r="33" s="98" customFormat="true" ht="13.5" hidden="false" customHeight="false" outlineLevel="0" collapsed="false">
      <c r="A33" s="99" t="n">
        <v>16</v>
      </c>
      <c r="B33" s="87"/>
      <c r="C33" s="88"/>
      <c r="D33" s="105"/>
      <c r="E33" s="100"/>
      <c r="F33" s="101"/>
      <c r="G33" s="92" t="str">
        <f aca="false">IF(ISNUMBER($A33),IF(AND(WEEKDAY($M$1+$A33,2)&lt;6,OR($M$1+$A33=DATE($N$1,1,1),$M$1+$A33=DATE($N$1,1,6),$M$1+$A33=DATE($N$1,5,1),$M$1+$A33=DATE($N$1,10,3),$M$1+$A33=DATE($N$1,11,1),$M$1+$A33=DATE($N$1,12,25),$M$1+$A33=DATE($N$1,12,26),$M$1+$A33=$T$1-2,$M$1+$A33=$T$1+1,$M$1+$A33=$T$1+39,$M$1+$A33=$T$1+50,$M$1+$A33=$T$1+60)),"x",""),"")</f>
        <v/>
      </c>
      <c r="H33" s="102" t="n">
        <f aca="false">IF(ISBLANK($F33),ROUNDUP((($C33-$B33)*24-($D33/60)),1)+IF(ISBLANK($E33),0,$L$13)+IF(OR($G33="x",$G33="X"),$L$13,0),$L$13)</f>
        <v>0</v>
      </c>
      <c r="I33" s="103"/>
      <c r="J33" s="103"/>
      <c r="K33" s="49"/>
      <c r="L33" s="60" t="n">
        <f aca="false">INT(WEEKDAY(DATE($J$9,$I$9,$A33),2)&gt;5)</f>
        <v>0</v>
      </c>
      <c r="M33" s="95"/>
      <c r="N33" s="96"/>
      <c r="O33" s="96"/>
      <c r="P33" s="96"/>
      <c r="Q33" s="96"/>
      <c r="R33" s="96"/>
      <c r="S33" s="96"/>
      <c r="T33" s="96"/>
      <c r="U33" s="96"/>
      <c r="V33" s="97"/>
    </row>
    <row r="34" s="98" customFormat="true" ht="13.5" hidden="false" customHeight="false" outlineLevel="0" collapsed="false">
      <c r="A34" s="99" t="n">
        <v>17</v>
      </c>
      <c r="B34" s="87"/>
      <c r="C34" s="88"/>
      <c r="D34" s="105"/>
      <c r="E34" s="100"/>
      <c r="F34" s="101"/>
      <c r="G34" s="92" t="str">
        <f aca="false">IF(ISNUMBER($A34),IF(AND(WEEKDAY($M$1+$A34,2)&lt;6,OR($M$1+$A34=DATE($N$1,1,1),$M$1+$A34=DATE($N$1,1,6),$M$1+$A34=DATE($N$1,5,1),$M$1+$A34=DATE($N$1,10,3),$M$1+$A34=DATE($N$1,11,1),$M$1+$A34=DATE($N$1,12,25),$M$1+$A34=DATE($N$1,12,26),$M$1+$A34=$T$1-2,$M$1+$A34=$T$1+1,$M$1+$A34=$T$1+39,$M$1+$A34=$T$1+50,$M$1+$A34=$T$1+60)),"x",""),"")</f>
        <v/>
      </c>
      <c r="H34" s="102" t="n">
        <f aca="false">IF(ISBLANK($F34),ROUNDUP((($C34-$B34)*24-($D34/60)),1)+IF(ISBLANK($E34),0,$L$13)+IF(OR($G34="x",$G34="X"),$L$13,0),$L$13)</f>
        <v>0</v>
      </c>
      <c r="I34" s="103"/>
      <c r="J34" s="103"/>
      <c r="K34" s="49"/>
      <c r="L34" s="60" t="n">
        <f aca="false">INT(WEEKDAY(DATE($J$9,$I$9,$A34),2)&gt;5)</f>
        <v>1</v>
      </c>
      <c r="M34" s="95"/>
      <c r="N34" s="96"/>
      <c r="O34" s="96"/>
      <c r="P34" s="96"/>
      <c r="Q34" s="96"/>
      <c r="R34" s="96"/>
      <c r="S34" s="96"/>
      <c r="T34" s="96"/>
      <c r="U34" s="96"/>
      <c r="V34" s="97"/>
    </row>
    <row r="35" s="98" customFormat="true" ht="13.5" hidden="false" customHeight="false" outlineLevel="0" collapsed="false">
      <c r="A35" s="99" t="n">
        <v>18</v>
      </c>
      <c r="B35" s="87"/>
      <c r="C35" s="88"/>
      <c r="D35" s="105"/>
      <c r="E35" s="100"/>
      <c r="F35" s="101"/>
      <c r="G35" s="92" t="str">
        <f aca="false">IF(ISNUMBER($A35),IF(AND(WEEKDAY($M$1+$A35,2)&lt;6,OR($M$1+$A35=DATE($N$1,1,1),$M$1+$A35=DATE($N$1,1,6),$M$1+$A35=DATE($N$1,5,1),$M$1+$A35=DATE($N$1,10,3),$M$1+$A35=DATE($N$1,11,1),$M$1+$A35=DATE($N$1,12,25),$M$1+$A35=DATE($N$1,12,26),$M$1+$A35=$T$1-2,$M$1+$A35=$T$1+1,$M$1+$A35=$T$1+39,$M$1+$A35=$T$1+50,$M$1+$A35=$T$1+60)),"x",""),"")</f>
        <v/>
      </c>
      <c r="H35" s="102" t="n">
        <f aca="false">IF(ISBLANK($F35),ROUNDUP((($C35-$B35)*24-($D35/60)),1)+IF(ISBLANK($E35),0,$L$13)+IF(OR($G35="x",$G35="X"),$L$13,0),$L$13)</f>
        <v>0</v>
      </c>
      <c r="I35" s="103"/>
      <c r="J35" s="103"/>
      <c r="K35" s="49"/>
      <c r="L35" s="60" t="n">
        <f aca="false">INT(WEEKDAY(DATE($J$9,$I$9,$A35),2)&gt;5)</f>
        <v>1</v>
      </c>
      <c r="M35" s="95"/>
      <c r="N35" s="96"/>
      <c r="O35" s="96"/>
      <c r="P35" s="96"/>
      <c r="Q35" s="96"/>
      <c r="R35" s="96"/>
      <c r="S35" s="96"/>
      <c r="T35" s="96"/>
      <c r="U35" s="96"/>
      <c r="V35" s="97"/>
    </row>
    <row r="36" s="98" customFormat="true" ht="13.5" hidden="false" customHeight="false" outlineLevel="0" collapsed="false">
      <c r="A36" s="99" t="n">
        <v>19</v>
      </c>
      <c r="B36" s="87"/>
      <c r="C36" s="88"/>
      <c r="D36" s="105"/>
      <c r="E36" s="100"/>
      <c r="F36" s="101"/>
      <c r="G36" s="92" t="str">
        <f aca="false">IF(ISNUMBER($A36),IF(AND(WEEKDAY($M$1+$A36,2)&lt;6,OR($M$1+$A36=DATE($N$1,1,1),$M$1+$A36=DATE($N$1,1,6),$M$1+$A36=DATE($N$1,5,1),$M$1+$A36=DATE($N$1,10,3),$M$1+$A36=DATE($N$1,11,1),$M$1+$A36=DATE($N$1,12,25),$M$1+$A36=DATE($N$1,12,26),$M$1+$A36=$T$1-2,$M$1+$A36=$T$1+1,$M$1+$A36=$T$1+39,$M$1+$A36=$T$1+50,$M$1+$A36=$T$1+60)),"x",""),"")</f>
        <v/>
      </c>
      <c r="H36" s="102" t="n">
        <f aca="false">IF(ISBLANK($F36),ROUNDUP((($C36-$B36)*24-($D36/60)),1)+IF(ISBLANK($E36),0,$L$13)+IF(OR($G36="x",$G36="X"),$L$13,0),$L$13)</f>
        <v>0</v>
      </c>
      <c r="I36" s="103"/>
      <c r="J36" s="103"/>
      <c r="K36" s="49"/>
      <c r="L36" s="60" t="n">
        <f aca="false">INT(WEEKDAY(DATE($J$9,$I$9,$A36),2)&gt;5)</f>
        <v>0</v>
      </c>
      <c r="M36" s="95"/>
      <c r="N36" s="96"/>
      <c r="O36" s="96"/>
      <c r="P36" s="96"/>
      <c r="Q36" s="96"/>
      <c r="R36" s="96"/>
      <c r="S36" s="96"/>
      <c r="T36" s="96"/>
      <c r="U36" s="96"/>
      <c r="V36" s="97"/>
    </row>
    <row r="37" s="98" customFormat="true" ht="13.5" hidden="false" customHeight="false" outlineLevel="0" collapsed="false">
      <c r="A37" s="99" t="n">
        <v>20</v>
      </c>
      <c r="B37" s="87"/>
      <c r="C37" s="88"/>
      <c r="D37" s="105"/>
      <c r="E37" s="100"/>
      <c r="F37" s="101"/>
      <c r="G37" s="92" t="str">
        <f aca="false">IF(ISNUMBER($A37),IF(AND(WEEKDAY($M$1+$A37,2)&lt;6,OR($M$1+$A37=DATE($N$1,1,1),$M$1+$A37=DATE($N$1,1,6),$M$1+$A37=DATE($N$1,5,1),$M$1+$A37=DATE($N$1,10,3),$M$1+$A37=DATE($N$1,11,1),$M$1+$A37=DATE($N$1,12,25),$M$1+$A37=DATE($N$1,12,26),$M$1+$A37=$T$1-2,$M$1+$A37=$T$1+1,$M$1+$A37=$T$1+39,$M$1+$A37=$T$1+50,$M$1+$A37=$T$1+60)),"x",""),"")</f>
        <v/>
      </c>
      <c r="H37" s="102" t="n">
        <f aca="false">IF(ISBLANK($F37),ROUNDUP((($C37-$B37)*24-($D37/60)),1)+IF(ISBLANK($E37),0,$L$13)+IF(OR($G37="x",$G37="X"),$L$13,0),$L$13)</f>
        <v>0</v>
      </c>
      <c r="I37" s="103"/>
      <c r="J37" s="103"/>
      <c r="K37" s="49"/>
      <c r="L37" s="60" t="n">
        <f aca="false">INT(WEEKDAY(DATE($J$9,$I$9,$A37),2)&gt;5)</f>
        <v>0</v>
      </c>
      <c r="M37" s="95"/>
      <c r="N37" s="96"/>
      <c r="O37" s="96"/>
      <c r="P37" s="96"/>
      <c r="Q37" s="96"/>
      <c r="R37" s="96"/>
      <c r="S37" s="96"/>
      <c r="T37" s="96"/>
      <c r="U37" s="96"/>
      <c r="V37" s="97"/>
    </row>
    <row r="38" s="98" customFormat="true" ht="13.5" hidden="false" customHeight="false" outlineLevel="0" collapsed="false">
      <c r="A38" s="99" t="n">
        <v>21</v>
      </c>
      <c r="B38" s="87"/>
      <c r="C38" s="88"/>
      <c r="D38" s="105"/>
      <c r="E38" s="100"/>
      <c r="F38" s="101"/>
      <c r="G38" s="92" t="str">
        <f aca="false">IF(ISNUMBER($A38),IF(AND(WEEKDAY($M$1+$A38,2)&lt;6,OR($M$1+$A38=DATE($N$1,1,1),$M$1+$A38=DATE($N$1,1,6),$M$1+$A38=DATE($N$1,5,1),$M$1+$A38=DATE($N$1,10,3),$M$1+$A38=DATE($N$1,11,1),$M$1+$A38=DATE($N$1,12,25),$M$1+$A38=DATE($N$1,12,26),$M$1+$A38=$T$1-2,$M$1+$A38=$T$1+1,$M$1+$A38=$T$1+39,$M$1+$A38=$T$1+50,$M$1+$A38=$T$1+60)),"x",""),"")</f>
        <v/>
      </c>
      <c r="H38" s="102" t="n">
        <f aca="false">IF(ISBLANK($F38),ROUNDUP((($C38-$B38)*24-($D38/60)),1)+IF(ISBLANK($E38),0,$L$13)+IF(OR($G38="x",$G38="X"),$L$13,0),$L$13)</f>
        <v>0</v>
      </c>
      <c r="I38" s="103"/>
      <c r="J38" s="103"/>
      <c r="K38" s="49"/>
      <c r="L38" s="60" t="n">
        <f aca="false">INT(WEEKDAY(DATE($J$9,$I$9,$A38),2)&gt;5)</f>
        <v>0</v>
      </c>
      <c r="M38" s="95"/>
      <c r="N38" s="96"/>
      <c r="O38" s="96"/>
      <c r="P38" s="96"/>
      <c r="Q38" s="96"/>
      <c r="R38" s="96"/>
      <c r="S38" s="96"/>
      <c r="T38" s="96"/>
      <c r="U38" s="96"/>
      <c r="V38" s="97"/>
    </row>
    <row r="39" s="98" customFormat="true" ht="13.5" hidden="false" customHeight="false" outlineLevel="0" collapsed="false">
      <c r="A39" s="99" t="n">
        <v>22</v>
      </c>
      <c r="B39" s="87"/>
      <c r="C39" s="88"/>
      <c r="D39" s="105"/>
      <c r="E39" s="100"/>
      <c r="F39" s="101"/>
      <c r="G39" s="92" t="str">
        <f aca="false">IF(ISNUMBER($A39),IF(AND(WEEKDAY($M$1+$A39,2)&lt;6,OR($M$1+$A39=DATE($N$1,1,1),$M$1+$A39=DATE($N$1,1,6),$M$1+$A39=DATE($N$1,5,1),$M$1+$A39=DATE($N$1,10,3),$M$1+$A39=DATE($N$1,11,1),$M$1+$A39=DATE($N$1,12,25),$M$1+$A39=DATE($N$1,12,26),$M$1+$A39=$T$1-2,$M$1+$A39=$T$1+1,$M$1+$A39=$T$1+39,$M$1+$A39=$T$1+50,$M$1+$A39=$T$1+60)),"x",""),"")</f>
        <v/>
      </c>
      <c r="H39" s="102" t="n">
        <f aca="false">IF(ISBLANK($F39),ROUNDUP((($C39-$B39)*24-($D39/60)),1)+IF(ISBLANK($E39),0,$L$13)+IF(OR($G39="x",$G39="X"),$L$13,0),$L$13)</f>
        <v>0</v>
      </c>
      <c r="I39" s="103"/>
      <c r="J39" s="103"/>
      <c r="K39" s="49"/>
      <c r="L39" s="60" t="n">
        <f aca="false">INT(WEEKDAY(DATE($J$9,$I$9,$A39),2)&gt;5)</f>
        <v>0</v>
      </c>
      <c r="M39" s="95"/>
      <c r="N39" s="96"/>
      <c r="O39" s="96"/>
      <c r="P39" s="96"/>
      <c r="Q39" s="96"/>
      <c r="R39" s="96"/>
      <c r="S39" s="96"/>
      <c r="T39" s="96"/>
      <c r="U39" s="96"/>
      <c r="V39" s="97"/>
    </row>
    <row r="40" s="98" customFormat="true" ht="13.5" hidden="false" customHeight="false" outlineLevel="0" collapsed="false">
      <c r="A40" s="99" t="n">
        <v>23</v>
      </c>
      <c r="B40" s="87"/>
      <c r="C40" s="88"/>
      <c r="D40" s="105"/>
      <c r="E40" s="100"/>
      <c r="F40" s="101"/>
      <c r="G40" s="92" t="str">
        <f aca="false">IF(ISNUMBER($A40),IF(AND(WEEKDAY($M$1+$A40,2)&lt;6,OR($M$1+$A40=DATE($N$1,1,1),$M$1+$A40=DATE($N$1,1,6),$M$1+$A40=DATE($N$1,5,1),$M$1+$A40=DATE($N$1,10,3),$M$1+$A40=DATE($N$1,11,1),$M$1+$A40=DATE($N$1,12,25),$M$1+$A40=DATE($N$1,12,26),$M$1+$A40=$T$1-2,$M$1+$A40=$T$1+1,$M$1+$A40=$T$1+39,$M$1+$A40=$T$1+50,$M$1+$A40=$T$1+60)),"x",""),"")</f>
        <v/>
      </c>
      <c r="H40" s="102" t="n">
        <f aca="false">IF(ISBLANK($F40),ROUNDUP((($C40-$B40)*24-($D40/60)),1)+IF(ISBLANK($E40),0,$L$13)+IF(OR($G40="x",$G40="X"),$L$13,0),$L$13)</f>
        <v>0</v>
      </c>
      <c r="I40" s="103"/>
      <c r="J40" s="103"/>
      <c r="K40" s="49"/>
      <c r="L40" s="60" t="n">
        <f aca="false">INT(WEEKDAY(DATE($J$9,$I$9,$A40),2)&gt;5)</f>
        <v>0</v>
      </c>
      <c r="M40" s="95"/>
      <c r="N40" s="96"/>
      <c r="O40" s="96"/>
      <c r="P40" s="96"/>
      <c r="Q40" s="96"/>
      <c r="R40" s="96"/>
      <c r="S40" s="96"/>
      <c r="T40" s="96"/>
      <c r="U40" s="96"/>
      <c r="V40" s="97"/>
    </row>
    <row r="41" s="98" customFormat="true" ht="13.5" hidden="false" customHeight="false" outlineLevel="0" collapsed="false">
      <c r="A41" s="99" t="n">
        <v>24</v>
      </c>
      <c r="B41" s="87"/>
      <c r="C41" s="88"/>
      <c r="D41" s="105"/>
      <c r="E41" s="100"/>
      <c r="F41" s="101"/>
      <c r="G41" s="92" t="str">
        <f aca="false">IF(ISNUMBER($A41),IF(AND(WEEKDAY($M$1+$A41,2)&lt;6,OR($M$1+$A41=DATE($N$1,1,1),$M$1+$A41=DATE($N$1,1,6),$M$1+$A41=DATE($N$1,5,1),$M$1+$A41=DATE($N$1,10,3),$M$1+$A41=DATE($N$1,11,1),$M$1+$A41=DATE($N$1,12,25),$M$1+$A41=DATE($N$1,12,26),$M$1+$A41=$T$1-2,$M$1+$A41=$T$1+1,$M$1+$A41=$T$1+39,$M$1+$A41=$T$1+50,$M$1+$A41=$T$1+60)),"x",""),"")</f>
        <v/>
      </c>
      <c r="H41" s="102" t="n">
        <f aca="false">IF(ISBLANK($F41),ROUNDUP((($C41-$B41)*24-($D41/60)),1)+IF(ISBLANK($E41),0,$L$13)+IF(OR($G41="x",$G41="X"),$L$13,0),$L$13)</f>
        <v>0</v>
      </c>
      <c r="I41" s="103"/>
      <c r="J41" s="103"/>
      <c r="K41" s="49"/>
      <c r="L41" s="60" t="n">
        <f aca="false">INT(WEEKDAY(DATE($J$9,$I$9,$A41),2)&gt;5)</f>
        <v>1</v>
      </c>
      <c r="M41" s="95"/>
      <c r="N41" s="96"/>
      <c r="O41" s="96"/>
      <c r="P41" s="96"/>
      <c r="Q41" s="96"/>
      <c r="R41" s="96"/>
      <c r="S41" s="96"/>
      <c r="T41" s="96"/>
      <c r="U41" s="96"/>
      <c r="V41" s="97"/>
    </row>
    <row r="42" s="98" customFormat="true" ht="13.5" hidden="false" customHeight="false" outlineLevel="0" collapsed="false">
      <c r="A42" s="99" t="n">
        <v>25</v>
      </c>
      <c r="B42" s="87"/>
      <c r="C42" s="88"/>
      <c r="D42" s="105"/>
      <c r="E42" s="100"/>
      <c r="F42" s="101"/>
      <c r="G42" s="92" t="str">
        <f aca="false">IF(ISNUMBER($A42),IF(AND(WEEKDAY($M$1+$A42,2)&lt;6,OR($M$1+$A42=DATE($N$1,1,1),$M$1+$A42=DATE($N$1,1,6),$M$1+$A42=DATE($N$1,5,1),$M$1+$A42=DATE($N$1,10,3),$M$1+$A42=DATE($N$1,11,1),$M$1+$A42=DATE($N$1,12,25),$M$1+$A42=DATE($N$1,12,26),$M$1+$A42=$T$1-2,$M$1+$A42=$T$1+1,$M$1+$A42=$T$1+39,$M$1+$A42=$T$1+50,$M$1+$A42=$T$1+60)),"x",""),"")</f>
        <v/>
      </c>
      <c r="H42" s="102" t="n">
        <f aca="false">IF(ISBLANK($F42),ROUNDUP((($C42-$B42)*24-($D42/60)),1)+IF(ISBLANK($E42),0,$L$13)+IF(OR($G42="x",$G42="X"),$L$13,0),$L$13)</f>
        <v>0</v>
      </c>
      <c r="I42" s="103"/>
      <c r="J42" s="103"/>
      <c r="K42" s="49"/>
      <c r="L42" s="60" t="n">
        <f aca="false">INT(WEEKDAY(DATE($J$9,$I$9,$A42),2)&gt;5)</f>
        <v>1</v>
      </c>
      <c r="M42" s="95"/>
      <c r="N42" s="96"/>
      <c r="O42" s="96"/>
      <c r="P42" s="96"/>
      <c r="Q42" s="96"/>
      <c r="R42" s="96"/>
      <c r="S42" s="96"/>
      <c r="T42" s="96"/>
      <c r="U42" s="96"/>
      <c r="V42" s="97"/>
    </row>
    <row r="43" s="98" customFormat="true" ht="13.5" hidden="false" customHeight="false" outlineLevel="0" collapsed="false">
      <c r="A43" s="99" t="n">
        <v>26</v>
      </c>
      <c r="B43" s="87"/>
      <c r="C43" s="88"/>
      <c r="D43" s="105"/>
      <c r="E43" s="100"/>
      <c r="F43" s="101"/>
      <c r="G43" s="92" t="str">
        <f aca="false">IF(ISNUMBER($A43),IF(AND(WEEKDAY($M$1+$A43,2)&lt;6,OR($M$1+$A43=DATE($N$1,1,1),$M$1+$A43=DATE($N$1,1,6),$M$1+$A43=DATE($N$1,5,1),$M$1+$A43=DATE($N$1,10,3),$M$1+$A43=DATE($N$1,11,1),$M$1+$A43=DATE($N$1,12,25),$M$1+$A43=DATE($N$1,12,26),$M$1+$A43=$T$1-2,$M$1+$A43=$T$1+1,$M$1+$A43=$T$1+39,$M$1+$A43=$T$1+50,$M$1+$A43=$T$1+60)),"x",""),"")</f>
        <v/>
      </c>
      <c r="H43" s="102" t="n">
        <f aca="false">IF(ISBLANK($F43),ROUNDUP((($C43-$B43)*24-($D43/60)),1)+IF(ISBLANK($E43),0,$L$13)+IF(OR($G43="x",$G43="X"),$L$13,0),$L$13)</f>
        <v>0</v>
      </c>
      <c r="I43" s="103"/>
      <c r="J43" s="103"/>
      <c r="K43" s="49"/>
      <c r="L43" s="60" t="n">
        <f aca="false">INT(WEEKDAY(DATE($J$9,$I$9,$A43),2)&gt;5)</f>
        <v>0</v>
      </c>
      <c r="M43" s="95"/>
      <c r="N43" s="96"/>
      <c r="O43" s="96"/>
      <c r="P43" s="96"/>
      <c r="Q43" s="96"/>
      <c r="R43" s="96"/>
      <c r="S43" s="96"/>
      <c r="T43" s="96"/>
      <c r="U43" s="96"/>
      <c r="V43" s="97"/>
    </row>
    <row r="44" s="98" customFormat="true" ht="13.5" hidden="false" customHeight="false" outlineLevel="0" collapsed="false">
      <c r="A44" s="99" t="n">
        <v>27</v>
      </c>
      <c r="B44" s="87"/>
      <c r="C44" s="88"/>
      <c r="D44" s="105"/>
      <c r="E44" s="100"/>
      <c r="F44" s="101"/>
      <c r="G44" s="92" t="str">
        <f aca="false">IF(ISNUMBER($A44),IF(AND(WEEKDAY($M$1+$A44,2)&lt;6,OR($M$1+$A44=DATE($N$1,1,1),$M$1+$A44=DATE($N$1,1,6),$M$1+$A44=DATE($N$1,5,1),$M$1+$A44=DATE($N$1,10,3),$M$1+$A44=DATE($N$1,11,1),$M$1+$A44=DATE($N$1,12,25),$M$1+$A44=DATE($N$1,12,26),$M$1+$A44=$T$1-2,$M$1+$A44=$T$1+1,$M$1+$A44=$T$1+39,$M$1+$A44=$T$1+50,$M$1+$A44=$T$1+60)),"x",""),"")</f>
        <v/>
      </c>
      <c r="H44" s="102" t="n">
        <f aca="false">IF(ISBLANK($F44),ROUNDUP((($C44-$B44)*24-($D44/60)),1)+IF(ISBLANK($E44),0,$L$13)+IF(OR($G44="x",$G44="X"),$L$13,0),$L$13)</f>
        <v>0</v>
      </c>
      <c r="I44" s="103"/>
      <c r="J44" s="103"/>
      <c r="K44" s="49"/>
      <c r="L44" s="60" t="n">
        <f aca="false">INT(WEEKDAY(DATE($J$9,$I$9,$A44),2)&gt;5)</f>
        <v>0</v>
      </c>
      <c r="M44" s="95"/>
      <c r="N44" s="96"/>
      <c r="O44" s="96"/>
      <c r="P44" s="96"/>
      <c r="Q44" s="96"/>
      <c r="R44" s="96"/>
      <c r="S44" s="96"/>
      <c r="T44" s="96"/>
      <c r="U44" s="96"/>
      <c r="V44" s="97"/>
    </row>
    <row r="45" s="98" customFormat="true" ht="13.5" hidden="false" customHeight="false" outlineLevel="0" collapsed="false">
      <c r="A45" s="99" t="n">
        <v>28</v>
      </c>
      <c r="B45" s="87"/>
      <c r="C45" s="88"/>
      <c r="D45" s="105"/>
      <c r="E45" s="100"/>
      <c r="F45" s="101"/>
      <c r="G45" s="92" t="str">
        <f aca="false">IF(ISNUMBER($A45),IF(AND(WEEKDAY($M$1+$A45,2)&lt;6,OR($M$1+$A45=DATE($N$1,1,1),$M$1+$A45=DATE($N$1,1,6),$M$1+$A45=DATE($N$1,5,1),$M$1+$A45=DATE($N$1,10,3),$M$1+$A45=DATE($N$1,11,1),$M$1+$A45=DATE($N$1,12,25),$M$1+$A45=DATE($N$1,12,26),$M$1+$A45=$T$1-2,$M$1+$A45=$T$1+1,$M$1+$A45=$T$1+39,$M$1+$A45=$T$1+50,$M$1+$A45=$T$1+60)),"x",""),"")</f>
        <v/>
      </c>
      <c r="H45" s="102" t="n">
        <f aca="false">IF(ISBLANK($F45),ROUNDUP((($C45-$B45)*24-($D45/60)),1)+IF(ISBLANK($E45),0,$L$13)+IF(OR($G45="x",$G45="X"),$L$13,0),$L$13)</f>
        <v>0</v>
      </c>
      <c r="I45" s="103"/>
      <c r="J45" s="103"/>
      <c r="K45" s="49"/>
      <c r="L45" s="60" t="n">
        <f aca="false">INT(WEEKDAY(DATE($J$9,$I$9,$A45),2)&gt;5)</f>
        <v>0</v>
      </c>
      <c r="M45" s="95"/>
      <c r="N45" s="96"/>
      <c r="O45" s="96"/>
      <c r="P45" s="96"/>
      <c r="Q45" s="96"/>
      <c r="R45" s="96"/>
      <c r="S45" s="96"/>
      <c r="T45" s="96"/>
      <c r="U45" s="96"/>
      <c r="V45" s="97"/>
    </row>
    <row r="46" s="98" customFormat="true" ht="13.5" hidden="false" customHeight="false" outlineLevel="0" collapsed="false">
      <c r="A46" s="99" t="n">
        <v>29</v>
      </c>
      <c r="B46" s="87"/>
      <c r="C46" s="88"/>
      <c r="D46" s="105"/>
      <c r="E46" s="100"/>
      <c r="F46" s="101"/>
      <c r="G46" s="92" t="str">
        <f aca="false">IF(ISNUMBER($A46),IF(AND(WEEKDAY($M$1+$A46,2)&lt;6,OR($M$1+$A46=DATE($N$1,1,1),$M$1+$A46=DATE($N$1,1,6),$M$1+$A46=DATE($N$1,5,1),$M$1+$A46=DATE($N$1,10,3),$M$1+$A46=DATE($N$1,11,1),$M$1+$A46=DATE($N$1,12,25),$M$1+$A46=DATE($N$1,12,26),$M$1+$A46=$T$1-2,$M$1+$A46=$T$1+1,$M$1+$A46=$T$1+39,$M$1+$A46=$T$1+50,$M$1+$A46=$T$1+60)),"x",""),"")</f>
        <v/>
      </c>
      <c r="H46" s="102" t="n">
        <f aca="false">IF(ISBLANK($F46),ROUNDUP((($C46-$B46)*24-($D46/60)),1)+IF(ISBLANK($E46),0,$L$13)+IF(OR($G46="x",$G46="X"),$L$13,0),$L$13)</f>
        <v>0</v>
      </c>
      <c r="I46" s="103"/>
      <c r="J46" s="103"/>
      <c r="K46" s="49"/>
      <c r="L46" s="60" t="n">
        <f aca="false">INT(WEEKDAY(DATE($J$9,$I$9,$A46),2)&gt;5)</f>
        <v>0</v>
      </c>
      <c r="M46" s="95"/>
      <c r="N46" s="96"/>
      <c r="O46" s="96"/>
      <c r="P46" s="96"/>
      <c r="Q46" s="96"/>
      <c r="R46" s="96"/>
      <c r="S46" s="96"/>
      <c r="T46" s="96"/>
      <c r="U46" s="96"/>
      <c r="V46" s="97"/>
    </row>
    <row r="47" s="98" customFormat="true" ht="13.5" hidden="false" customHeight="false" outlineLevel="0" collapsed="false">
      <c r="A47" s="99" t="n">
        <v>30</v>
      </c>
      <c r="B47" s="87"/>
      <c r="C47" s="88"/>
      <c r="D47" s="105"/>
      <c r="E47" s="100"/>
      <c r="F47" s="101"/>
      <c r="G47" s="92" t="str">
        <f aca="false">IF(ISNUMBER($A47),IF(AND(WEEKDAY($M$1+$A47,2)&lt;6,OR($M$1+$A47=DATE($N$1,1,1),$M$1+$A47=DATE($N$1,1,6),$M$1+$A47=DATE($N$1,5,1),$M$1+$A47=DATE($N$1,10,3),$M$1+$A47=DATE($N$1,11,1),$M$1+$A47=DATE($N$1,12,25),$M$1+$A47=DATE($N$1,12,26),$M$1+$A47=$T$1-2,$M$1+$A47=$T$1+1,$M$1+$A47=$T$1+39,$M$1+$A47=$T$1+50,$M$1+$A47=$T$1+60)),"x",""),"")</f>
        <v/>
      </c>
      <c r="H47" s="102" t="n">
        <f aca="false">IF(ISBLANK($F47),ROUNDUP((($C47-$B47)*24-($D47/60)),1)+IF(ISBLANK($E47),0,$L$13)+IF(OR($G47="x",$G47="X"),$L$13,0),$L$13)</f>
        <v>0</v>
      </c>
      <c r="I47" s="103"/>
      <c r="J47" s="103"/>
      <c r="K47" s="49"/>
      <c r="L47" s="60" t="n">
        <f aca="false">INT(WEEKDAY(DATE($J$9,$I$9,$A47),2)&gt;5)</f>
        <v>0</v>
      </c>
      <c r="M47" s="95"/>
      <c r="N47" s="96"/>
      <c r="O47" s="96"/>
      <c r="P47" s="96"/>
      <c r="Q47" s="96"/>
      <c r="R47" s="96"/>
      <c r="S47" s="96"/>
      <c r="T47" s="96"/>
      <c r="U47" s="96"/>
      <c r="V47" s="97"/>
    </row>
    <row r="48" s="98" customFormat="true" ht="14.25" hidden="false" customHeight="false" outlineLevel="0" collapsed="false">
      <c r="A48" s="99" t="n">
        <v>31</v>
      </c>
      <c r="B48" s="106"/>
      <c r="C48" s="107"/>
      <c r="D48" s="108"/>
      <c r="E48" s="109"/>
      <c r="F48" s="110"/>
      <c r="G48" s="111" t="str">
        <f aca="false">IF(ISNUMBER($A48),IF(AND(WEEKDAY($M$1+$A48,2)&lt;6,OR($M$1+$A48=DATE($N$1,1,1),$M$1+$A48=DATE($N$1,1,6),$M$1+$A48=DATE($N$1,5,1),$M$1+$A48=DATE($N$1,10,3),$M$1+$A48=DATE($N$1,11,1),$M$1+$A48=DATE($N$1,12,25),$M$1+$A48=DATE($N$1,12,26),$M$1+$A48=$T$1-2,$M$1+$A48=$T$1+1,$M$1+$A48=$T$1+39,$M$1+$A48=$T$1+50,$M$1+$A48=$T$1+60)),"x",""),"")</f>
        <v/>
      </c>
      <c r="H48" s="112" t="n">
        <f aca="false">IF(ISBLANK($F48),ROUNDUP((($C48-$B48)*24-($D48/60)),1)+IF(ISBLANK($E48),0,$L$13)+IF(OR($G48="x",$G48="X"),$L$13,0),$L$13)</f>
        <v>0</v>
      </c>
      <c r="I48" s="113"/>
      <c r="J48" s="113"/>
      <c r="K48" s="49"/>
      <c r="L48" s="60" t="n">
        <f aca="false">INT(WEEKDAY(DATE($J$9,$I$9,$A48),2)&gt;5)</f>
        <v>1</v>
      </c>
      <c r="M48" s="95"/>
      <c r="N48" s="96"/>
      <c r="O48" s="96"/>
      <c r="P48" s="96"/>
      <c r="Q48" s="96"/>
      <c r="R48" s="96"/>
      <c r="S48" s="96"/>
      <c r="T48" s="96"/>
      <c r="U48" s="96"/>
      <c r="V48" s="97"/>
    </row>
    <row r="49" customFormat="false" ht="13.5" hidden="false" customHeight="false" outlineLevel="0" collapsed="false">
      <c r="E49" s="114" t="s">
        <v>67</v>
      </c>
      <c r="F49" s="115"/>
      <c r="G49" s="115"/>
      <c r="H49" s="93" t="n">
        <f aca="false">SUM(H18:H48)</f>
        <v>0</v>
      </c>
      <c r="I49" s="115"/>
      <c r="J49" s="115"/>
      <c r="K49" s="116"/>
      <c r="L49" s="39"/>
      <c r="M49" s="39"/>
      <c r="N49" s="96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0"/>
      <c r="P49" s="20"/>
      <c r="Q49" s="20"/>
      <c r="R49" s="20"/>
      <c r="S49" s="20"/>
      <c r="T49" s="20"/>
      <c r="U49" s="20"/>
      <c r="V49" s="21"/>
    </row>
    <row r="50" customFormat="false" ht="13.5" hidden="false" customHeight="false" outlineLevel="0" collapsed="false">
      <c r="E50" s="117" t="s">
        <v>68</v>
      </c>
      <c r="F50" s="118"/>
      <c r="G50" s="118"/>
      <c r="H50" s="119"/>
      <c r="I50" s="120" t="s">
        <v>69</v>
      </c>
      <c r="J50" s="115"/>
      <c r="K50" s="116"/>
      <c r="L50" s="39"/>
      <c r="M50" s="39"/>
      <c r="N50" s="96"/>
      <c r="O50" s="20"/>
      <c r="P50" s="20"/>
      <c r="Q50" s="20"/>
      <c r="R50" s="20"/>
      <c r="S50" s="20"/>
      <c r="T50" s="20"/>
      <c r="U50" s="20"/>
      <c r="V50" s="21"/>
    </row>
    <row r="51" customFormat="false" ht="13.5" hidden="false" customHeight="false" outlineLevel="0" collapsed="false">
      <c r="A51" s="115"/>
      <c r="E51" s="117" t="s">
        <v>70</v>
      </c>
      <c r="F51" s="118"/>
      <c r="G51" s="118"/>
      <c r="H51" s="121"/>
      <c r="I51" s="120" t="s">
        <v>69</v>
      </c>
      <c r="J51" s="115"/>
      <c r="K51" s="116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1"/>
    </row>
    <row r="52" customFormat="false" ht="13.5" hidden="false" customHeight="false" outlineLevel="0" collapsed="false">
      <c r="A52" s="122" t="s">
        <v>71</v>
      </c>
      <c r="B52" s="122"/>
      <c r="C52" s="122"/>
      <c r="D52" s="122"/>
      <c r="E52" s="117" t="s">
        <v>72</v>
      </c>
      <c r="F52" s="118"/>
      <c r="G52" s="118"/>
      <c r="H52" s="102" t="n">
        <f aca="false">IF($L$8=1,$L$10*7.8,$D$10)</f>
        <v>40</v>
      </c>
      <c r="I52" s="115"/>
      <c r="J52" s="115"/>
      <c r="K52" s="116"/>
      <c r="L52" s="39"/>
      <c r="M52" s="39"/>
      <c r="N52" s="20"/>
      <c r="O52" s="20"/>
      <c r="P52" s="20"/>
      <c r="Q52" s="20"/>
      <c r="R52" s="20"/>
      <c r="S52" s="20"/>
      <c r="T52" s="20"/>
      <c r="U52" s="20"/>
      <c r="V52" s="21"/>
    </row>
    <row r="53" customFormat="false" ht="14.25" hidden="false" customHeight="false" outlineLevel="0" collapsed="false">
      <c r="A53" s="123" t="s">
        <v>73</v>
      </c>
      <c r="B53" s="122"/>
      <c r="C53" s="122"/>
      <c r="D53" s="122"/>
      <c r="E53" s="124" t="s">
        <v>74</v>
      </c>
      <c r="F53" s="125"/>
      <c r="G53" s="126"/>
      <c r="H53" s="127"/>
      <c r="I53" s="120" t="s">
        <v>75</v>
      </c>
      <c r="J53" s="115"/>
      <c r="K53" s="116"/>
      <c r="L53" s="39"/>
      <c r="M53" s="39"/>
      <c r="N53" s="20"/>
      <c r="O53" s="20"/>
      <c r="P53" s="20"/>
      <c r="Q53" s="20"/>
      <c r="R53" s="20"/>
      <c r="S53" s="20"/>
      <c r="T53" s="20"/>
      <c r="U53" s="20"/>
      <c r="V53" s="21"/>
    </row>
    <row r="54" customFormat="false" ht="14.25" hidden="false" customHeight="false" outlineLevel="0" collapsed="false">
      <c r="B54" s="122"/>
      <c r="C54" s="122"/>
      <c r="D54" s="122"/>
      <c r="E54" s="128" t="s">
        <v>76</v>
      </c>
      <c r="F54" s="115"/>
      <c r="G54" s="115"/>
      <c r="H54" s="129" t="n">
        <f aca="false">H49+H50+H51-H52-H53</f>
        <v>-40</v>
      </c>
      <c r="I54" s="115"/>
      <c r="J54" s="115"/>
      <c r="K54" s="116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1"/>
    </row>
    <row r="55" customFormat="false" ht="15.75" hidden="false" customHeight="true" outlineLevel="0" collapsed="false">
      <c r="E55" s="130"/>
      <c r="F55" s="38"/>
      <c r="G55" s="38"/>
      <c r="K55" s="18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1"/>
    </row>
    <row r="56" customFormat="false" ht="13.5" hidden="false" customHeight="false" outlineLevel="0" collapsed="false">
      <c r="A56" s="131" t="s">
        <v>77</v>
      </c>
      <c r="B56" s="131"/>
      <c r="C56" s="131"/>
      <c r="D56" s="131"/>
      <c r="E56" s="130"/>
      <c r="F56" s="38"/>
      <c r="G56" s="38"/>
      <c r="K56" s="18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1"/>
    </row>
    <row r="57" customFormat="false" ht="9.75" hidden="false" customHeight="true" outlineLevel="0" collapsed="false">
      <c r="A57" s="10"/>
      <c r="E57" s="38"/>
      <c r="F57" s="38"/>
      <c r="G57" s="38"/>
      <c r="K57" s="18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1"/>
    </row>
    <row r="58" customFormat="false" ht="15.75" hidden="false" customHeight="true" outlineLevel="0" collapsed="false">
      <c r="K58" s="18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1"/>
    </row>
    <row r="59" customFormat="false" ht="13.5" hidden="false" customHeight="false" outlineLevel="0" collapsed="false">
      <c r="A59" s="131" t="s">
        <v>78</v>
      </c>
      <c r="B59" s="131"/>
      <c r="C59" s="131"/>
      <c r="D59" s="131"/>
      <c r="G59" s="131" t="s">
        <v>79</v>
      </c>
      <c r="H59" s="131"/>
      <c r="I59" s="131"/>
      <c r="J59" s="131"/>
      <c r="K59" s="18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1"/>
    </row>
    <row r="60" customFormat="false" ht="13.5" hidden="false" customHeight="false" outlineLevel="0" collapsed="false">
      <c r="H60" s="122"/>
      <c r="K60" s="18"/>
      <c r="L60" s="132"/>
      <c r="M60" s="132"/>
      <c r="N60" s="18"/>
      <c r="O60" s="18"/>
      <c r="P60" s="18"/>
      <c r="Q60" s="18"/>
      <c r="R60" s="18"/>
      <c r="S60" s="18"/>
      <c r="T60" s="18"/>
      <c r="U60" s="18"/>
    </row>
    <row r="61" customFormat="false" ht="5.25" hidden="false" customHeight="true" outlineLevel="0" collapsed="false">
      <c r="A61" s="133"/>
      <c r="K61" s="18"/>
      <c r="L61" s="132"/>
      <c r="M61" s="132"/>
      <c r="N61" s="18"/>
      <c r="O61" s="18"/>
      <c r="P61" s="18"/>
      <c r="Q61" s="18"/>
      <c r="R61" s="18"/>
      <c r="S61" s="18"/>
      <c r="T61" s="18"/>
      <c r="U61" s="18"/>
    </row>
    <row r="62" s="133" customFormat="true" ht="13.5" hidden="false" customHeight="false" outlineLevel="0" collapsed="false">
      <c r="L62" s="134"/>
      <c r="M62" s="134"/>
    </row>
    <row r="63" s="133" customFormat="true" ht="13.5" hidden="false" customHeight="false" outlineLevel="0" collapsed="false">
      <c r="L63" s="134"/>
      <c r="M63" s="134"/>
    </row>
    <row r="64" s="133" customFormat="true" ht="13.5" hidden="false" customHeight="false" outlineLevel="0" collapsed="false">
      <c r="L64" s="134"/>
      <c r="M64" s="134"/>
    </row>
    <row r="65" s="133" customFormat="true" ht="13.5" hidden="false" customHeight="false" outlineLevel="0" collapsed="false">
      <c r="L65" s="134"/>
      <c r="M65" s="134"/>
    </row>
    <row r="66" s="133" customFormat="true" ht="13.5" hidden="false" customHeight="false" outlineLevel="0" collapsed="false">
      <c r="L66" s="134"/>
      <c r="M66" s="134"/>
    </row>
    <row r="67" s="133" customFormat="true" ht="13.5" hidden="false" customHeight="false" outlineLevel="0" collapsed="false">
      <c r="L67" s="134"/>
      <c r="M67" s="134"/>
    </row>
    <row r="68" s="133" customFormat="true" ht="13.5" hidden="false" customHeight="false" outlineLevel="0" collapsed="false">
      <c r="L68" s="134"/>
      <c r="M68" s="134"/>
    </row>
    <row r="69" s="133" customFormat="true" ht="13.5" hidden="false" customHeight="false" outlineLevel="0" collapsed="false">
      <c r="L69" s="134"/>
      <c r="M69" s="134"/>
    </row>
    <row r="70" s="133" customFormat="true" ht="13.5" hidden="false" customHeight="false" outlineLevel="0" collapsed="false">
      <c r="L70" s="134"/>
      <c r="M70" s="134"/>
    </row>
    <row r="71" s="133" customFormat="true" ht="13.5" hidden="false" customHeight="false" outlineLevel="0" collapsed="false">
      <c r="L71" s="134"/>
      <c r="M71" s="134"/>
    </row>
    <row r="72" s="133" customFormat="true" ht="13.5" hidden="false" customHeight="false" outlineLevel="0" collapsed="false">
      <c r="L72" s="134"/>
      <c r="M72" s="134"/>
    </row>
    <row r="73" s="133" customFormat="true" ht="13.5" hidden="false" customHeight="false" outlineLevel="0" collapsed="false">
      <c r="L73" s="134"/>
      <c r="M73" s="134"/>
    </row>
    <row r="74" s="133" customFormat="true" ht="13.5" hidden="false" customHeight="false" outlineLevel="0" collapsed="false">
      <c r="L74" s="134"/>
      <c r="M74" s="134"/>
    </row>
    <row r="75" s="133" customFormat="true" ht="13.5" hidden="false" customHeight="false" outlineLevel="0" collapsed="false">
      <c r="L75" s="134"/>
      <c r="M75" s="134"/>
    </row>
    <row r="76" s="133" customFormat="true" ht="13.5" hidden="false" customHeight="false" outlineLevel="0" collapsed="false">
      <c r="L76" s="134"/>
      <c r="M76" s="134"/>
    </row>
    <row r="77" s="133" customFormat="true" ht="13.5" hidden="false" customHeight="false" outlineLevel="0" collapsed="false">
      <c r="A77" s="1"/>
      <c r="L77" s="134"/>
      <c r="M77" s="134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16">
      <formula>OR(WEEKDAY(DATE($J$9,$I$9,$A18),2)&gt;5,OR($G18="x",$G18="X"))</formula>
    </cfRule>
  </conditionalFormatting>
  <conditionalFormatting sqref="A46:H48">
    <cfRule type="expression" priority="3" aboveAverage="0" equalAverage="0" bottom="0" percent="0" rank="0" text="" dxfId="17">
      <formula>$A46&gt;$I$10</formula>
    </cfRule>
  </conditionalFormatting>
  <conditionalFormatting sqref="B18:D48">
    <cfRule type="expression" priority="4" aboveAverage="0" equalAverage="0" bottom="0" percent="0" rank="0" text="" dxfId="18">
      <formula>OR(NOT(ISBLANK($F18)),$A18&gt;$I$10)</formula>
    </cfRule>
    <cfRule type="expression" priority="5" aboveAverage="0" equalAverage="0" bottom="0" percent="0" rank="0" text="" dxfId="19">
      <formula>NOT(AND(ISBLANK($E18),ISBLANK($F18)))</formula>
    </cfRule>
    <cfRule type="expression" priority="6" aboveAverage="0" equalAverage="0" bottom="0" percent="0" rank="0" text="" dxfId="20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21">
      <formula>NOT(ISBLANK($F18))</formula>
    </cfRule>
    <cfRule type="expression" priority="8" aboveAverage="0" equalAverage="0" bottom="0" percent="0" rank="0" text="" dxfId="22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23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24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25">
      <formula>($B18&gt;$C18)</formula>
    </cfRule>
  </conditionalFormatting>
  <conditionalFormatting sqref="E18:G48">
    <cfRule type="expression" priority="12" aboveAverage="0" equalAverage="0" bottom="0" percent="0" rank="0" text="" dxfId="26">
      <formula>($A18&gt;$I$10)</formula>
    </cfRule>
  </conditionalFormatting>
  <conditionalFormatting sqref="H49:H50">
    <cfRule type="expression" priority="13" aboveAverage="0" equalAverage="0" bottom="0" percent="0" rank="0" text="" dxfId="27">
      <formula>($H$49&gt;1.5*$H$52)</formula>
    </cfRule>
  </conditionalFormatting>
  <conditionalFormatting sqref="F18:F48">
    <cfRule type="expression" priority="14" aboveAverage="0" equalAverage="0" bottom="0" percent="0" rank="0" text="" dxfId="28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29">
      <formula>10</formula>
    </cfRule>
  </conditionalFormatting>
  <conditionalFormatting sqref="D10">
    <cfRule type="expression" priority="16" aboveAverage="0" equalAverage="0" bottom="0" percent="0" rank="0" text="" dxfId="30">
      <formula>($L$8=1)</formula>
    </cfRule>
    <cfRule type="expression" priority="17" aboveAverage="0" equalAverage="0" bottom="0" percent="0" rank="0" text="" dxfId="31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lumentart xmlns="e4531044-1c4f-4a87-8ce2-eaf9f3bc6aae">
      <Value>Hilfsmittel (Vorlagen, Formulare)</Value>
    </Dolumentart>
    <Verantwortlich xmlns="e4531044-1c4f-4a87-8ce2-eaf9f3bc6aae">
      <Value>022 Studenten</Value>
    </Verantwortlich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CBA5265D9F6E240B15A8E208D6F03A0" ma:contentTypeVersion="2" ma:contentTypeDescription="Ein neues Dokument erstellen." ma:contentTypeScope="" ma:versionID="2c38f9874029bed8e74ffbc418080284">
  <xsd:schema xmlns:xsd="http://www.w3.org/2001/XMLSchema" xmlns:xs="http://www.w3.org/2001/XMLSchema" xmlns:p="http://schemas.microsoft.com/office/2006/metadata/properties" xmlns:ns2="e4531044-1c4f-4a87-8ce2-eaf9f3bc6aae" targetNamespace="http://schemas.microsoft.com/office/2006/metadata/properties" ma:root="true" ma:fieldsID="3e5a8612adce957876c08dd7f8f9a5b0" ns2:_="">
    <xsd:import namespace="e4531044-1c4f-4a87-8ce2-eaf9f3bc6aae"/>
    <xsd:element name="properties">
      <xsd:complexType>
        <xsd:sequence>
          <xsd:element name="documentManagement">
            <xsd:complexType>
              <xsd:all>
                <xsd:element ref="ns2:Verantwortlich" minOccurs="0"/>
                <xsd:element ref="ns2:Dolumenta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31044-1c4f-4a87-8ce2-eaf9f3bc6aae" elementFormDefault="qualified">
    <xsd:import namespace="http://schemas.microsoft.com/office/2006/documentManagement/types"/>
    <xsd:import namespace="http://schemas.microsoft.com/office/infopath/2007/PartnerControls"/>
    <xsd:element name="Verantwortlich" ma:index="8" nillable="true" ma:displayName="Verantwortlich" ma:default="Sonstiges" ma:description="Kategorisierung der Datei nach verantwortlicher OE" ma:internalName="Verantwortlic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000 Institut"/>
                    <xsd:enumeration value="010 Business Development"/>
                    <xsd:enumeration value="011 Marketing und Kommunikation"/>
                    <xsd:enumeration value="012 Wissensmanagement"/>
                    <xsd:enumeration value="013 Innovationsmanagement"/>
                    <xsd:enumeration value="014 Forschungsstrategie"/>
                    <xsd:enumeration value="020 Verwaltung"/>
                    <xsd:enumeration value="020 Technik"/>
                    <xsd:enumeration value="021 Betriebswirtschaft/Controlling"/>
                    <xsd:enumeration value="022 Personalmanagement"/>
                    <xsd:enumeration value="022 Mitarbeitende"/>
                    <xsd:enumeration value="022 Studenten"/>
                    <xsd:enumeration value="022 Reisen"/>
                    <xsd:enumeration value="023 IT"/>
                    <xsd:enumeration value="024 Einkauf"/>
                    <xsd:enumeration value="025 Recht und Auftragsmanagement"/>
                    <xsd:enumeration value="026 Bau"/>
                    <xsd:enumeration value="031 Arbeitssicherheit"/>
                    <xsd:enumeration value="032 E-Labor"/>
                    <xsd:enumeration value="033 Werkstatt"/>
                    <xsd:enumeration value="090 Stuttgarter Produktionsakademie"/>
                    <xsd:enumeration value="Betriebsrat"/>
                    <xsd:enumeration value="WTR"/>
                    <xsd:enumeration value="Schwerbehindertenvertretung"/>
                    <xsd:enumeration value="Sonstiges"/>
                  </xsd:restriction>
                </xsd:simpleType>
              </xsd:element>
            </xsd:sequence>
          </xsd:extension>
        </xsd:complexContent>
      </xsd:complexType>
    </xsd:element>
    <xsd:element name="Dolumentart" ma:index="9" nillable="true" ma:displayName="Dokumentart" ma:default="Hilfsmittel (Vorlagen, Formulare)" ma:description="Art des Dokuments: Formular etc." ma:internalName="Dolumenta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ilfsmittel (Vorlagen, Formulare)"/>
                    <xsd:enumeration value="Info-Dokument"/>
                    <xsd:enumeration value="Prozess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F1FF4BC-DF9E-4FCC-B7A5-623C7EB671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BCEE30-3E94-4195-8540-FB757AD11EED}">
  <ds:schemaRefs>
    <ds:schemaRef ds:uri="http://purl.org/dc/terms/"/>
    <ds:schemaRef ds:uri="http://schemas.openxmlformats.org/package/2006/metadata/core-properties"/>
    <ds:schemaRef ds:uri="e4531044-1c4f-4a87-8ce2-eaf9f3bc6aa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E40756-50FC-4A46-A9E8-91F31BF57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531044-1c4f-4a87-8ce2-eaf9f3bc6a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D20F89F-D4C6-45AB-A3B7-A9CE061D478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1996-03-12T15:31:57Z</dcterms:created>
  <dc:creator>Hagen Gehringer /322</dc:creator>
  <dc:description/>
  <dc:language>en-US</dc:language>
  <cp:lastModifiedBy>Philipp Kurrle</cp:lastModifiedBy>
  <cp:lastPrinted>2021-07-14T08:53:44Z</cp:lastPrinted>
  <dcterms:modified xsi:type="dcterms:W3CDTF">2022-08-03T13:22:42Z</dcterms:modified>
  <cp:revision>5</cp:revision>
  <dc:subject/>
  <dc:title>Arbeitszeitnachweis Studenten 2022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0x0101009CBA5265D9F6E240B15A8E208D6F03A0</vt:lpwstr>
  </property>
</Properties>
</file>