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" activeTab="4"/>
  </bookViews>
  <sheets>
    <sheet name="smithwa" sheetId="12" r:id="rId1"/>
    <sheet name="kdtree" sheetId="5" r:id="rId2"/>
    <sheet name="botsspar" sheetId="8" r:id="rId3"/>
    <sheet name="nab" sheetId="1" r:id="rId4"/>
    <sheet name="botsalgn" sheetId="7" r:id="rId5"/>
    <sheet name="fma3d" sheetId="9" r:id="rId6"/>
    <sheet name="imagick" sheetId="11" r:id="rId7"/>
    <sheet name="bwaves" sheetId="15" r:id="rId8"/>
    <sheet name="swim" sheetId="10" r:id="rId9"/>
    <sheet name="applu331" sheetId="13" r:id="rId10"/>
    <sheet name="bt331" sheetId="6" r:id="rId11"/>
    <sheet name="mgrid331" sheetId="14" r:id="rId12"/>
    <sheet name="md" sheetId="3" r:id="rId13"/>
    <sheet name="ilbdc" sheetId="2" r:id="rId14"/>
    <sheet name="Tabelle15" sheetId="16" r:id="rId15"/>
    <sheet name="Tabelle1" sheetId="17" r:id="rId16"/>
  </sheets>
  <calcPr calcId="145621"/>
</workbook>
</file>

<file path=xl/calcChain.xml><?xml version="1.0" encoding="utf-8"?>
<calcChain xmlns="http://schemas.openxmlformats.org/spreadsheetml/2006/main">
  <c r="I76" i="7" l="1"/>
  <c r="I66" i="7"/>
  <c r="I56" i="7"/>
  <c r="I36" i="7"/>
  <c r="I26" i="7"/>
  <c r="I16" i="7"/>
  <c r="I51" i="8"/>
  <c r="I50" i="8"/>
  <c r="I49" i="8"/>
  <c r="I48" i="8"/>
  <c r="I36" i="1"/>
  <c r="I56" i="1"/>
  <c r="I16" i="1"/>
  <c r="D36" i="6" l="1"/>
  <c r="D35" i="6"/>
  <c r="N20" i="17" l="1"/>
  <c r="M20" i="17"/>
  <c r="L20" i="17"/>
  <c r="J20" i="17"/>
  <c r="I20" i="17"/>
  <c r="I86" i="14"/>
  <c r="I85" i="14"/>
  <c r="I87" i="14"/>
  <c r="I46" i="14"/>
  <c r="I45" i="14"/>
  <c r="N32" i="17"/>
  <c r="M32" i="17"/>
  <c r="L32" i="17"/>
  <c r="J32" i="17"/>
  <c r="I32" i="17"/>
  <c r="D34" i="6"/>
  <c r="I47" i="8"/>
  <c r="N25" i="17" l="1"/>
  <c r="N26" i="17"/>
  <c r="N27" i="17"/>
  <c r="N28" i="17"/>
  <c r="N29" i="17"/>
  <c r="N30" i="17"/>
  <c r="N31" i="17"/>
  <c r="N34" i="17"/>
  <c r="N35" i="17"/>
  <c r="M25" i="17"/>
  <c r="M26" i="17"/>
  <c r="M27" i="17"/>
  <c r="M28" i="17"/>
  <c r="M29" i="17"/>
  <c r="M30" i="17"/>
  <c r="M31" i="17"/>
  <c r="M34" i="17"/>
  <c r="M35" i="17"/>
  <c r="L25" i="17"/>
  <c r="L26" i="17"/>
  <c r="L27" i="17"/>
  <c r="L28" i="17"/>
  <c r="L29" i="17"/>
  <c r="L30" i="17"/>
  <c r="L31" i="17"/>
  <c r="L34" i="17"/>
  <c r="L35" i="17"/>
  <c r="J25" i="17"/>
  <c r="J26" i="17"/>
  <c r="J27" i="17"/>
  <c r="J28" i="17"/>
  <c r="J29" i="17"/>
  <c r="J30" i="17"/>
  <c r="J31" i="17"/>
  <c r="J34" i="17"/>
  <c r="J35" i="17"/>
  <c r="I25" i="17"/>
  <c r="I26" i="17"/>
  <c r="I27" i="17"/>
  <c r="I28" i="17"/>
  <c r="I29" i="17"/>
  <c r="I30" i="17"/>
  <c r="I31" i="17"/>
  <c r="I34" i="17"/>
  <c r="I35" i="17"/>
  <c r="N24" i="17"/>
  <c r="M24" i="17"/>
  <c r="L24" i="17"/>
  <c r="J24" i="17"/>
  <c r="I24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N3" i="17"/>
  <c r="M3" i="17"/>
  <c r="L3" i="17"/>
  <c r="J3" i="17"/>
  <c r="I3" i="17"/>
  <c r="B32" i="6"/>
  <c r="D32" i="6" s="1"/>
  <c r="I43" i="8"/>
  <c r="I42" i="8"/>
  <c r="I41" i="8"/>
  <c r="I44" i="8"/>
  <c r="D33" i="6"/>
  <c r="G44" i="8"/>
  <c r="D31" i="6" l="1"/>
  <c r="I40" i="8"/>
  <c r="I39" i="8" l="1"/>
  <c r="I37" i="8"/>
  <c r="I36" i="8"/>
  <c r="I35" i="8"/>
  <c r="I34" i="8"/>
  <c r="I33" i="8"/>
  <c r="I32" i="8"/>
  <c r="I30" i="8"/>
  <c r="I29" i="8"/>
  <c r="I28" i="8"/>
  <c r="I27" i="8"/>
  <c r="I26" i="8"/>
  <c r="B30" i="6"/>
  <c r="D29" i="6"/>
  <c r="D28" i="6"/>
  <c r="D27" i="6"/>
  <c r="D26" i="6"/>
  <c r="D25" i="6"/>
  <c r="D24" i="6"/>
  <c r="G31" i="8"/>
  <c r="G38" i="8"/>
  <c r="D23" i="6" l="1"/>
  <c r="I25" i="8"/>
  <c r="D22" i="6" l="1"/>
  <c r="D21" i="6"/>
  <c r="D20" i="6"/>
  <c r="I24" i="8"/>
  <c r="I23" i="8"/>
  <c r="I21" i="8"/>
  <c r="I20" i="8"/>
  <c r="G22" i="8"/>
  <c r="I19" i="8" l="1"/>
  <c r="I18" i="8"/>
  <c r="D19" i="6"/>
  <c r="D13" i="6" l="1"/>
  <c r="D12" i="6"/>
  <c r="D14" i="6"/>
  <c r="I9" i="7"/>
  <c r="I13" i="8"/>
  <c r="I17" i="8"/>
  <c r="I16" i="8"/>
  <c r="I15" i="8"/>
  <c r="B15" i="6"/>
  <c r="C16" i="6"/>
  <c r="D16" i="6"/>
  <c r="B16" i="6"/>
  <c r="D11" i="6" l="1"/>
  <c r="D10" i="6"/>
  <c r="I12" i="8"/>
  <c r="G11" i="8"/>
  <c r="I11" i="8" l="1"/>
  <c r="D32" i="13"/>
  <c r="D31" i="13" l="1"/>
  <c r="D30" i="13"/>
  <c r="D29" i="13"/>
  <c r="D25" i="13"/>
  <c r="I11" i="7"/>
  <c r="I12" i="7"/>
  <c r="I13" i="7"/>
  <c r="D23" i="13" l="1"/>
  <c r="D22" i="13"/>
  <c r="D24" i="13"/>
  <c r="D21" i="13" l="1"/>
  <c r="I9" i="8" l="1"/>
  <c r="D16" i="13"/>
  <c r="D19" i="13"/>
  <c r="D20" i="13"/>
  <c r="D9" i="3" l="1"/>
  <c r="D13" i="13"/>
  <c r="D14" i="13"/>
  <c r="D15" i="13"/>
  <c r="I96" i="14" l="1"/>
  <c r="D9" i="6" l="1"/>
  <c r="D17" i="6" l="1"/>
  <c r="D15" i="6"/>
  <c r="I8" i="6" l="1"/>
  <c r="D18" i="6"/>
  <c r="D8" i="6" l="1"/>
  <c r="I86" i="6"/>
  <c r="J17" i="16" l="1"/>
  <c r="I17" i="16"/>
  <c r="N17" i="16"/>
  <c r="L17" i="16"/>
  <c r="L18" i="16"/>
  <c r="M18" i="16"/>
  <c r="N31" i="16"/>
  <c r="M31" i="16"/>
  <c r="L31" i="16"/>
  <c r="J31" i="16"/>
  <c r="I31" i="16"/>
  <c r="I45" i="6" l="1"/>
  <c r="D30" i="6"/>
  <c r="D18" i="12" l="1"/>
  <c r="B18" i="12"/>
  <c r="D21" i="12"/>
  <c r="D15" i="12"/>
  <c r="B15" i="12"/>
  <c r="I96" i="6"/>
  <c r="I87" i="6"/>
  <c r="I85" i="6"/>
  <c r="I46" i="6"/>
  <c r="C20" i="12" l="1"/>
  <c r="C21" i="12"/>
  <c r="B21" i="12"/>
  <c r="D20" i="12"/>
  <c r="B20" i="12"/>
  <c r="D22" i="12" l="1"/>
  <c r="B22" i="12"/>
  <c r="D18" i="13" l="1"/>
  <c r="D17" i="13"/>
  <c r="I86" i="3"/>
  <c r="D33" i="13"/>
  <c r="I85" i="3"/>
  <c r="M19" i="16" l="1"/>
  <c r="N19" i="16"/>
  <c r="L19" i="16"/>
  <c r="J19" i="16"/>
  <c r="I19" i="16"/>
  <c r="D36" i="13"/>
  <c r="D35" i="13"/>
  <c r="D34" i="13"/>
  <c r="I96" i="3" l="1"/>
  <c r="I76" i="3"/>
  <c r="I26" i="3"/>
  <c r="I18" i="3"/>
  <c r="D11" i="13" l="1"/>
  <c r="D12" i="13"/>
  <c r="I9" i="13"/>
  <c r="I85" i="13" l="1"/>
  <c r="I86" i="13"/>
  <c r="I87" i="13"/>
  <c r="I45" i="13"/>
  <c r="I46" i="13"/>
  <c r="D9" i="13"/>
  <c r="D8" i="13"/>
  <c r="I8" i="13"/>
  <c r="D10" i="13"/>
  <c r="D27" i="13" l="1"/>
  <c r="I101" i="1"/>
  <c r="I98" i="5"/>
  <c r="I95" i="5"/>
  <c r="I94" i="5"/>
  <c r="I93" i="5"/>
  <c r="I90" i="5" l="1"/>
  <c r="D28" i="13" l="1"/>
  <c r="I92" i="5"/>
  <c r="I91" i="5"/>
  <c r="I89" i="5"/>
  <c r="I88" i="5"/>
  <c r="D55" i="5"/>
  <c r="D56" i="5"/>
  <c r="D26" i="13"/>
  <c r="I84" i="5" l="1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D28" i="3"/>
  <c r="D36" i="3" l="1"/>
  <c r="D51" i="5" l="1"/>
  <c r="D53" i="5"/>
  <c r="N24" i="16" l="1"/>
  <c r="M24" i="16"/>
  <c r="L24" i="16"/>
  <c r="J32" i="16"/>
  <c r="I32" i="16"/>
  <c r="I29" i="16"/>
  <c r="D24" i="10"/>
  <c r="D23" i="10"/>
  <c r="D22" i="10"/>
  <c r="D21" i="10"/>
  <c r="D20" i="10"/>
  <c r="D19" i="10"/>
  <c r="H66" i="5" l="1"/>
  <c r="I66" i="5"/>
  <c r="G66" i="5"/>
  <c r="I68" i="5"/>
  <c r="I67" i="5"/>
  <c r="I65" i="5"/>
  <c r="I64" i="5"/>
  <c r="I63" i="5"/>
  <c r="I62" i="5"/>
  <c r="I61" i="5"/>
  <c r="I60" i="5"/>
  <c r="I69" i="5"/>
  <c r="D35" i="15"/>
  <c r="D34" i="15"/>
  <c r="D33" i="15"/>
  <c r="D16" i="10"/>
  <c r="D15" i="10"/>
  <c r="D17" i="10"/>
  <c r="I26" i="5" l="1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H53" i="5"/>
  <c r="G53" i="5"/>
  <c r="I46" i="5"/>
  <c r="H46" i="5"/>
  <c r="G46" i="5"/>
  <c r="H45" i="5"/>
  <c r="I45" i="5"/>
  <c r="G45" i="5"/>
  <c r="I43" i="5"/>
  <c r="I44" i="5"/>
  <c r="D37" i="12"/>
  <c r="C36" i="12"/>
  <c r="B36" i="12"/>
  <c r="D36" i="12" s="1"/>
  <c r="D25" i="10"/>
  <c r="H18" i="15"/>
  <c r="I18" i="15"/>
  <c r="G18" i="15"/>
  <c r="D31" i="15"/>
  <c r="B31" i="15"/>
  <c r="C27" i="15"/>
  <c r="D27" i="15"/>
  <c r="B27" i="15"/>
  <c r="H86" i="9"/>
  <c r="I86" i="9"/>
  <c r="G86" i="9"/>
  <c r="H8" i="1"/>
  <c r="I8" i="1"/>
  <c r="G8" i="1"/>
  <c r="I77" i="12"/>
  <c r="G77" i="12"/>
  <c r="I78" i="12"/>
  <c r="G78" i="12"/>
  <c r="I86" i="12"/>
  <c r="G86" i="12"/>
  <c r="H96" i="12"/>
  <c r="I96" i="12"/>
  <c r="G96" i="12"/>
  <c r="H30" i="5"/>
  <c r="I30" i="5"/>
  <c r="G30" i="5"/>
  <c r="D26" i="10" l="1"/>
  <c r="I42" i="5"/>
  <c r="I103" i="5"/>
  <c r="I41" i="5"/>
  <c r="I40" i="5"/>
  <c r="I39" i="5"/>
  <c r="I38" i="5"/>
  <c r="I37" i="5"/>
  <c r="I36" i="5"/>
  <c r="I35" i="5"/>
  <c r="I34" i="5"/>
  <c r="I33" i="5"/>
  <c r="I32" i="5"/>
  <c r="I31" i="5"/>
  <c r="I29" i="5"/>
  <c r="I28" i="5"/>
  <c r="I27" i="5"/>
  <c r="D31" i="12"/>
  <c r="D30" i="12"/>
  <c r="D29" i="12"/>
  <c r="D28" i="12"/>
  <c r="D32" i="12"/>
  <c r="D33" i="12"/>
  <c r="D27" i="12"/>
  <c r="I16" i="16" l="1"/>
  <c r="J29" i="16"/>
  <c r="N29" i="16"/>
  <c r="M29" i="16"/>
  <c r="L29" i="16"/>
  <c r="D27" i="10"/>
  <c r="I25" i="5"/>
  <c r="I9" i="16" l="1"/>
  <c r="I45" i="15"/>
  <c r="D32" i="15"/>
  <c r="I100" i="5"/>
  <c r="N32" i="16" l="1"/>
  <c r="M32" i="16"/>
  <c r="L32" i="16"/>
  <c r="N9" i="16"/>
  <c r="L9" i="16"/>
  <c r="D29" i="10"/>
  <c r="D28" i="10"/>
  <c r="I45" i="10"/>
  <c r="I85" i="15"/>
  <c r="I87" i="15"/>
  <c r="L16" i="16" l="1"/>
  <c r="I85" i="10"/>
  <c r="D30" i="10" l="1"/>
  <c r="N16" i="16"/>
  <c r="M16" i="16"/>
  <c r="J16" i="16"/>
  <c r="I46" i="10"/>
  <c r="I87" i="10"/>
  <c r="I15" i="16" l="1"/>
  <c r="I14" i="16"/>
  <c r="D34" i="10"/>
  <c r="D33" i="10"/>
  <c r="D32" i="10"/>
  <c r="D31" i="10"/>
  <c r="D35" i="10"/>
  <c r="D36" i="10"/>
  <c r="N15" i="16"/>
  <c r="L15" i="16"/>
  <c r="I85" i="5"/>
  <c r="I87" i="5"/>
  <c r="I86" i="5"/>
  <c r="I45" i="1"/>
  <c r="N14" i="16"/>
  <c r="L14" i="16"/>
  <c r="I87" i="1"/>
  <c r="I85" i="1"/>
  <c r="N11" i="16"/>
  <c r="L11" i="16"/>
  <c r="J11" i="16"/>
  <c r="I11" i="16"/>
  <c r="I45" i="9"/>
  <c r="I46" i="9"/>
  <c r="N12" i="16"/>
  <c r="L12" i="16"/>
  <c r="J12" i="16"/>
  <c r="L10" i="16"/>
  <c r="I12" i="16"/>
  <c r="I45" i="7"/>
  <c r="I46" i="7"/>
  <c r="N13" i="16"/>
  <c r="L13" i="16"/>
  <c r="J13" i="16"/>
  <c r="I13" i="16"/>
  <c r="I56" i="8"/>
  <c r="I46" i="8"/>
  <c r="I45" i="8"/>
  <c r="I85" i="8"/>
  <c r="I87" i="8"/>
  <c r="D22" i="11" l="1"/>
  <c r="D21" i="11"/>
  <c r="I85" i="9"/>
  <c r="I87" i="7"/>
  <c r="I85" i="7"/>
  <c r="L27" i="16" l="1"/>
  <c r="M27" i="16"/>
  <c r="N27" i="16"/>
  <c r="J10" i="16"/>
  <c r="I10" i="16"/>
  <c r="N10" i="16"/>
  <c r="I87" i="9"/>
  <c r="D27" i="11"/>
  <c r="D26" i="11"/>
  <c r="D25" i="11"/>
  <c r="D24" i="11"/>
  <c r="D23" i="11"/>
  <c r="I46" i="11"/>
  <c r="I45" i="11"/>
  <c r="I85" i="11"/>
  <c r="I87" i="11"/>
  <c r="D28" i="11" l="1"/>
  <c r="M15" i="16"/>
  <c r="J15" i="16"/>
  <c r="M14" i="16"/>
  <c r="J14" i="16"/>
  <c r="M13" i="16"/>
  <c r="M12" i="16"/>
  <c r="M11" i="16"/>
  <c r="M10" i="16"/>
  <c r="I56" i="11"/>
  <c r="M9" i="16"/>
  <c r="J9" i="16"/>
  <c r="D30" i="11"/>
  <c r="D29" i="11"/>
  <c r="I96" i="15" l="1"/>
  <c r="I86" i="15"/>
  <c r="I76" i="15"/>
  <c r="I66" i="15"/>
  <c r="I46" i="15"/>
  <c r="I36" i="15"/>
  <c r="I26" i="15"/>
  <c r="I22" i="15"/>
  <c r="I16" i="15"/>
  <c r="I14" i="15"/>
  <c r="D26" i="12"/>
  <c r="D31" i="11"/>
  <c r="D32" i="11"/>
  <c r="D29" i="15"/>
  <c r="D30" i="15"/>
  <c r="L3" i="16" l="1"/>
  <c r="L4" i="16"/>
  <c r="L5" i="16"/>
  <c r="L6" i="16"/>
  <c r="L7" i="16"/>
  <c r="L8" i="16"/>
  <c r="M3" i="16"/>
  <c r="M4" i="16"/>
  <c r="M5" i="16"/>
  <c r="M6" i="16"/>
  <c r="M7" i="16"/>
  <c r="M8" i="16"/>
  <c r="N4" i="16"/>
  <c r="N5" i="16"/>
  <c r="N6" i="16"/>
  <c r="N7" i="16"/>
  <c r="N8" i="16"/>
  <c r="N3" i="16"/>
  <c r="N25" i="16"/>
  <c r="N26" i="16"/>
  <c r="N28" i="16"/>
  <c r="N30" i="16"/>
  <c r="N23" i="16"/>
  <c r="M25" i="16"/>
  <c r="M26" i="16"/>
  <c r="M28" i="16"/>
  <c r="M30" i="16"/>
  <c r="M23" i="16"/>
  <c r="L25" i="16"/>
  <c r="L26" i="16"/>
  <c r="L28" i="16"/>
  <c r="L30" i="16"/>
  <c r="L23" i="16"/>
  <c r="J24" i="16"/>
  <c r="J25" i="16"/>
  <c r="J26" i="16"/>
  <c r="J27" i="16"/>
  <c r="J28" i="16"/>
  <c r="J30" i="16"/>
  <c r="I24" i="16"/>
  <c r="I25" i="16"/>
  <c r="I26" i="16"/>
  <c r="I27" i="16"/>
  <c r="I28" i="16"/>
  <c r="I30" i="16"/>
  <c r="I23" i="16"/>
  <c r="J23" i="16"/>
  <c r="J4" i="16"/>
  <c r="J5" i="16"/>
  <c r="J6" i="16"/>
  <c r="J7" i="16"/>
  <c r="J8" i="16"/>
  <c r="I4" i="16"/>
  <c r="I5" i="16"/>
  <c r="I6" i="16"/>
  <c r="I7" i="16"/>
  <c r="I8" i="16"/>
  <c r="J3" i="16"/>
  <c r="I3" i="16"/>
  <c r="D28" i="15" l="1"/>
  <c r="D25" i="12"/>
  <c r="D24" i="12"/>
  <c r="I83" i="12" l="1"/>
  <c r="I82" i="12"/>
  <c r="I81" i="12"/>
  <c r="I80" i="12"/>
  <c r="I79" i="12"/>
  <c r="I76" i="12"/>
  <c r="I75" i="12"/>
  <c r="I74" i="12"/>
  <c r="I73" i="12"/>
  <c r="I72" i="12"/>
  <c r="I71" i="12"/>
  <c r="I70" i="12"/>
  <c r="I69" i="12"/>
  <c r="I68" i="12"/>
  <c r="I67" i="12"/>
  <c r="I65" i="12"/>
  <c r="I64" i="12"/>
  <c r="I63" i="12"/>
  <c r="I84" i="12"/>
  <c r="I85" i="12"/>
  <c r="I87" i="12"/>
  <c r="I88" i="12"/>
  <c r="I89" i="12"/>
  <c r="I90" i="12"/>
  <c r="I91" i="12"/>
  <c r="I92" i="12"/>
  <c r="I93" i="12"/>
  <c r="I94" i="12"/>
  <c r="I95" i="12"/>
  <c r="D35" i="11"/>
  <c r="D34" i="11"/>
  <c r="D33" i="11"/>
  <c r="D25" i="15"/>
  <c r="D24" i="15"/>
  <c r="D23" i="15"/>
  <c r="D22" i="15"/>
  <c r="D21" i="15"/>
  <c r="D26" i="15"/>
  <c r="I76" i="1" l="1"/>
  <c r="I86" i="1"/>
  <c r="I96" i="1"/>
  <c r="D19" i="15"/>
  <c r="D20" i="15"/>
  <c r="D36" i="11"/>
  <c r="D19" i="11"/>
  <c r="D20" i="11"/>
  <c r="D18" i="15" l="1"/>
  <c r="D15" i="15" l="1"/>
  <c r="D13" i="15" l="1"/>
  <c r="D14" i="15"/>
  <c r="D12" i="15" l="1"/>
  <c r="I61" i="12" l="1"/>
  <c r="I62" i="12"/>
  <c r="D34" i="12" l="1"/>
  <c r="I60" i="12"/>
  <c r="I59" i="12" l="1"/>
  <c r="I58" i="12"/>
  <c r="I57" i="12"/>
  <c r="I56" i="12"/>
  <c r="I55" i="12"/>
  <c r="I54" i="12"/>
  <c r="I53" i="12"/>
  <c r="I52" i="12"/>
  <c r="I49" i="12"/>
  <c r="I50" i="12"/>
  <c r="I51" i="12"/>
  <c r="D35" i="12" l="1"/>
  <c r="D16" i="15"/>
  <c r="D9" i="15"/>
  <c r="D34" i="9"/>
  <c r="D35" i="9"/>
  <c r="D36" i="9"/>
  <c r="D36" i="1" l="1"/>
  <c r="D33" i="1"/>
  <c r="D34" i="1"/>
  <c r="D35" i="1"/>
  <c r="D11" i="15"/>
  <c r="D32" i="8" l="1"/>
  <c r="D31" i="8"/>
  <c r="D30" i="8"/>
  <c r="D29" i="8"/>
  <c r="D28" i="8"/>
  <c r="D27" i="8"/>
  <c r="D23" i="8"/>
  <c r="D25" i="8"/>
  <c r="D22" i="8"/>
  <c r="D33" i="8" l="1"/>
  <c r="D36" i="15"/>
  <c r="I8" i="8"/>
  <c r="D34" i="8" l="1"/>
  <c r="I48" i="12" l="1"/>
  <c r="I47" i="12"/>
  <c r="I45" i="12" l="1"/>
  <c r="D36" i="8"/>
  <c r="D35" i="8"/>
  <c r="I43" i="12"/>
  <c r="I44" i="12"/>
  <c r="I42" i="12"/>
  <c r="I41" i="12"/>
  <c r="I39" i="12"/>
  <c r="I40" i="12"/>
  <c r="I38" i="12"/>
  <c r="I66" i="12" l="1"/>
  <c r="I96" i="10"/>
  <c r="I66" i="10"/>
  <c r="I56" i="10"/>
  <c r="D33" i="9"/>
  <c r="D32" i="9"/>
  <c r="D31" i="9"/>
  <c r="D30" i="9"/>
  <c r="D29" i="9"/>
  <c r="D28" i="9"/>
  <c r="D27" i="9"/>
  <c r="I24" i="5"/>
  <c r="D34" i="7"/>
  <c r="D35" i="7"/>
  <c r="D36" i="7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46" i="12"/>
  <c r="I8" i="10" l="1"/>
  <c r="D33" i="7"/>
  <c r="D32" i="7"/>
  <c r="D30" i="7"/>
  <c r="D29" i="7"/>
  <c r="D28" i="7"/>
  <c r="D27" i="7" l="1"/>
  <c r="D26" i="7"/>
  <c r="D25" i="7"/>
  <c r="D24" i="7"/>
  <c r="D23" i="7"/>
  <c r="D22" i="7"/>
  <c r="D10" i="15" l="1"/>
  <c r="D21" i="7" l="1"/>
  <c r="D20" i="7"/>
  <c r="D19" i="7" l="1"/>
  <c r="I8" i="7"/>
  <c r="D17" i="7"/>
  <c r="D16" i="7"/>
  <c r="D15" i="7"/>
  <c r="D12" i="7" l="1"/>
  <c r="D13" i="7"/>
  <c r="D21" i="8"/>
  <c r="D17" i="8"/>
  <c r="D16" i="8"/>
  <c r="D15" i="8"/>
  <c r="D13" i="8"/>
  <c r="D12" i="8"/>
  <c r="D17" i="15"/>
  <c r="I23" i="5" l="1"/>
  <c r="I21" i="5"/>
  <c r="I22" i="5"/>
  <c r="I20" i="5"/>
  <c r="I19" i="5" l="1"/>
  <c r="I17" i="5"/>
  <c r="D26" i="9"/>
  <c r="D24" i="9"/>
  <c r="D25" i="9"/>
  <c r="I22" i="1"/>
  <c r="I14" i="1"/>
  <c r="D20" i="9"/>
  <c r="D21" i="9"/>
  <c r="D22" i="9"/>
  <c r="D23" i="9"/>
  <c r="D10" i="9"/>
  <c r="D11" i="7" l="1"/>
  <c r="D14" i="11"/>
  <c r="I10" i="11" l="1"/>
  <c r="I8" i="11"/>
  <c r="D13" i="11"/>
  <c r="D12" i="11"/>
  <c r="D11" i="11"/>
  <c r="D10" i="11"/>
  <c r="D14" i="10" l="1"/>
  <c r="D12" i="10" l="1"/>
  <c r="D13" i="10"/>
  <c r="I46" i="1"/>
  <c r="I26" i="1"/>
  <c r="I66" i="1"/>
  <c r="D11" i="10" l="1"/>
  <c r="D10" i="10"/>
  <c r="D9" i="10"/>
  <c r="D9" i="11" l="1"/>
  <c r="D18" i="10" l="1"/>
  <c r="D8" i="10" l="1"/>
  <c r="I86" i="10"/>
  <c r="I26" i="10"/>
  <c r="I16" i="10"/>
  <c r="D31" i="7" l="1"/>
  <c r="D24" i="8"/>
  <c r="D26" i="8"/>
  <c r="D8" i="15" l="1"/>
  <c r="I96" i="7" l="1"/>
  <c r="I86" i="7"/>
  <c r="I70" i="7"/>
  <c r="D18" i="7"/>
  <c r="D19" i="9"/>
  <c r="I96" i="9"/>
  <c r="I31" i="8"/>
  <c r="D19" i="8"/>
  <c r="I31" i="7"/>
  <c r="I38" i="7"/>
  <c r="I96" i="11"/>
  <c r="I86" i="11"/>
  <c r="I70" i="11"/>
  <c r="I42" i="11"/>
  <c r="I38" i="11"/>
  <c r="I30" i="11"/>
  <c r="I18" i="11"/>
  <c r="D18" i="11"/>
  <c r="D17" i="11"/>
  <c r="D16" i="11"/>
  <c r="D15" i="11"/>
  <c r="D8" i="11"/>
  <c r="I96" i="8"/>
  <c r="I86" i="8"/>
  <c r="I70" i="8"/>
  <c r="I38" i="8"/>
  <c r="D14" i="8"/>
  <c r="D11" i="8"/>
  <c r="D11" i="9" l="1"/>
  <c r="I70" i="9" l="1"/>
  <c r="I38" i="9"/>
  <c r="I22" i="9"/>
  <c r="I10" i="9"/>
  <c r="D12" i="9"/>
  <c r="D13" i="9"/>
  <c r="D14" i="9"/>
  <c r="D15" i="9"/>
  <c r="D16" i="9"/>
  <c r="D17" i="9"/>
  <c r="I14" i="9"/>
  <c r="D18" i="9"/>
  <c r="I8" i="9"/>
  <c r="D9" i="9"/>
  <c r="D8" i="9"/>
  <c r="I96" i="5" l="1"/>
  <c r="I18" i="5"/>
  <c r="D18" i="3" l="1"/>
  <c r="D8" i="3"/>
  <c r="D20" i="8" l="1"/>
  <c r="D18" i="8"/>
  <c r="I22" i="2" l="1"/>
  <c r="I22" i="7"/>
  <c r="I14" i="7"/>
  <c r="D14" i="7"/>
  <c r="D10" i="7"/>
  <c r="I22" i="8"/>
  <c r="I14" i="8"/>
  <c r="I10" i="8"/>
  <c r="D10" i="8"/>
  <c r="D9" i="8"/>
  <c r="D8" i="8"/>
  <c r="I10" i="7" l="1"/>
  <c r="D9" i="7"/>
  <c r="D8" i="7"/>
  <c r="D13" i="2" l="1"/>
  <c r="D14" i="2"/>
  <c r="D18" i="2"/>
  <c r="D12" i="2" l="1"/>
  <c r="I14" i="2"/>
  <c r="I10" i="2" l="1"/>
  <c r="I9" i="2"/>
  <c r="I8" i="2"/>
  <c r="D11" i="2"/>
  <c r="D10" i="2"/>
  <c r="D9" i="2"/>
  <c r="D8" i="2"/>
  <c r="I24" i="12" l="1"/>
  <c r="D23" i="12"/>
  <c r="I23" i="12"/>
  <c r="I22" i="12"/>
  <c r="I21" i="12"/>
  <c r="I20" i="12"/>
  <c r="I19" i="12"/>
  <c r="I18" i="12"/>
  <c r="D19" i="12"/>
  <c r="I17" i="12"/>
  <c r="I16" i="12"/>
  <c r="I15" i="12"/>
  <c r="I14" i="12"/>
  <c r="I13" i="12"/>
  <c r="I12" i="12"/>
  <c r="I11" i="12"/>
  <c r="I10" i="12"/>
  <c r="I9" i="12"/>
  <c r="I8" i="12"/>
  <c r="I16" i="5"/>
  <c r="I15" i="5"/>
  <c r="I14" i="5"/>
  <c r="I13" i="5"/>
  <c r="I12" i="5"/>
  <c r="I11" i="5"/>
  <c r="I10" i="5"/>
  <c r="I9" i="5"/>
  <c r="I8" i="5"/>
  <c r="D17" i="12"/>
  <c r="D16" i="12"/>
  <c r="D14" i="12"/>
  <c r="D13" i="12"/>
  <c r="D12" i="12"/>
  <c r="D11" i="12"/>
  <c r="D10" i="12"/>
  <c r="D9" i="12"/>
  <c r="D8" i="12"/>
  <c r="D48" i="5" l="1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 l="1"/>
  <c r="D17" i="5"/>
  <c r="D16" i="5"/>
  <c r="D15" i="5"/>
  <c r="D14" i="5"/>
  <c r="D13" i="5"/>
  <c r="D12" i="5"/>
  <c r="D11" i="5" l="1"/>
  <c r="D10" i="5"/>
  <c r="D9" i="5"/>
  <c r="D8" i="5"/>
  <c r="D32" i="1" l="1"/>
  <c r="D31" i="1"/>
  <c r="D29" i="1"/>
  <c r="D30" i="1"/>
  <c r="D28" i="1"/>
  <c r="D27" i="1" l="1"/>
  <c r="D26" i="1"/>
  <c r="D25" i="1"/>
  <c r="D24" i="1"/>
  <c r="D23" i="1"/>
  <c r="D22" i="1"/>
  <c r="D21" i="1"/>
  <c r="D20" i="1"/>
  <c r="D19" i="1"/>
  <c r="D18" i="1"/>
  <c r="D17" i="1"/>
  <c r="D16" i="1" l="1"/>
  <c r="D15" i="1" l="1"/>
  <c r="D14" i="1"/>
  <c r="D13" i="1"/>
  <c r="D12" i="1"/>
  <c r="D11" i="1"/>
  <c r="D9" i="1"/>
  <c r="D10" i="1"/>
  <c r="D8" i="1" l="1"/>
</calcChain>
</file>

<file path=xl/sharedStrings.xml><?xml version="1.0" encoding="utf-8"?>
<sst xmlns="http://schemas.openxmlformats.org/spreadsheetml/2006/main" count="322" uniqueCount="82">
  <si>
    <t>12 Core Potsdam Bench measurements</t>
  </si>
  <si>
    <t>OMP 2012</t>
  </si>
  <si>
    <t>352 nab</t>
  </si>
  <si>
    <t>Threads/cores</t>
  </si>
  <si>
    <t>Base run time: sec</t>
  </si>
  <si>
    <t>ratio</t>
  </si>
  <si>
    <t>Speed-up</t>
  </si>
  <si>
    <t>runspec --config=tmp.cfg --size=ref --noreportable --tune=base --iterations=1 =theads=x nab oder xy</t>
  </si>
  <si>
    <t>threads</t>
  </si>
  <si>
    <t>376 kdtree</t>
  </si>
  <si>
    <t>mem = 0.5</t>
  </si>
  <si>
    <t>357 bt331</t>
  </si>
  <si>
    <t>mem 34 %</t>
  </si>
  <si>
    <t>350 md</t>
  </si>
  <si>
    <t>mem 0 %</t>
  </si>
  <si>
    <t>358 botsalgn</t>
  </si>
  <si>
    <t>mem 0.1 %</t>
  </si>
  <si>
    <t>mem 50 %</t>
  </si>
  <si>
    <t>359 botsspar</t>
  </si>
  <si>
    <t>360 ilbdc</t>
  </si>
  <si>
    <t>fma3d</t>
  </si>
  <si>
    <t>40 core</t>
  </si>
  <si>
    <t xml:space="preserve">ilbdc </t>
  </si>
  <si>
    <t>swim</t>
  </si>
  <si>
    <t>imagick</t>
  </si>
  <si>
    <t>mem 5.2%</t>
  </si>
  <si>
    <t>mem 0.1%</t>
  </si>
  <si>
    <t>smithwa</t>
  </si>
  <si>
    <t>12 core</t>
  </si>
  <si>
    <t>baut nur ohne jegliche flags</t>
  </si>
  <si>
    <t>applu331</t>
  </si>
  <si>
    <t>mgrid331</t>
  </si>
  <si>
    <t>40 Core Potsdam Bench measurements</t>
  </si>
  <si>
    <t>bwaves</t>
  </si>
  <si>
    <t xml:space="preserve">lief nicht durch, braucht config ohne flags, core dump also -I </t>
  </si>
  <si>
    <t>mem 65%</t>
  </si>
  <si>
    <t>ebenfalls ohne flags</t>
  </si>
  <si>
    <t>mem 1,3%</t>
  </si>
  <si>
    <t>tmpff ka, ob das repräsentativ ist, da 1 core potenziell anderes config file</t>
  </si>
  <si>
    <t>mem 21,5 %</t>
  </si>
  <si>
    <t>13628 erster run 1 core 12 core</t>
  </si>
  <si>
    <t>mem 16%</t>
  </si>
  <si>
    <t>mem 0,6 %</t>
  </si>
  <si>
    <t>mem: 0,1%</t>
  </si>
  <si>
    <t>?</t>
  </si>
  <si>
    <t>Speed-up 40 core</t>
  </si>
  <si>
    <t>Speed-up 12 core</t>
  </si>
  <si>
    <t>Mandelbrot</t>
  </si>
  <si>
    <t>SortArray</t>
  </si>
  <si>
    <t>Fibonacci</t>
  </si>
  <si>
    <t>CountingNumbers</t>
  </si>
  <si>
    <t>CalculatePrimes</t>
  </si>
  <si>
    <t>botsalgn Mem 0.1 %</t>
  </si>
  <si>
    <t>smithwa Mem 0.1 %</t>
  </si>
  <si>
    <t>kdtree Mem 0.5 %</t>
  </si>
  <si>
    <t>nab Mem 1.3%</t>
  </si>
  <si>
    <t>imagick Mem 5.2 %</t>
  </si>
  <si>
    <t>fma3d Mem 16 %</t>
  </si>
  <si>
    <t>swim Mem 19.7 %</t>
  </si>
  <si>
    <t>botsspar Mem 21.5 %</t>
  </si>
  <si>
    <t>bwaves Mem 65 %</t>
  </si>
  <si>
    <t>Deviation to linear</t>
  </si>
  <si>
    <t>negativ = speed up &gt; core size</t>
  </si>
  <si>
    <t>botsalgn</t>
  </si>
  <si>
    <t>botsspar</t>
  </si>
  <si>
    <t>nab</t>
  </si>
  <si>
    <t>kdtree</t>
  </si>
  <si>
    <t>https://www.spec.org/omp2012/results/res2019q3/omp2012-20190812-00182.html</t>
  </si>
  <si>
    <t>fuer ilbdc klappt das mit dem gfortran nicht so gut</t>
  </si>
  <si>
    <t>2 mal selbes resultat</t>
  </si>
  <si>
    <t>tmp</t>
  </si>
  <si>
    <t>mem 45.2%</t>
  </si>
  <si>
    <t>md</t>
  </si>
  <si>
    <t>applu331 Mem 45.2%</t>
  </si>
  <si>
    <t>20 Core Potsdam Bench measurements</t>
  </si>
  <si>
    <t>bt331</t>
  </si>
  <si>
    <t>tmpff</t>
  </si>
  <si>
    <t>mem 42,5%</t>
  </si>
  <si>
    <t>bt331 Mem 34 %</t>
  </si>
  <si>
    <t>md Mem 0%</t>
  </si>
  <si>
    <t>mgrid331 42,5 %</t>
  </si>
  <si>
    <t>mgrid331 42.5 %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</si>
</sst>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12"/>
      </top>
      <bottom/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0" borderId="2" xfId="0" applyBorder="1"/>
    <xf numFmtId="0" fontId="0" fillId="0" borderId="1" xfId="0" applyNumberFormat="1" applyBorder="1"/>
    <xf numFmtId="0" fontId="1" fillId="0" borderId="0" xfId="0" applyFont="1"/>
    <xf numFmtId="0" fontId="0" fillId="0" borderId="3" xfId="0" applyBorder="1"/>
    <xf numFmtId="0" fontId="1" fillId="0" borderId="3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Tabelle15!$A$3</c:f>
              <c:strCache>
                <c:ptCount val="1"/>
                <c:pt idx="0">
                  <c:v>Mandelbrot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Tabelle15!$B$3:$G$3</c:f>
              <c:numCache>
                <c:formatCode>General</c:formatCode>
                <c:ptCount val="6"/>
                <c:pt idx="0">
                  <c:v>37.532214099999997</c:v>
                </c:pt>
                <c:pt idx="1">
                  <c:v>38.408896300000002</c:v>
                </c:pt>
                <c:pt idx="3">
                  <c:v>61.742303200000002</c:v>
                </c:pt>
                <c:pt idx="4">
                  <c:v>62.120144199999999</c:v>
                </c:pt>
                <c:pt idx="5">
                  <c:v>62.3203429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Tabelle15!$A$4</c:f>
              <c:strCache>
                <c:ptCount val="1"/>
                <c:pt idx="0">
                  <c:v>SortArray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Tabelle15!$B$4:$G$4</c:f>
              <c:numCache>
                <c:formatCode>General</c:formatCode>
                <c:ptCount val="6"/>
                <c:pt idx="0">
                  <c:v>36.493033679765688</c:v>
                </c:pt>
                <c:pt idx="1">
                  <c:v>37.052756997480323</c:v>
                </c:pt>
                <c:pt idx="3">
                  <c:v>54.747186147186142</c:v>
                </c:pt>
                <c:pt idx="4">
                  <c:v>55.013920306246725</c:v>
                </c:pt>
                <c:pt idx="5">
                  <c:v>55.282460767314106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Tabelle15!$A$5</c:f>
              <c:strCache>
                <c:ptCount val="1"/>
                <c:pt idx="0">
                  <c:v>Fibonacci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Tabelle15!$B$5:$G$5</c:f>
              <c:numCache>
                <c:formatCode>General</c:formatCode>
                <c:ptCount val="6"/>
                <c:pt idx="0">
                  <c:v>36.780243003570199</c:v>
                </c:pt>
                <c:pt idx="1">
                  <c:v>37.223187358495515</c:v>
                </c:pt>
                <c:pt idx="3">
                  <c:v>39.233644859813083</c:v>
                </c:pt>
                <c:pt idx="4">
                  <c:v>39.183342075155132</c:v>
                </c:pt>
                <c:pt idx="5">
                  <c:v>39.165562426609682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Tabelle15!$A$6</c:f>
              <c:strCache>
                <c:ptCount val="1"/>
                <c:pt idx="0">
                  <c:v>CountingNumbers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Tabelle15!$B$6:$G$6</c:f>
              <c:numCache>
                <c:formatCode>General</c:formatCode>
                <c:ptCount val="6"/>
                <c:pt idx="0">
                  <c:v>35.7591816602107</c:v>
                </c:pt>
                <c:pt idx="1">
                  <c:v>35.664768085788175</c:v>
                </c:pt>
                <c:pt idx="3">
                  <c:v>15.381155366621316</c:v>
                </c:pt>
                <c:pt idx="4">
                  <c:v>15.021065437437629</c:v>
                </c:pt>
                <c:pt idx="5">
                  <c:v>14.994956270600449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Tabelle15!$A$7</c:f>
              <c:strCache>
                <c:ptCount val="1"/>
                <c:pt idx="0">
                  <c:v>CalculatePrimes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Tabelle15!$B$7:$G$7</c:f>
              <c:numCache>
                <c:formatCode>General</c:formatCode>
                <c:ptCount val="6"/>
                <c:pt idx="0">
                  <c:v>36.31235405893419</c:v>
                </c:pt>
                <c:pt idx="1">
                  <c:v>37.010907426589263</c:v>
                </c:pt>
                <c:pt idx="3">
                  <c:v>42.491517923813419</c:v>
                </c:pt>
                <c:pt idx="4">
                  <c:v>42.533394236359101</c:v>
                </c:pt>
                <c:pt idx="5">
                  <c:v>42.542580409356724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Tabelle15!$A$8</c:f>
              <c:strCache>
                <c:ptCount val="1"/>
                <c:pt idx="0">
                  <c:v>smithwa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Tabelle15!$B$8:$G$8</c:f>
              <c:numCache>
                <c:formatCode>General</c:formatCode>
                <c:ptCount val="6"/>
                <c:pt idx="0">
                  <c:v>36.479999999999997</c:v>
                </c:pt>
                <c:pt idx="1">
                  <c:v>38.281481481481478</c:v>
                </c:pt>
                <c:pt idx="3">
                  <c:v>38.471464019851119</c:v>
                </c:pt>
                <c:pt idx="4">
                  <c:v>29.142857142857142</c:v>
                </c:pt>
                <c:pt idx="5">
                  <c:v>24.846153846153847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Tabelle15!$A$9</c:f>
              <c:strCache>
                <c:ptCount val="1"/>
                <c:pt idx="0">
                  <c:v>bwaves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Tabelle15!$B$9:$G$9</c:f>
              <c:numCache>
                <c:formatCode>General</c:formatCode>
                <c:ptCount val="6"/>
                <c:pt idx="0">
                  <c:v>11.678280940866124</c:v>
                </c:pt>
                <c:pt idx="1">
                  <c:v>11.532508412026484</c:v>
                </c:pt>
                <c:pt idx="3">
                  <c:v>17.838985896574883</c:v>
                </c:pt>
                <c:pt idx="4">
                  <c:v>17.304397394136807</c:v>
                </c:pt>
                <c:pt idx="5">
                  <c:v>16.452307215856301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Tabelle15!$A$10</c:f>
              <c:strCache>
                <c:ptCount val="1"/>
                <c:pt idx="0">
                  <c:v>imagick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Tabelle15!$B$10:$G$10</c:f>
              <c:numCache>
                <c:formatCode>General</c:formatCode>
                <c:ptCount val="6"/>
                <c:pt idx="0">
                  <c:v>31.209618874773138</c:v>
                </c:pt>
                <c:pt idx="1">
                  <c:v>31.934076137418757</c:v>
                </c:pt>
                <c:pt idx="3">
                  <c:v>38.342251950947606</c:v>
                </c:pt>
                <c:pt idx="4">
                  <c:v>38.003314917127071</c:v>
                </c:pt>
                <c:pt idx="5">
                  <c:v>38.427932960893855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Tabelle15!$A$11</c:f>
              <c:strCache>
                <c:ptCount val="1"/>
                <c:pt idx="0">
                  <c:v>fma3d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Tabelle15!$B$11:$G$11</c:f>
              <c:numCache>
                <c:formatCode>General</c:formatCode>
                <c:ptCount val="6"/>
                <c:pt idx="0">
                  <c:v>11.996011964107677</c:v>
                </c:pt>
                <c:pt idx="1">
                  <c:v>11.912871287128713</c:v>
                </c:pt>
                <c:pt idx="3">
                  <c:v>14.146972369194591</c:v>
                </c:pt>
                <c:pt idx="4">
                  <c:v>13.982568274259151</c:v>
                </c:pt>
                <c:pt idx="5">
                  <c:v>14.080748976009362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Tabelle15!$A$12</c:f>
              <c:strCache>
                <c:ptCount val="1"/>
                <c:pt idx="0">
                  <c:v>botsalgn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Tabelle15!$B$12:$G$12</c:f>
              <c:numCache>
                <c:formatCode>General</c:formatCode>
                <c:ptCount val="6"/>
                <c:pt idx="0">
                  <c:v>37.91027154663518</c:v>
                </c:pt>
                <c:pt idx="1">
                  <c:v>38.455089820359284</c:v>
                </c:pt>
                <c:pt idx="3">
                  <c:v>44.046639231824415</c:v>
                </c:pt>
                <c:pt idx="4">
                  <c:v>44.228650137741049</c:v>
                </c:pt>
                <c:pt idx="5">
                  <c:v>44.289655172413795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Tabelle15!$A$13</c:f>
              <c:strCache>
                <c:ptCount val="1"/>
                <c:pt idx="0">
                  <c:v>botsspar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Tabelle15!$B$13:$G$13</c:f>
              <c:numCache>
                <c:formatCode>General</c:formatCode>
                <c:ptCount val="6"/>
                <c:pt idx="0">
                  <c:v>30.401729559748428</c:v>
                </c:pt>
                <c:pt idx="1">
                  <c:v>30.862729449321627</c:v>
                </c:pt>
                <c:pt idx="3">
                  <c:v>33.714908456843943</c:v>
                </c:pt>
                <c:pt idx="4">
                  <c:v>33.744328097731241</c:v>
                </c:pt>
                <c:pt idx="5">
                  <c:v>33.510398613518198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Tabelle15!$A$14</c:f>
              <c:strCache>
                <c:ptCount val="1"/>
                <c:pt idx="0">
                  <c:v>nab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Tabelle15!$B$14:$G$14</c:f>
              <c:numCache>
                <c:formatCode>General</c:formatCode>
                <c:ptCount val="6"/>
                <c:pt idx="0">
                  <c:v>25.856387665198238</c:v>
                </c:pt>
                <c:pt idx="1">
                  <c:v>26.132680320569904</c:v>
                </c:pt>
                <c:pt idx="3">
                  <c:v>33.235560588901471</c:v>
                </c:pt>
                <c:pt idx="4">
                  <c:v>33.235560588901471</c:v>
                </c:pt>
                <c:pt idx="5">
                  <c:v>34.283878504672899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Tabelle15!$A$15</c:f>
              <c:strCache>
                <c:ptCount val="1"/>
                <c:pt idx="0">
                  <c:v>kdtree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Tabelle15!$B$15:$G$15</c:f>
              <c:numCache>
                <c:formatCode>General</c:formatCode>
                <c:ptCount val="6"/>
                <c:pt idx="0">
                  <c:v>22.633333333333333</c:v>
                </c:pt>
                <c:pt idx="1">
                  <c:v>22.836322869955158</c:v>
                </c:pt>
                <c:pt idx="3">
                  <c:v>35.364583333333336</c:v>
                </c:pt>
                <c:pt idx="4">
                  <c:v>35.736842105263158</c:v>
                </c:pt>
                <c:pt idx="5">
                  <c:v>37.862453531598511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Tabelle15!$A$16</c:f>
              <c:strCache>
                <c:ptCount val="1"/>
                <c:pt idx="0">
                  <c:v>swim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Tabelle15!$B$16:$G$16</c:f>
              <c:numCache>
                <c:formatCode>General</c:formatCode>
                <c:ptCount val="6"/>
                <c:pt idx="0">
                  <c:v>8.7284196547144752</c:v>
                </c:pt>
                <c:pt idx="1">
                  <c:v>8.5495934959349587</c:v>
                </c:pt>
                <c:pt idx="3">
                  <c:v>11.196763202725725</c:v>
                </c:pt>
                <c:pt idx="4">
                  <c:v>11.187234042553191</c:v>
                </c:pt>
                <c:pt idx="5">
                  <c:v>10.990802675585284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57248"/>
        <c:axId val="197571328"/>
      </c:lineChart>
      <c:catAx>
        <c:axId val="19755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571328"/>
        <c:crosses val="autoZero"/>
        <c:auto val="1"/>
        <c:lblAlgn val="ctr"/>
        <c:lblOffset val="100"/>
        <c:noMultiLvlLbl val="0"/>
      </c:catAx>
      <c:valAx>
        <c:axId val="19757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557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45041099513728"/>
          <c:y val="0.10118799768672983"/>
          <c:w val="0.16803203015320758"/>
          <c:h val="0.46264763779527557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Tabelle1!$AC$3</c:f>
              <c:strCache>
                <c:ptCount val="1"/>
                <c:pt idx="0">
                  <c:v>Mandelbrot</c:v>
                </c:pt>
              </c:strCache>
            </c:strRef>
          </c:tx>
          <c:cat>
            <c:numRef>
              <c:f>Tabelle1!$AB$4:$AB$7</c:f>
              <c:numCache>
                <c:formatCode>General</c:formatCode>
                <c:ptCount val="4"/>
                <c:pt idx="0">
                  <c:v>80</c:v>
                </c:pt>
                <c:pt idx="1">
                  <c:v>40</c:v>
                </c:pt>
                <c:pt idx="2">
                  <c:v>24</c:v>
                </c:pt>
                <c:pt idx="3">
                  <c:v>12</c:v>
                </c:pt>
              </c:numCache>
            </c:numRef>
          </c:cat>
          <c:val>
            <c:numRef>
              <c:f>Tabelle1!$AC$4:$AC$7</c:f>
              <c:numCache>
                <c:formatCode>General</c:formatCode>
                <c:ptCount val="4"/>
                <c:pt idx="0">
                  <c:v>1.553003605</c:v>
                </c:pt>
                <c:pt idx="1">
                  <c:v>0.9602224075000001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Tabelle1!$AD$3</c:f>
              <c:strCache>
                <c:ptCount val="1"/>
                <c:pt idx="0">
                  <c:v>SortArray</c:v>
                </c:pt>
              </c:strCache>
            </c:strRef>
          </c:tx>
          <c:cat>
            <c:numRef>
              <c:f>Tabelle1!$AB$4:$AB$7</c:f>
              <c:numCache>
                <c:formatCode>General</c:formatCode>
                <c:ptCount val="4"/>
                <c:pt idx="0">
                  <c:v>80</c:v>
                </c:pt>
                <c:pt idx="1">
                  <c:v>40</c:v>
                </c:pt>
                <c:pt idx="2">
                  <c:v>24</c:v>
                </c:pt>
                <c:pt idx="3">
                  <c:v>12</c:v>
                </c:pt>
              </c:numCache>
            </c:numRef>
          </c:cat>
          <c:val>
            <c:numRef>
              <c:f>Tabelle1!$AD$4:$AD$7</c:f>
              <c:numCache>
                <c:formatCode>General</c:formatCode>
                <c:ptCount val="4"/>
                <c:pt idx="0">
                  <c:v>1.3753480076561682</c:v>
                </c:pt>
                <c:pt idx="1">
                  <c:v>0.92631892493700807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Tabelle1!$AE$3</c:f>
              <c:strCache>
                <c:ptCount val="1"/>
                <c:pt idx="0">
                  <c:v>CountingNumbers</c:v>
                </c:pt>
              </c:strCache>
            </c:strRef>
          </c:tx>
          <c:cat>
            <c:numRef>
              <c:f>Tabelle1!$AB$4:$AB$7</c:f>
              <c:numCache>
                <c:formatCode>General</c:formatCode>
                <c:ptCount val="4"/>
                <c:pt idx="0">
                  <c:v>80</c:v>
                </c:pt>
                <c:pt idx="1">
                  <c:v>40</c:v>
                </c:pt>
                <c:pt idx="2">
                  <c:v>24</c:v>
                </c:pt>
                <c:pt idx="3">
                  <c:v>12</c:v>
                </c:pt>
              </c:numCache>
            </c:numRef>
          </c:cat>
          <c:val>
            <c:numRef>
              <c:f>Tabelle1!$AE$4:$AE$7</c:f>
              <c:numCache>
                <c:formatCode>General</c:formatCode>
                <c:ptCount val="4"/>
                <c:pt idx="0">
                  <c:v>0.37552663593594071</c:v>
                </c:pt>
                <c:pt idx="1">
                  <c:v>0.89161920214470436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Tabelle1!$AF$3</c:f>
              <c:strCache>
                <c:ptCount val="1"/>
                <c:pt idx="0">
                  <c:v>Fibonacci</c:v>
                </c:pt>
              </c:strCache>
            </c:strRef>
          </c:tx>
          <c:cat>
            <c:numRef>
              <c:f>Tabelle1!$AB$4:$AB$7</c:f>
              <c:numCache>
                <c:formatCode>General</c:formatCode>
                <c:ptCount val="4"/>
                <c:pt idx="0">
                  <c:v>80</c:v>
                </c:pt>
                <c:pt idx="1">
                  <c:v>40</c:v>
                </c:pt>
                <c:pt idx="2">
                  <c:v>24</c:v>
                </c:pt>
                <c:pt idx="3">
                  <c:v>12</c:v>
                </c:pt>
              </c:numCache>
            </c:numRef>
          </c:cat>
          <c:val>
            <c:numRef>
              <c:f>Tabelle1!$AF$4:$AF$7</c:f>
              <c:numCache>
                <c:formatCode>General</c:formatCode>
                <c:ptCount val="4"/>
                <c:pt idx="0">
                  <c:v>0.97958355187887824</c:v>
                </c:pt>
                <c:pt idx="1">
                  <c:v>0.93057968396238788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Tabelle1!$AG$3</c:f>
              <c:strCache>
                <c:ptCount val="1"/>
                <c:pt idx="0">
                  <c:v>CalculatePrimes</c:v>
                </c:pt>
              </c:strCache>
            </c:strRef>
          </c:tx>
          <c:cat>
            <c:numRef>
              <c:f>Tabelle1!$AB$4:$AB$7</c:f>
              <c:numCache>
                <c:formatCode>General</c:formatCode>
                <c:ptCount val="4"/>
                <c:pt idx="0">
                  <c:v>80</c:v>
                </c:pt>
                <c:pt idx="1">
                  <c:v>40</c:v>
                </c:pt>
                <c:pt idx="2">
                  <c:v>24</c:v>
                </c:pt>
                <c:pt idx="3">
                  <c:v>12</c:v>
                </c:pt>
              </c:numCache>
            </c:numRef>
          </c:cat>
          <c:val>
            <c:numRef>
              <c:f>Tabelle1!$AG$4:$AG$7</c:f>
              <c:numCache>
                <c:formatCode>General</c:formatCode>
                <c:ptCount val="4"/>
                <c:pt idx="0">
                  <c:v>1.0633348559089775</c:v>
                </c:pt>
                <c:pt idx="1">
                  <c:v>0.92527268566473153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Tabelle1!$AH$3</c:f>
              <c:strCache>
                <c:ptCount val="1"/>
                <c:pt idx="0">
                  <c:v>md Mem 0%</c:v>
                </c:pt>
              </c:strCache>
            </c:strRef>
          </c:tx>
          <c:cat>
            <c:numRef>
              <c:f>Tabelle1!$AB$4:$AB$7</c:f>
              <c:numCache>
                <c:formatCode>General</c:formatCode>
                <c:ptCount val="4"/>
                <c:pt idx="0">
                  <c:v>80</c:v>
                </c:pt>
                <c:pt idx="1">
                  <c:v>40</c:v>
                </c:pt>
                <c:pt idx="2">
                  <c:v>24</c:v>
                </c:pt>
                <c:pt idx="3">
                  <c:v>12</c:v>
                </c:pt>
              </c:numCache>
            </c:numRef>
          </c:cat>
          <c:val>
            <c:numRef>
              <c:f>Tabelle1!$AH$4:$AH$7</c:f>
              <c:numCache>
                <c:formatCode>General</c:formatCode>
                <c:ptCount val="4"/>
                <c:pt idx="0">
                  <c:v>0.16067704218675935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Tabelle1!$AI$3</c:f>
              <c:strCache>
                <c:ptCount val="1"/>
                <c:pt idx="0">
                  <c:v>smithwa Mem 0.1 %</c:v>
                </c:pt>
              </c:strCache>
            </c:strRef>
          </c:tx>
          <c:cat>
            <c:numRef>
              <c:f>Tabelle1!$AB$4:$AB$7</c:f>
              <c:numCache>
                <c:formatCode>General</c:formatCode>
                <c:ptCount val="4"/>
                <c:pt idx="0">
                  <c:v>80</c:v>
                </c:pt>
                <c:pt idx="1">
                  <c:v>40</c:v>
                </c:pt>
                <c:pt idx="2">
                  <c:v>24</c:v>
                </c:pt>
                <c:pt idx="3">
                  <c:v>12</c:v>
                </c:pt>
              </c:numCache>
            </c:numRef>
          </c:cat>
          <c:val>
            <c:numRef>
              <c:f>Tabelle1!$AI$4:$AI$7</c:f>
              <c:numCache>
                <c:formatCode>General</c:formatCode>
                <c:ptCount val="4"/>
                <c:pt idx="0">
                  <c:v>0.72857142857142854</c:v>
                </c:pt>
                <c:pt idx="1">
                  <c:v>0.95703703703703691</c:v>
                </c:pt>
                <c:pt idx="2">
                  <c:v>0.79199016563146996</c:v>
                </c:pt>
                <c:pt idx="3">
                  <c:v>0.43278885589025595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Tabelle1!$AJ$3</c:f>
              <c:strCache>
                <c:ptCount val="1"/>
                <c:pt idx="0">
                  <c:v>botsalgn Mem 0.1 %</c:v>
                </c:pt>
              </c:strCache>
            </c:strRef>
          </c:tx>
          <c:cat>
            <c:numRef>
              <c:f>Tabelle1!$AB$4:$AB$7</c:f>
              <c:numCache>
                <c:formatCode>General</c:formatCode>
                <c:ptCount val="4"/>
                <c:pt idx="0">
                  <c:v>80</c:v>
                </c:pt>
                <c:pt idx="1">
                  <c:v>40</c:v>
                </c:pt>
                <c:pt idx="2">
                  <c:v>24</c:v>
                </c:pt>
                <c:pt idx="3">
                  <c:v>12</c:v>
                </c:pt>
              </c:numCache>
            </c:numRef>
          </c:cat>
          <c:val>
            <c:numRef>
              <c:f>Tabelle1!$AJ$4:$AJ$7</c:f>
              <c:numCache>
                <c:formatCode>General</c:formatCode>
                <c:ptCount val="4"/>
                <c:pt idx="0">
                  <c:v>1.1057162534435263</c:v>
                </c:pt>
                <c:pt idx="1">
                  <c:v>0.96137724550898207</c:v>
                </c:pt>
                <c:pt idx="2">
                  <c:v>1.0900687476774433</c:v>
                </c:pt>
                <c:pt idx="3">
                  <c:v>0.91510684760567773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Tabelle1!$AK$3</c:f>
              <c:strCache>
                <c:ptCount val="1"/>
                <c:pt idx="0">
                  <c:v>kdtree Mem 0.5 %</c:v>
                </c:pt>
              </c:strCache>
            </c:strRef>
          </c:tx>
          <c:cat>
            <c:numRef>
              <c:f>Tabelle1!$AB$4:$AB$7</c:f>
              <c:numCache>
                <c:formatCode>General</c:formatCode>
                <c:ptCount val="4"/>
                <c:pt idx="0">
                  <c:v>80</c:v>
                </c:pt>
                <c:pt idx="1">
                  <c:v>40</c:v>
                </c:pt>
                <c:pt idx="2">
                  <c:v>24</c:v>
                </c:pt>
                <c:pt idx="3">
                  <c:v>12</c:v>
                </c:pt>
              </c:numCache>
            </c:numRef>
          </c:cat>
          <c:val>
            <c:numRef>
              <c:f>Tabelle1!$AK$4:$AK$7</c:f>
              <c:numCache>
                <c:formatCode>General</c:formatCode>
                <c:ptCount val="4"/>
                <c:pt idx="0">
                  <c:v>0.89342105263157889</c:v>
                </c:pt>
                <c:pt idx="1">
                  <c:v>0.57090807174887892</c:v>
                </c:pt>
                <c:pt idx="2">
                  <c:v>0.75340375586854458</c:v>
                </c:pt>
                <c:pt idx="3">
                  <c:v>0.55604643104643103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Tabelle1!$AL$3</c:f>
              <c:strCache>
                <c:ptCount val="1"/>
                <c:pt idx="0">
                  <c:v>nab Mem 1.3%</c:v>
                </c:pt>
              </c:strCache>
            </c:strRef>
          </c:tx>
          <c:cat>
            <c:numRef>
              <c:f>Tabelle1!$AB$4:$AB$7</c:f>
              <c:numCache>
                <c:formatCode>General</c:formatCode>
                <c:ptCount val="4"/>
                <c:pt idx="0">
                  <c:v>80</c:v>
                </c:pt>
                <c:pt idx="1">
                  <c:v>40</c:v>
                </c:pt>
                <c:pt idx="2">
                  <c:v>24</c:v>
                </c:pt>
                <c:pt idx="3">
                  <c:v>12</c:v>
                </c:pt>
              </c:numCache>
            </c:numRef>
          </c:cat>
          <c:val>
            <c:numRef>
              <c:f>Tabelle1!$AL$4:$AL$7</c:f>
              <c:numCache>
                <c:formatCode>General</c:formatCode>
                <c:ptCount val="4"/>
                <c:pt idx="0">
                  <c:v>0.83088901472253673</c:v>
                </c:pt>
                <c:pt idx="1">
                  <c:v>0.65331700801424764</c:v>
                </c:pt>
                <c:pt idx="2">
                  <c:v>0.99277978339350181</c:v>
                </c:pt>
                <c:pt idx="3">
                  <c:v>0.74626865671641784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Tabelle1!$AM$3</c:f>
              <c:strCache>
                <c:ptCount val="1"/>
                <c:pt idx="0">
                  <c:v>imagick Mem 5.2 %</c:v>
                </c:pt>
              </c:strCache>
            </c:strRef>
          </c:tx>
          <c:cat>
            <c:numRef>
              <c:f>Tabelle1!$AB$4:$AB$7</c:f>
              <c:numCache>
                <c:formatCode>General</c:formatCode>
                <c:ptCount val="4"/>
                <c:pt idx="0">
                  <c:v>80</c:v>
                </c:pt>
                <c:pt idx="1">
                  <c:v>40</c:v>
                </c:pt>
                <c:pt idx="2">
                  <c:v>24</c:v>
                </c:pt>
                <c:pt idx="3">
                  <c:v>12</c:v>
                </c:pt>
              </c:numCache>
            </c:numRef>
          </c:cat>
          <c:val>
            <c:numRef>
              <c:f>Tabelle1!$AM$4:$AM$7</c:f>
              <c:numCache>
                <c:formatCode>General</c:formatCode>
                <c:ptCount val="4"/>
                <c:pt idx="0">
                  <c:v>0.95008287292817672</c:v>
                </c:pt>
                <c:pt idx="1">
                  <c:v>0.79835190343546891</c:v>
                </c:pt>
                <c:pt idx="2">
                  <c:v>1.0110259981429899</c:v>
                </c:pt>
                <c:pt idx="3">
                  <c:v>0.87565339766787298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Tabelle1!$AN$3</c:f>
              <c:strCache>
                <c:ptCount val="1"/>
                <c:pt idx="0">
                  <c:v>fma3d Mem 16 %</c:v>
                </c:pt>
              </c:strCache>
            </c:strRef>
          </c:tx>
          <c:cat>
            <c:numRef>
              <c:f>Tabelle1!$AB$4:$AB$7</c:f>
              <c:numCache>
                <c:formatCode>General</c:formatCode>
                <c:ptCount val="4"/>
                <c:pt idx="0">
                  <c:v>80</c:v>
                </c:pt>
                <c:pt idx="1">
                  <c:v>40</c:v>
                </c:pt>
                <c:pt idx="2">
                  <c:v>24</c:v>
                </c:pt>
                <c:pt idx="3">
                  <c:v>12</c:v>
                </c:pt>
              </c:numCache>
            </c:numRef>
          </c:cat>
          <c:val>
            <c:numRef>
              <c:f>Tabelle1!$AN$4:$AN$7</c:f>
              <c:numCache>
                <c:formatCode>General</c:formatCode>
                <c:ptCount val="4"/>
                <c:pt idx="0">
                  <c:v>0.34956420685647877</c:v>
                </c:pt>
                <c:pt idx="1">
                  <c:v>0.29782178217821781</c:v>
                </c:pt>
                <c:pt idx="2">
                  <c:v>0.70408077761018939</c:v>
                </c:pt>
                <c:pt idx="3">
                  <c:v>0.50942767066812167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Tabelle1!$AO$3</c:f>
              <c:strCache>
                <c:ptCount val="1"/>
                <c:pt idx="0">
                  <c:v>swim Mem 19.7 %</c:v>
                </c:pt>
              </c:strCache>
            </c:strRef>
          </c:tx>
          <c:cat>
            <c:numRef>
              <c:f>Tabelle1!$AB$4:$AB$7</c:f>
              <c:numCache>
                <c:formatCode>General</c:formatCode>
                <c:ptCount val="4"/>
                <c:pt idx="0">
                  <c:v>80</c:v>
                </c:pt>
                <c:pt idx="1">
                  <c:v>40</c:v>
                </c:pt>
                <c:pt idx="2">
                  <c:v>24</c:v>
                </c:pt>
                <c:pt idx="3">
                  <c:v>12</c:v>
                </c:pt>
              </c:numCache>
            </c:numRef>
          </c:cat>
          <c:val>
            <c:numRef>
              <c:f>Tabelle1!$AO$4:$AO$7</c:f>
              <c:numCache>
                <c:formatCode>General</c:formatCode>
                <c:ptCount val="4"/>
                <c:pt idx="0">
                  <c:v>0.27968085106382978</c:v>
                </c:pt>
                <c:pt idx="1">
                  <c:v>0.21373983739837396</c:v>
                </c:pt>
                <c:pt idx="2">
                  <c:v>0.58835489833641408</c:v>
                </c:pt>
                <c:pt idx="3">
                  <c:v>0.47792792792792788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Tabelle1!$AP$3</c:f>
              <c:strCache>
                <c:ptCount val="1"/>
                <c:pt idx="0">
                  <c:v>botsspar Mem 21.5 %</c:v>
                </c:pt>
              </c:strCache>
            </c:strRef>
          </c:tx>
          <c:cat>
            <c:numRef>
              <c:f>Tabelle1!$AB$4:$AB$7</c:f>
              <c:numCache>
                <c:formatCode>General</c:formatCode>
                <c:ptCount val="4"/>
                <c:pt idx="0">
                  <c:v>80</c:v>
                </c:pt>
                <c:pt idx="1">
                  <c:v>40</c:v>
                </c:pt>
                <c:pt idx="2">
                  <c:v>24</c:v>
                </c:pt>
                <c:pt idx="3">
                  <c:v>12</c:v>
                </c:pt>
              </c:numCache>
            </c:numRef>
          </c:cat>
          <c:val>
            <c:numRef>
              <c:f>Tabelle1!$AP$4:$AP$7</c:f>
              <c:numCache>
                <c:formatCode>General</c:formatCode>
                <c:ptCount val="4"/>
                <c:pt idx="0">
                  <c:v>0.84360820244328105</c:v>
                </c:pt>
                <c:pt idx="1">
                  <c:v>0.77156823623304072</c:v>
                </c:pt>
                <c:pt idx="2">
                  <c:v>0.81140048292514655</c:v>
                </c:pt>
                <c:pt idx="3">
                  <c:v>0.86131453679970704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Tabelle1!$AQ$3</c:f>
              <c:strCache>
                <c:ptCount val="1"/>
                <c:pt idx="0">
                  <c:v>bt331 Mem 34 %</c:v>
                </c:pt>
              </c:strCache>
            </c:strRef>
          </c:tx>
          <c:cat>
            <c:numRef>
              <c:f>Tabelle1!$AB$4:$AB$7</c:f>
              <c:numCache>
                <c:formatCode>General</c:formatCode>
                <c:ptCount val="4"/>
                <c:pt idx="0">
                  <c:v>80</c:v>
                </c:pt>
                <c:pt idx="1">
                  <c:v>40</c:v>
                </c:pt>
                <c:pt idx="2">
                  <c:v>24</c:v>
                </c:pt>
                <c:pt idx="3">
                  <c:v>12</c:v>
                </c:pt>
              </c:numCache>
            </c:numRef>
          </c:cat>
          <c:val>
            <c:numRef>
              <c:f>Tabelle1!$AQ$4:$AQ$7</c:f>
              <c:numCache>
                <c:formatCode>General</c:formatCode>
                <c:ptCount val="4"/>
                <c:pt idx="0">
                  <c:v>0.73762489592006664</c:v>
                </c:pt>
                <c:pt idx="1">
                  <c:v>0.54348926380368101</c:v>
                </c:pt>
                <c:pt idx="2">
                  <c:v>0.9607807590041092</c:v>
                </c:pt>
                <c:pt idx="3">
                  <c:v>0.78104735704460604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Tabelle1!$AR$3</c:f>
              <c:strCache>
                <c:ptCount val="1"/>
                <c:pt idx="0">
                  <c:v>mgrid331 42.5 %</c:v>
                </c:pt>
              </c:strCache>
            </c:strRef>
          </c:tx>
          <c:cat>
            <c:numRef>
              <c:f>Tabelle1!$AB$4:$AB$7</c:f>
              <c:numCache>
                <c:formatCode>General</c:formatCode>
                <c:ptCount val="4"/>
                <c:pt idx="0">
                  <c:v>80</c:v>
                </c:pt>
                <c:pt idx="1">
                  <c:v>40</c:v>
                </c:pt>
                <c:pt idx="2">
                  <c:v>24</c:v>
                </c:pt>
                <c:pt idx="3">
                  <c:v>12</c:v>
                </c:pt>
              </c:numCache>
            </c:numRef>
          </c:cat>
          <c:val>
            <c:numRef>
              <c:f>Tabelle1!$AR$4:$AR$7</c:f>
              <c:numCache>
                <c:formatCode>General</c:formatCode>
                <c:ptCount val="4"/>
                <c:pt idx="0">
                  <c:v>0.42526372572524573</c:v>
                </c:pt>
                <c:pt idx="1">
                  <c:v>0.35675281576830253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Tabelle1!$AS$3</c:f>
              <c:strCache>
                <c:ptCount val="1"/>
                <c:pt idx="0">
                  <c:v>applu331 Mem 45.2%</c:v>
                </c:pt>
              </c:strCache>
            </c:strRef>
          </c:tx>
          <c:cat>
            <c:numRef>
              <c:f>Tabelle1!$AB$4:$AB$7</c:f>
              <c:numCache>
                <c:formatCode>General</c:formatCode>
                <c:ptCount val="4"/>
                <c:pt idx="0">
                  <c:v>80</c:v>
                </c:pt>
                <c:pt idx="1">
                  <c:v>40</c:v>
                </c:pt>
                <c:pt idx="2">
                  <c:v>24</c:v>
                </c:pt>
                <c:pt idx="3">
                  <c:v>12</c:v>
                </c:pt>
              </c:numCache>
            </c:numRef>
          </c:cat>
          <c:val>
            <c:numRef>
              <c:f>Tabelle1!$AS$4:$AS$7</c:f>
              <c:numCache>
                <c:formatCode>General</c:formatCode>
                <c:ptCount val="4"/>
                <c:pt idx="0">
                  <c:v>0.43209058793843047</c:v>
                </c:pt>
                <c:pt idx="1">
                  <c:v>0.46118367896579587</c:v>
                </c:pt>
                <c:pt idx="2">
                  <c:v>0.76214717741935489</c:v>
                </c:pt>
                <c:pt idx="3">
                  <c:v>0.67904616490030534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Tabelle1!$AT$3</c:f>
              <c:strCache>
                <c:ptCount val="1"/>
                <c:pt idx="0">
                  <c:v>bwaves Mem 65 %</c:v>
                </c:pt>
              </c:strCache>
            </c:strRef>
          </c:tx>
          <c:cat>
            <c:numRef>
              <c:f>Tabelle1!$AB$4:$AB$7</c:f>
              <c:numCache>
                <c:formatCode>General</c:formatCode>
                <c:ptCount val="4"/>
                <c:pt idx="0">
                  <c:v>80</c:v>
                </c:pt>
                <c:pt idx="1">
                  <c:v>40</c:v>
                </c:pt>
                <c:pt idx="2">
                  <c:v>24</c:v>
                </c:pt>
                <c:pt idx="3">
                  <c:v>12</c:v>
                </c:pt>
              </c:numCache>
            </c:numRef>
          </c:cat>
          <c:val>
            <c:numRef>
              <c:f>Tabelle1!$AT$4:$AT$7</c:f>
              <c:numCache>
                <c:formatCode>General</c:formatCode>
                <c:ptCount val="4"/>
                <c:pt idx="0">
                  <c:v>0.43260993485342014</c:v>
                </c:pt>
                <c:pt idx="1">
                  <c:v>0.28831271030066208</c:v>
                </c:pt>
                <c:pt idx="2">
                  <c:v>0.72881355932203384</c:v>
                </c:pt>
                <c:pt idx="3">
                  <c:v>0.55885867941440093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21056"/>
        <c:axId val="196622592"/>
      </c:lineChart>
      <c:catAx>
        <c:axId val="19662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622592"/>
        <c:crosses val="autoZero"/>
        <c:auto val="1"/>
        <c:lblAlgn val="ctr"/>
        <c:lblOffset val="100"/>
        <c:noMultiLvlLbl val="0"/>
      </c:catAx>
      <c:valAx>
        <c:axId val="19662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62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Tabelle15!$A$23</c:f>
              <c:strCache>
                <c:ptCount val="1"/>
                <c:pt idx="0">
                  <c:v>botsalgn Mem 0.1 %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Tabelle15!$B$23:$G$23</c:f>
              <c:numCache>
                <c:formatCode>General</c:formatCode>
                <c:ptCount val="6"/>
                <c:pt idx="0">
                  <c:v>10.234191016136066</c:v>
                </c:pt>
                <c:pt idx="1">
                  <c:v>10.981282171268132</c:v>
                </c:pt>
                <c:pt idx="3">
                  <c:v>12.901044529961517</c:v>
                </c:pt>
                <c:pt idx="4">
                  <c:v>13.080824972129321</c:v>
                </c:pt>
                <c:pt idx="5">
                  <c:v>13.073537604456824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Tabelle15!$A$24</c:f>
              <c:strCache>
                <c:ptCount val="1"/>
                <c:pt idx="0">
                  <c:v>smithwa Mem 0.1 %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Tabelle15!$B$24:$G$24</c:f>
              <c:numCache>
                <c:formatCode>General</c:formatCode>
                <c:ptCount val="6"/>
                <c:pt idx="0">
                  <c:v>10.561691113028473</c:v>
                </c:pt>
                <c:pt idx="1">
                  <c:v>5.1934662706830714</c:v>
                </c:pt>
                <c:pt idx="3">
                  <c:v>5.2991341991341994</c:v>
                </c:pt>
                <c:pt idx="4">
                  <c:v>9.503881987577639</c:v>
                </c:pt>
                <c:pt idx="5">
                  <c:v>14.102534562211982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Tabelle15!$A$25</c:f>
              <c:strCache>
                <c:ptCount val="1"/>
                <c:pt idx="0">
                  <c:v>kdtree Mem 0.5 %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Tabelle15!$B$25:$G$25</c:f>
              <c:numCache>
                <c:formatCode>General</c:formatCode>
                <c:ptCount val="6"/>
                <c:pt idx="0">
                  <c:v>6.1780558229066411</c:v>
                </c:pt>
                <c:pt idx="1">
                  <c:v>6.6725571725571724</c:v>
                </c:pt>
                <c:pt idx="3">
                  <c:v>8.7333333333333325</c:v>
                </c:pt>
                <c:pt idx="4">
                  <c:v>9.0408450704225345</c:v>
                </c:pt>
                <c:pt idx="5">
                  <c:v>10.014040561622465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Tabelle15!$A$26</c:f>
              <c:strCache>
                <c:ptCount val="1"/>
                <c:pt idx="0">
                  <c:v>nab Mem 1.3%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Tabelle15!$B$26:$G$26</c:f>
              <c:numCache>
                <c:formatCode>General</c:formatCode>
                <c:ptCount val="6"/>
                <c:pt idx="0">
                  <c:v>8.400509121764955</c:v>
                </c:pt>
                <c:pt idx="1">
                  <c:v>8.9552238805970141</c:v>
                </c:pt>
                <c:pt idx="3">
                  <c:v>11.626541397533764</c:v>
                </c:pt>
                <c:pt idx="4">
                  <c:v>11.913357400722022</c:v>
                </c:pt>
                <c:pt idx="5">
                  <c:v>11.585722644821534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Tabelle15!$A$27</c:f>
              <c:strCache>
                <c:ptCount val="1"/>
                <c:pt idx="0">
                  <c:v>imagick Mem 5.2 %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Tabelle15!$B$27:$G$27</c:f>
              <c:numCache>
                <c:formatCode>General</c:formatCode>
                <c:ptCount val="6"/>
                <c:pt idx="0">
                  <c:v>9.9026146267525572</c:v>
                </c:pt>
                <c:pt idx="1">
                  <c:v>10.507840772014475</c:v>
                </c:pt>
                <c:pt idx="3">
                  <c:v>11.976626947754355</c:v>
                </c:pt>
                <c:pt idx="4">
                  <c:v>12.132311977715878</c:v>
                </c:pt>
                <c:pt idx="5">
                  <c:v>12.126682134570766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Tabelle15!$A$28</c:f>
              <c:strCache>
                <c:ptCount val="1"/>
                <c:pt idx="0">
                  <c:v>fma3d Mem 16 %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Tabelle15!$B$28:$G$28</c:f>
              <c:numCache>
                <c:formatCode>General</c:formatCode>
                <c:ptCount val="6"/>
                <c:pt idx="0">
                  <c:v>5.6869712351945854</c:v>
                </c:pt>
                <c:pt idx="1">
                  <c:v>6.1131320480174605</c:v>
                </c:pt>
                <c:pt idx="3">
                  <c:v>8.1340755082284613</c:v>
                </c:pt>
                <c:pt idx="4">
                  <c:v>8.4489693313222727</c:v>
                </c:pt>
                <c:pt idx="5">
                  <c:v>7.8090148698884763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Tabelle15!$A$29</c:f>
              <c:strCache>
                <c:ptCount val="1"/>
                <c:pt idx="0">
                  <c:v>swim Mem 19.7 %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Tabelle15!$B$29:$G$29</c:f>
              <c:numCache>
                <c:formatCode>General</c:formatCode>
                <c:ptCount val="6"/>
                <c:pt idx="0">
                  <c:v>5.2151829601310755</c:v>
                </c:pt>
                <c:pt idx="1">
                  <c:v>5.7351351351351347</c:v>
                </c:pt>
                <c:pt idx="3">
                  <c:v>6.7270165551250436</c:v>
                </c:pt>
                <c:pt idx="4">
                  <c:v>7.0602587800369685</c:v>
                </c:pt>
                <c:pt idx="5">
                  <c:v>6.8846431146359048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Tabelle15!$A$30</c:f>
              <c:strCache>
                <c:ptCount val="1"/>
                <c:pt idx="0">
                  <c:v>botsspar Mem 21.5 %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Tabelle15!$B$30:$G$30</c:f>
              <c:numCache>
                <c:formatCode>General</c:formatCode>
                <c:ptCount val="6"/>
                <c:pt idx="0">
                  <c:v>9.8146731571627264</c:v>
                </c:pt>
                <c:pt idx="1">
                  <c:v>10.335774441596485</c:v>
                </c:pt>
                <c:pt idx="3">
                  <c:v>9.9777306468716862</c:v>
                </c:pt>
                <c:pt idx="4">
                  <c:v>9.736805795101759</c:v>
                </c:pt>
                <c:pt idx="5">
                  <c:v>9.6999999999999993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Tabelle15!$A$32</c:f>
              <c:strCache>
                <c:ptCount val="1"/>
                <c:pt idx="0">
                  <c:v>bwaves Mem 65 %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Tabelle15!$B$32:$G$32</c:f>
              <c:numCache>
                <c:formatCode>General</c:formatCode>
                <c:ptCount val="6"/>
                <c:pt idx="0">
                  <c:v>6.0217303822937627</c:v>
                </c:pt>
                <c:pt idx="1">
                  <c:v>6.7063041529728116</c:v>
                </c:pt>
                <c:pt idx="3">
                  <c:v>8.5671755725190835</c:v>
                </c:pt>
                <c:pt idx="4">
                  <c:v>8.7457627118644066</c:v>
                </c:pt>
                <c:pt idx="5">
                  <c:v>8.7542901716068648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27584"/>
        <c:axId val="197849856"/>
      </c:lineChart>
      <c:catAx>
        <c:axId val="19782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849856"/>
        <c:crosses val="autoZero"/>
        <c:auto val="1"/>
        <c:lblAlgn val="ctr"/>
        <c:lblOffset val="100"/>
        <c:noMultiLvlLbl val="0"/>
      </c:catAx>
      <c:valAx>
        <c:axId val="19784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82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Tabelle15!$B$2</c:f>
              <c:strCache>
                <c:ptCount val="1"/>
                <c:pt idx="0">
                  <c:v>39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Tabelle15!$B$3:$B$16</c:f>
              <c:numCache>
                <c:formatCode>General</c:formatCode>
                <c:ptCount val="14"/>
                <c:pt idx="0">
                  <c:v>37.532214099999997</c:v>
                </c:pt>
                <c:pt idx="1">
                  <c:v>36.493033679765688</c:v>
                </c:pt>
                <c:pt idx="2">
                  <c:v>36.780243003570199</c:v>
                </c:pt>
                <c:pt idx="3">
                  <c:v>35.7591816602107</c:v>
                </c:pt>
                <c:pt idx="4">
                  <c:v>36.31235405893419</c:v>
                </c:pt>
                <c:pt idx="5">
                  <c:v>36.479999999999997</c:v>
                </c:pt>
                <c:pt idx="6">
                  <c:v>11.678280940866124</c:v>
                </c:pt>
                <c:pt idx="7">
                  <c:v>31.209618874773138</c:v>
                </c:pt>
                <c:pt idx="8">
                  <c:v>11.996011964107677</c:v>
                </c:pt>
                <c:pt idx="9">
                  <c:v>37.91027154663518</c:v>
                </c:pt>
                <c:pt idx="10">
                  <c:v>30.401729559748428</c:v>
                </c:pt>
                <c:pt idx="11">
                  <c:v>25.856387665198238</c:v>
                </c:pt>
                <c:pt idx="12">
                  <c:v>22.633333333333333</c:v>
                </c:pt>
                <c:pt idx="13">
                  <c:v>8.7284196547144752</c:v>
                </c:pt>
              </c:numCache>
            </c:numRef>
          </c:val>
        </c:ser>
        <c:ser>
          <c:idx val="1"/>
          <c:order val="1"/>
          <c:tx>
            <c:strRef>
              <c:f>Tabelle15!$C$2</c:f>
              <c:strCache>
                <c:ptCount val="1"/>
                <c:pt idx="0">
                  <c:v>40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Tabelle15!$C$3:$C$16</c:f>
              <c:numCache>
                <c:formatCode>General</c:formatCode>
                <c:ptCount val="14"/>
                <c:pt idx="0">
                  <c:v>38.408896300000002</c:v>
                </c:pt>
                <c:pt idx="1">
                  <c:v>37.052756997480323</c:v>
                </c:pt>
                <c:pt idx="2">
                  <c:v>37.223187358495515</c:v>
                </c:pt>
                <c:pt idx="3">
                  <c:v>35.664768085788175</c:v>
                </c:pt>
                <c:pt idx="4">
                  <c:v>37.010907426589263</c:v>
                </c:pt>
                <c:pt idx="5">
                  <c:v>38.281481481481478</c:v>
                </c:pt>
                <c:pt idx="6">
                  <c:v>11.532508412026484</c:v>
                </c:pt>
                <c:pt idx="7">
                  <c:v>31.934076137418757</c:v>
                </c:pt>
                <c:pt idx="8">
                  <c:v>11.912871287128713</c:v>
                </c:pt>
                <c:pt idx="9">
                  <c:v>38.455089820359284</c:v>
                </c:pt>
                <c:pt idx="10">
                  <c:v>30.862729449321627</c:v>
                </c:pt>
                <c:pt idx="11">
                  <c:v>26.132680320569904</c:v>
                </c:pt>
                <c:pt idx="12">
                  <c:v>22.836322869955158</c:v>
                </c:pt>
                <c:pt idx="13">
                  <c:v>8.5495934959349587</c:v>
                </c:pt>
              </c:numCache>
            </c:numRef>
          </c:val>
        </c:ser>
        <c:ser>
          <c:idx val="3"/>
          <c:order val="2"/>
          <c:tx>
            <c:strRef>
              <c:f>Tabelle15!$E$2</c:f>
              <c:strCache>
                <c:ptCount val="1"/>
                <c:pt idx="0">
                  <c:v>79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Tabelle15!$E$3:$E$16</c:f>
              <c:numCache>
                <c:formatCode>General</c:formatCode>
                <c:ptCount val="14"/>
                <c:pt idx="0">
                  <c:v>61.742303200000002</c:v>
                </c:pt>
                <c:pt idx="1">
                  <c:v>54.747186147186142</c:v>
                </c:pt>
                <c:pt idx="2">
                  <c:v>39.233644859813083</c:v>
                </c:pt>
                <c:pt idx="3">
                  <c:v>15.381155366621316</c:v>
                </c:pt>
                <c:pt idx="4">
                  <c:v>42.491517923813419</c:v>
                </c:pt>
                <c:pt idx="5">
                  <c:v>38.471464019851119</c:v>
                </c:pt>
                <c:pt idx="6">
                  <c:v>17.838985896574883</c:v>
                </c:pt>
                <c:pt idx="7">
                  <c:v>38.342251950947606</c:v>
                </c:pt>
                <c:pt idx="8">
                  <c:v>14.146972369194591</c:v>
                </c:pt>
                <c:pt idx="9">
                  <c:v>44.046639231824415</c:v>
                </c:pt>
                <c:pt idx="10">
                  <c:v>33.714908456843943</c:v>
                </c:pt>
                <c:pt idx="11">
                  <c:v>33.235560588901471</c:v>
                </c:pt>
                <c:pt idx="12">
                  <c:v>35.364583333333336</c:v>
                </c:pt>
                <c:pt idx="13">
                  <c:v>11.196763202725725</c:v>
                </c:pt>
              </c:numCache>
            </c:numRef>
          </c:val>
        </c:ser>
        <c:ser>
          <c:idx val="4"/>
          <c:order val="3"/>
          <c:tx>
            <c:strRef>
              <c:f>Tabelle15!$F$2</c:f>
              <c:strCache>
                <c:ptCount val="1"/>
                <c:pt idx="0">
                  <c:v>80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Tabelle15!$F$3:$F$16</c:f>
              <c:numCache>
                <c:formatCode>General</c:formatCode>
                <c:ptCount val="14"/>
                <c:pt idx="0">
                  <c:v>62.120144199999999</c:v>
                </c:pt>
                <c:pt idx="1">
                  <c:v>55.013920306246725</c:v>
                </c:pt>
                <c:pt idx="2">
                  <c:v>39.183342075155132</c:v>
                </c:pt>
                <c:pt idx="3">
                  <c:v>15.021065437437629</c:v>
                </c:pt>
                <c:pt idx="4">
                  <c:v>42.533394236359101</c:v>
                </c:pt>
                <c:pt idx="5">
                  <c:v>29.142857142857142</c:v>
                </c:pt>
                <c:pt idx="6">
                  <c:v>17.304397394136807</c:v>
                </c:pt>
                <c:pt idx="7">
                  <c:v>38.003314917127071</c:v>
                </c:pt>
                <c:pt idx="8">
                  <c:v>13.982568274259151</c:v>
                </c:pt>
                <c:pt idx="9">
                  <c:v>44.228650137741049</c:v>
                </c:pt>
                <c:pt idx="10">
                  <c:v>33.744328097731241</c:v>
                </c:pt>
                <c:pt idx="11">
                  <c:v>33.235560588901471</c:v>
                </c:pt>
                <c:pt idx="12">
                  <c:v>35.736842105263158</c:v>
                </c:pt>
                <c:pt idx="13">
                  <c:v>11.187234042553191</c:v>
                </c:pt>
              </c:numCache>
            </c:numRef>
          </c:val>
        </c:ser>
        <c:ser>
          <c:idx val="5"/>
          <c:order val="4"/>
          <c:tx>
            <c:strRef>
              <c:f>Tabelle15!$G$2</c:f>
              <c:strCache>
                <c:ptCount val="1"/>
                <c:pt idx="0">
                  <c:v>81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Tabelle15!$G$3:$G$16</c:f>
              <c:numCache>
                <c:formatCode>General</c:formatCode>
                <c:ptCount val="14"/>
                <c:pt idx="0">
                  <c:v>62.3203429</c:v>
                </c:pt>
                <c:pt idx="1">
                  <c:v>55.282460767314106</c:v>
                </c:pt>
                <c:pt idx="2">
                  <c:v>39.165562426609682</c:v>
                </c:pt>
                <c:pt idx="3">
                  <c:v>14.994956270600449</c:v>
                </c:pt>
                <c:pt idx="4">
                  <c:v>42.542580409356724</c:v>
                </c:pt>
                <c:pt idx="5">
                  <c:v>24.846153846153847</c:v>
                </c:pt>
                <c:pt idx="6">
                  <c:v>16.452307215856301</c:v>
                </c:pt>
                <c:pt idx="7">
                  <c:v>38.427932960893855</c:v>
                </c:pt>
                <c:pt idx="8">
                  <c:v>14.080748976009362</c:v>
                </c:pt>
                <c:pt idx="9">
                  <c:v>44.289655172413795</c:v>
                </c:pt>
                <c:pt idx="10">
                  <c:v>33.510398613518198</c:v>
                </c:pt>
                <c:pt idx="11">
                  <c:v>34.283878504672899</c:v>
                </c:pt>
                <c:pt idx="12">
                  <c:v>37.862453531598511</c:v>
                </c:pt>
                <c:pt idx="13">
                  <c:v>10.990802675585284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31072"/>
        <c:axId val="198141056"/>
      </c:barChart>
      <c:catAx>
        <c:axId val="19813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141056"/>
        <c:crosses val="autoZero"/>
        <c:auto val="1"/>
        <c:lblAlgn val="ctr"/>
        <c:lblOffset val="100"/>
        <c:noMultiLvlLbl val="0"/>
      </c:catAx>
      <c:valAx>
        <c:axId val="19814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3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Tabelle15!$B$22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Tabelle15!$B$23:$B$32</c:f>
              <c:numCache>
                <c:formatCode>General</c:formatCode>
                <c:ptCount val="10"/>
                <c:pt idx="0">
                  <c:v>10.234191016136066</c:v>
                </c:pt>
                <c:pt idx="1">
                  <c:v>10.561691113028473</c:v>
                </c:pt>
                <c:pt idx="2">
                  <c:v>6.1780558229066411</c:v>
                </c:pt>
                <c:pt idx="3">
                  <c:v>8.400509121764955</c:v>
                </c:pt>
                <c:pt idx="4">
                  <c:v>9.9026146267525572</c:v>
                </c:pt>
                <c:pt idx="5">
                  <c:v>5.6869712351945854</c:v>
                </c:pt>
                <c:pt idx="6">
                  <c:v>5.2151829601310755</c:v>
                </c:pt>
                <c:pt idx="7">
                  <c:v>9.8146731571627264</c:v>
                </c:pt>
                <c:pt idx="8">
                  <c:v>8.166156615661567</c:v>
                </c:pt>
                <c:pt idx="9">
                  <c:v>6.0217303822937627</c:v>
                </c:pt>
              </c:numCache>
            </c:numRef>
          </c:val>
        </c:ser>
        <c:ser>
          <c:idx val="1"/>
          <c:order val="1"/>
          <c:tx>
            <c:strRef>
              <c:f>Tabelle15!$C$22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Tabelle15!$C$23:$C$32</c:f>
              <c:numCache>
                <c:formatCode>General</c:formatCode>
                <c:ptCount val="10"/>
                <c:pt idx="0">
                  <c:v>10.981282171268132</c:v>
                </c:pt>
                <c:pt idx="1">
                  <c:v>5.1934662706830714</c:v>
                </c:pt>
                <c:pt idx="2">
                  <c:v>6.6725571725571724</c:v>
                </c:pt>
                <c:pt idx="3">
                  <c:v>8.9552238805970141</c:v>
                </c:pt>
                <c:pt idx="4">
                  <c:v>10.507840772014475</c:v>
                </c:pt>
                <c:pt idx="5">
                  <c:v>6.1131320480174605</c:v>
                </c:pt>
                <c:pt idx="6">
                  <c:v>5.7351351351351347</c:v>
                </c:pt>
                <c:pt idx="7">
                  <c:v>10.335774441596485</c:v>
                </c:pt>
                <c:pt idx="8">
                  <c:v>8.1485539788036636</c:v>
                </c:pt>
                <c:pt idx="9">
                  <c:v>6.7063041529728116</c:v>
                </c:pt>
              </c:numCache>
            </c:numRef>
          </c:val>
        </c:ser>
        <c:ser>
          <c:idx val="3"/>
          <c:order val="2"/>
          <c:tx>
            <c:strRef>
              <c:f>Tabelle15!$E$22</c:f>
              <c:strCache>
                <c:ptCount val="1"/>
                <c:pt idx="0">
                  <c:v>23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Tabelle15!$E$23:$E$32</c:f>
              <c:numCache>
                <c:formatCode>General</c:formatCode>
                <c:ptCount val="10"/>
                <c:pt idx="0">
                  <c:v>12.901044529961517</c:v>
                </c:pt>
                <c:pt idx="1">
                  <c:v>5.2991341991341994</c:v>
                </c:pt>
                <c:pt idx="2">
                  <c:v>8.7333333333333325</c:v>
                </c:pt>
                <c:pt idx="3">
                  <c:v>11.626541397533764</c:v>
                </c:pt>
                <c:pt idx="4">
                  <c:v>11.976626947754355</c:v>
                </c:pt>
                <c:pt idx="5">
                  <c:v>8.1340755082284613</c:v>
                </c:pt>
                <c:pt idx="6">
                  <c:v>6.7270165551250436</c:v>
                </c:pt>
                <c:pt idx="7">
                  <c:v>9.9777306468716862</c:v>
                </c:pt>
                <c:pt idx="8">
                  <c:v>8.9104301708898053</c:v>
                </c:pt>
                <c:pt idx="9">
                  <c:v>8.5671755725190835</c:v>
                </c:pt>
              </c:numCache>
            </c:numRef>
          </c:val>
        </c:ser>
        <c:ser>
          <c:idx val="4"/>
          <c:order val="3"/>
          <c:tx>
            <c:strRef>
              <c:f>Tabelle15!$F$22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Tabelle15!$F$23:$F$32</c:f>
              <c:numCache>
                <c:formatCode>General</c:formatCode>
                <c:ptCount val="10"/>
                <c:pt idx="0">
                  <c:v>13.080824972129321</c:v>
                </c:pt>
                <c:pt idx="1">
                  <c:v>9.503881987577639</c:v>
                </c:pt>
                <c:pt idx="2">
                  <c:v>9.0408450704225345</c:v>
                </c:pt>
                <c:pt idx="3">
                  <c:v>11.913357400722022</c:v>
                </c:pt>
                <c:pt idx="4">
                  <c:v>12.132311977715878</c:v>
                </c:pt>
                <c:pt idx="5">
                  <c:v>8.4489693313222727</c:v>
                </c:pt>
                <c:pt idx="6">
                  <c:v>7.0602587800369685</c:v>
                </c:pt>
                <c:pt idx="7">
                  <c:v>9.736805795101759</c:v>
                </c:pt>
                <c:pt idx="8">
                  <c:v>9.1457661290322587</c:v>
                </c:pt>
                <c:pt idx="9">
                  <c:v>8.7457627118644066</c:v>
                </c:pt>
              </c:numCache>
            </c:numRef>
          </c:val>
        </c:ser>
        <c:ser>
          <c:idx val="5"/>
          <c:order val="4"/>
          <c:tx>
            <c:strRef>
              <c:f>Tabelle15!$G$22</c:f>
              <c:strCache>
                <c:ptCount val="1"/>
                <c:pt idx="0">
                  <c:v>25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Tabelle15!$G$23:$G$32</c:f>
              <c:numCache>
                <c:formatCode>General</c:formatCode>
                <c:ptCount val="10"/>
                <c:pt idx="0">
                  <c:v>13.073537604456824</c:v>
                </c:pt>
                <c:pt idx="1">
                  <c:v>14.102534562211982</c:v>
                </c:pt>
                <c:pt idx="2">
                  <c:v>10.014040561622465</c:v>
                </c:pt>
                <c:pt idx="3">
                  <c:v>11.585722644821534</c:v>
                </c:pt>
                <c:pt idx="4">
                  <c:v>12.126682134570766</c:v>
                </c:pt>
                <c:pt idx="5">
                  <c:v>7.8090148698884763</c:v>
                </c:pt>
                <c:pt idx="6">
                  <c:v>6.8846431146359048</c:v>
                </c:pt>
                <c:pt idx="7">
                  <c:v>9.6999999999999993</c:v>
                </c:pt>
                <c:pt idx="8">
                  <c:v>9.3647811725846406</c:v>
                </c:pt>
                <c:pt idx="9">
                  <c:v>8.7542901716068648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93152"/>
        <c:axId val="198194688"/>
      </c:barChart>
      <c:catAx>
        <c:axId val="19819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194688"/>
        <c:crosses val="autoZero"/>
        <c:auto val="1"/>
        <c:lblAlgn val="ctr"/>
        <c:lblOffset val="100"/>
        <c:noMultiLvlLbl val="0"/>
      </c:catAx>
      <c:valAx>
        <c:axId val="19819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9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Speed up in Relation to number of cores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3.5917050395837563E-2"/>
          <c:y val="3.0324895828699377E-2"/>
          <c:w val="0.89742828449021894"/>
          <c:h val="0.95818260005634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Tabelle15!$I$2</c:f>
              <c:strCache>
                <c:ptCount val="1"/>
                <c:pt idx="0">
                  <c:v>39</c:v>
                </c:pt>
              </c:strCache>
            </c:strRef>
          </c:tx>
          <c:invertIfNegative val="0"/>
          <c:cat>
            <c:strRef>
              <c:f>Tabelle15!$H$3:$H$19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Tabelle15!$I$3:$I$19</c:f>
              <c:numCache>
                <c:formatCode>General</c:formatCode>
                <c:ptCount val="17"/>
                <c:pt idx="0">
                  <c:v>6.1694647500000088E-2</c:v>
                </c:pt>
                <c:pt idx="1">
                  <c:v>8.7674158005857761E-2</c:v>
                </c:pt>
                <c:pt idx="2">
                  <c:v>8.0493924910745029E-2</c:v>
                </c:pt>
                <c:pt idx="3">
                  <c:v>0.10602045849473252</c:v>
                </c:pt>
                <c:pt idx="4">
                  <c:v>9.2191148526645228E-2</c:v>
                </c:pt>
                <c:pt idx="5">
                  <c:v>8.8000000000000078E-2</c:v>
                </c:pt>
                <c:pt idx="6">
                  <c:v>0.70804297647834691</c:v>
                </c:pt>
                <c:pt idx="7">
                  <c:v>0.21975952813067157</c:v>
                </c:pt>
                <c:pt idx="8">
                  <c:v>0.70009970089730811</c:v>
                </c:pt>
                <c:pt idx="9">
                  <c:v>5.2243211334120465E-2</c:v>
                </c:pt>
                <c:pt idx="10">
                  <c:v>0.23995676100628927</c:v>
                </c:pt>
                <c:pt idx="11">
                  <c:v>0.35359030837004402</c:v>
                </c:pt>
                <c:pt idx="12">
                  <c:v>0.4341666666666667</c:v>
                </c:pt>
                <c:pt idx="13">
                  <c:v>0.78178950863213814</c:v>
                </c:pt>
                <c:pt idx="14">
                  <c:v>0.44975931677018632</c:v>
                </c:pt>
                <c:pt idx="16">
                  <c:v>0.55020357236669293</c:v>
                </c:pt>
              </c:numCache>
            </c:numRef>
          </c:val>
        </c:ser>
        <c:ser>
          <c:idx val="1"/>
          <c:order val="1"/>
          <c:tx>
            <c:strRef>
              <c:f>Tabelle15!$J$2</c:f>
              <c:strCache>
                <c:ptCount val="1"/>
                <c:pt idx="0">
                  <c:v>40</c:v>
                </c:pt>
              </c:strCache>
            </c:strRef>
          </c:tx>
          <c:invertIfNegative val="0"/>
          <c:cat>
            <c:strRef>
              <c:f>Tabelle15!$H$3:$H$19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Tabelle15!$J$3:$J$19</c:f>
              <c:numCache>
                <c:formatCode>General</c:formatCode>
                <c:ptCount val="17"/>
                <c:pt idx="0">
                  <c:v>3.9777592499999903E-2</c:v>
                </c:pt>
                <c:pt idx="1">
                  <c:v>7.368107506299193E-2</c:v>
                </c:pt>
                <c:pt idx="2">
                  <c:v>6.9420316037612118E-2</c:v>
                </c:pt>
                <c:pt idx="3">
                  <c:v>0.10838079785529564</c:v>
                </c:pt>
                <c:pt idx="4">
                  <c:v>7.4727314335268469E-2</c:v>
                </c:pt>
                <c:pt idx="5">
                  <c:v>4.2962962962963092E-2</c:v>
                </c:pt>
                <c:pt idx="6">
                  <c:v>0.71168728969933792</c:v>
                </c:pt>
                <c:pt idx="7">
                  <c:v>0.20164809656453109</c:v>
                </c:pt>
                <c:pt idx="8">
                  <c:v>0.70217821782178214</c:v>
                </c:pt>
                <c:pt idx="9">
                  <c:v>3.862275449101793E-2</c:v>
                </c:pt>
                <c:pt idx="10">
                  <c:v>0.22843176376695928</c:v>
                </c:pt>
                <c:pt idx="11">
                  <c:v>0.34668299198575236</c:v>
                </c:pt>
                <c:pt idx="12">
                  <c:v>0.42909192825112108</c:v>
                </c:pt>
                <c:pt idx="13">
                  <c:v>0.78626016260162601</c:v>
                </c:pt>
                <c:pt idx="14">
                  <c:v>0.45651073619631899</c:v>
                </c:pt>
                <c:pt idx="16">
                  <c:v>0.53881632103420407</c:v>
                </c:pt>
              </c:numCache>
            </c:numRef>
          </c:val>
        </c:ser>
        <c:ser>
          <c:idx val="3"/>
          <c:order val="2"/>
          <c:tx>
            <c:strRef>
              <c:f>Tabelle15!$L$2</c:f>
              <c:strCache>
                <c:ptCount val="1"/>
                <c:pt idx="0">
                  <c:v>79</c:v>
                </c:pt>
              </c:strCache>
            </c:strRef>
          </c:tx>
          <c:invertIfNegative val="0"/>
          <c:cat>
            <c:strRef>
              <c:f>Tabelle15!$H$3:$H$19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Tabelle15!$L$3:$L$19</c:f>
              <c:numCache>
                <c:formatCode>General</c:formatCode>
                <c:ptCount val="17"/>
                <c:pt idx="0">
                  <c:v>-0.5435575800000001</c:v>
                </c:pt>
                <c:pt idx="1">
                  <c:v>-0.3686796536796535</c:v>
                </c:pt>
                <c:pt idx="2">
                  <c:v>1.9158878504672905E-2</c:v>
                </c:pt>
                <c:pt idx="3">
                  <c:v>0.61547111583446712</c:v>
                </c:pt>
                <c:pt idx="4">
                  <c:v>-6.2287948095335555E-2</c:v>
                </c:pt>
                <c:pt idx="5">
                  <c:v>3.8213399503722045E-2</c:v>
                </c:pt>
                <c:pt idx="6">
                  <c:v>0.55402535258562791</c:v>
                </c:pt>
                <c:pt idx="7">
                  <c:v>4.1443701226309804E-2</c:v>
                </c:pt>
                <c:pt idx="8">
                  <c:v>0.64632569077013524</c:v>
                </c:pt>
                <c:pt idx="9">
                  <c:v>-0.10116598079561046</c:v>
                </c:pt>
                <c:pt idx="10">
                  <c:v>0.15712728857890146</c:v>
                </c:pt>
                <c:pt idx="11">
                  <c:v>0.16911098527746327</c:v>
                </c:pt>
                <c:pt idx="12">
                  <c:v>0.11588541666666663</c:v>
                </c:pt>
                <c:pt idx="13">
                  <c:v>0.72008091993185686</c:v>
                </c:pt>
                <c:pt idx="14">
                  <c:v>0.28815789473684217</c:v>
                </c:pt>
                <c:pt idx="15">
                  <c:v>0.84177298895285513</c:v>
                </c:pt>
                <c:pt idx="16">
                  <c:v>0.56681634201872</c:v>
                </c:pt>
              </c:numCache>
            </c:numRef>
          </c:val>
        </c:ser>
        <c:ser>
          <c:idx val="4"/>
          <c:order val="3"/>
          <c:tx>
            <c:strRef>
              <c:f>Tabelle15!$M$2</c:f>
              <c:strCache>
                <c:ptCount val="1"/>
                <c:pt idx="0">
                  <c:v>80</c:v>
                </c:pt>
              </c:strCache>
            </c:strRef>
          </c:tx>
          <c:invertIfNegative val="0"/>
          <c:cat>
            <c:strRef>
              <c:f>Tabelle15!$H$3:$H$19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Tabelle15!$M$3:$M$19</c:f>
              <c:numCache>
                <c:formatCode>General</c:formatCode>
                <c:ptCount val="17"/>
                <c:pt idx="0">
                  <c:v>-0.55300360500000001</c:v>
                </c:pt>
                <c:pt idx="1">
                  <c:v>-0.37534800765616816</c:v>
                </c:pt>
                <c:pt idx="2">
                  <c:v>2.0416448121121755E-2</c:v>
                </c:pt>
                <c:pt idx="3">
                  <c:v>0.62447336406405929</c:v>
                </c:pt>
                <c:pt idx="4">
                  <c:v>-6.3334855908977472E-2</c:v>
                </c:pt>
                <c:pt idx="5">
                  <c:v>0.27142857142857146</c:v>
                </c:pt>
                <c:pt idx="6">
                  <c:v>0.56739006514657986</c:v>
                </c:pt>
                <c:pt idx="7">
                  <c:v>4.9917127071823275E-2</c:v>
                </c:pt>
                <c:pt idx="8">
                  <c:v>0.65043579314352118</c:v>
                </c:pt>
                <c:pt idx="9">
                  <c:v>-0.10571625344352631</c:v>
                </c:pt>
                <c:pt idx="10">
                  <c:v>0.15639179755671895</c:v>
                </c:pt>
                <c:pt idx="11">
                  <c:v>0.16911098527746327</c:v>
                </c:pt>
                <c:pt idx="12">
                  <c:v>0.10657894736842111</c:v>
                </c:pt>
                <c:pt idx="13">
                  <c:v>0.72031914893617022</c:v>
                </c:pt>
                <c:pt idx="15">
                  <c:v>0.83932295781324062</c:v>
                </c:pt>
                <c:pt idx="16">
                  <c:v>0.56790941206156953</c:v>
                </c:pt>
              </c:numCache>
            </c:numRef>
          </c:val>
        </c:ser>
        <c:ser>
          <c:idx val="5"/>
          <c:order val="4"/>
          <c:tx>
            <c:strRef>
              <c:f>Tabelle15!$N$2</c:f>
              <c:strCache>
                <c:ptCount val="1"/>
                <c:pt idx="0">
                  <c:v>81</c:v>
                </c:pt>
              </c:strCache>
            </c:strRef>
          </c:tx>
          <c:invertIfNegative val="0"/>
          <c:cat>
            <c:strRef>
              <c:f>Tabelle15!$H$3:$H$19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Tabelle15!$N$3:$N$19</c:f>
              <c:numCache>
                <c:formatCode>General</c:formatCode>
                <c:ptCount val="17"/>
                <c:pt idx="0">
                  <c:v>-0.55800857249999991</c:v>
                </c:pt>
                <c:pt idx="1">
                  <c:v>-0.38206151918285269</c:v>
                </c:pt>
                <c:pt idx="2">
                  <c:v>2.0860939334757966E-2</c:v>
                </c:pt>
                <c:pt idx="3">
                  <c:v>0.6251260932349888</c:v>
                </c:pt>
                <c:pt idx="4">
                  <c:v>-6.3564510233918181E-2</c:v>
                </c:pt>
                <c:pt idx="5">
                  <c:v>0.37884615384615383</c:v>
                </c:pt>
                <c:pt idx="6">
                  <c:v>0.58869231960359247</c:v>
                </c:pt>
                <c:pt idx="7">
                  <c:v>3.9301675977653661E-2</c:v>
                </c:pt>
                <c:pt idx="8">
                  <c:v>0.64798127559976593</c:v>
                </c:pt>
                <c:pt idx="9">
                  <c:v>-0.10724137931034483</c:v>
                </c:pt>
                <c:pt idx="10">
                  <c:v>0.16224003466204506</c:v>
                </c:pt>
                <c:pt idx="11">
                  <c:v>0.14290303738317756</c:v>
                </c:pt>
                <c:pt idx="12">
                  <c:v>5.3438661710037194E-2</c:v>
                </c:pt>
                <c:pt idx="13">
                  <c:v>0.72522993311036787</c:v>
                </c:pt>
                <c:pt idx="14">
                  <c:v>0.30708838482596801</c:v>
                </c:pt>
                <c:pt idx="16">
                  <c:v>0.56888846928499492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215552"/>
        <c:axId val="198217088"/>
      </c:barChart>
      <c:catAx>
        <c:axId val="19821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217088"/>
        <c:crosses val="autoZero"/>
        <c:auto val="1"/>
        <c:lblAlgn val="ctr"/>
        <c:lblOffset val="100"/>
        <c:noMultiLvlLbl val="0"/>
      </c:catAx>
      <c:valAx>
        <c:axId val="19821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1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Speed up in Relation to number of cores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Tabelle15!$I$22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Tabelle15!$H$23:$H$32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Tabelle15!$I$23:$I$32</c:f>
              <c:numCache>
                <c:formatCode>General</c:formatCode>
                <c:ptCount val="10"/>
                <c:pt idx="0">
                  <c:v>0.14715074865532785</c:v>
                </c:pt>
                <c:pt idx="1">
                  <c:v>0.11985907391429385</c:v>
                </c:pt>
                <c:pt idx="2">
                  <c:v>0.48516201475777987</c:v>
                </c:pt>
                <c:pt idx="3">
                  <c:v>0.29995757318625371</c:v>
                </c:pt>
                <c:pt idx="4">
                  <c:v>0.17478211443728686</c:v>
                </c:pt>
                <c:pt idx="5">
                  <c:v>0.52608573040045115</c:v>
                </c:pt>
                <c:pt idx="6">
                  <c:v>0.56540141998907711</c:v>
                </c:pt>
                <c:pt idx="7">
                  <c:v>0.18211057023643951</c:v>
                </c:pt>
                <c:pt idx="8">
                  <c:v>0.31948694869486938</c:v>
                </c:pt>
                <c:pt idx="9">
                  <c:v>0.49818913480885307</c:v>
                </c:pt>
              </c:numCache>
            </c:numRef>
          </c:val>
        </c:ser>
        <c:ser>
          <c:idx val="1"/>
          <c:order val="1"/>
          <c:tx>
            <c:strRef>
              <c:f>Tabelle15!$J$22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strRef>
              <c:f>Tabelle15!$H$23:$H$32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Tabelle15!$J$23:$J$32</c:f>
              <c:numCache>
                <c:formatCode>General</c:formatCode>
                <c:ptCount val="10"/>
                <c:pt idx="0">
                  <c:v>8.4893152394322269E-2</c:v>
                </c:pt>
                <c:pt idx="1">
                  <c:v>0.56721114410974405</c:v>
                </c:pt>
                <c:pt idx="2">
                  <c:v>0.44395356895356897</c:v>
                </c:pt>
                <c:pt idx="3">
                  <c:v>0.25373134328358216</c:v>
                </c:pt>
                <c:pt idx="4">
                  <c:v>0.12434660233212702</c:v>
                </c:pt>
                <c:pt idx="5">
                  <c:v>0.49057232933187833</c:v>
                </c:pt>
                <c:pt idx="6">
                  <c:v>0.52207207207207218</c:v>
                </c:pt>
                <c:pt idx="7">
                  <c:v>0.13868546320029296</c:v>
                </c:pt>
                <c:pt idx="8">
                  <c:v>0.32095383509969466</c:v>
                </c:pt>
                <c:pt idx="9">
                  <c:v>0.44114132058559907</c:v>
                </c:pt>
              </c:numCache>
            </c:numRef>
          </c:val>
        </c:ser>
        <c:ser>
          <c:idx val="3"/>
          <c:order val="2"/>
          <c:tx>
            <c:strRef>
              <c:f>Tabelle15!$L$22</c:f>
              <c:strCache>
                <c:ptCount val="1"/>
                <c:pt idx="0">
                  <c:v>23</c:v>
                </c:pt>
              </c:strCache>
            </c:strRef>
          </c:tx>
          <c:invertIfNegative val="0"/>
          <c:cat>
            <c:strRef>
              <c:f>Tabelle15!$H$23:$H$32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Tabelle15!$L$23:$L$32</c:f>
              <c:numCache>
                <c:formatCode>General</c:formatCode>
                <c:ptCount val="10"/>
                <c:pt idx="0">
                  <c:v>-7.5087044163459682E-2</c:v>
                </c:pt>
                <c:pt idx="1">
                  <c:v>0.55840548340548346</c:v>
                </c:pt>
                <c:pt idx="2">
                  <c:v>0.27222222222222225</c:v>
                </c:pt>
                <c:pt idx="3">
                  <c:v>3.1121550205519655E-2</c:v>
                </c:pt>
                <c:pt idx="4">
                  <c:v>1.9477543538037878E-3</c:v>
                </c:pt>
                <c:pt idx="5">
                  <c:v>0.3221603743142949</c:v>
                </c:pt>
                <c:pt idx="6">
                  <c:v>0.439415287072913</c:v>
                </c:pt>
                <c:pt idx="7">
                  <c:v>0.16852244609402611</c:v>
                </c:pt>
                <c:pt idx="8">
                  <c:v>0.25746415242584952</c:v>
                </c:pt>
                <c:pt idx="9">
                  <c:v>0.28606870229007642</c:v>
                </c:pt>
              </c:numCache>
            </c:numRef>
          </c:val>
        </c:ser>
        <c:ser>
          <c:idx val="4"/>
          <c:order val="3"/>
          <c:tx>
            <c:strRef>
              <c:f>Tabelle15!$M$22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Tabelle15!$H$23:$H$32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Tabelle15!$M$23:$M$32</c:f>
              <c:numCache>
                <c:formatCode>General</c:formatCode>
                <c:ptCount val="10"/>
                <c:pt idx="0">
                  <c:v>-9.0068747677443328E-2</c:v>
                </c:pt>
                <c:pt idx="1">
                  <c:v>0.20800983436853004</c:v>
                </c:pt>
                <c:pt idx="2">
                  <c:v>0.24659624413145542</c:v>
                </c:pt>
                <c:pt idx="3">
                  <c:v>7.2202166064981865E-3</c:v>
                </c:pt>
                <c:pt idx="4">
                  <c:v>-1.1025998142989879E-2</c:v>
                </c:pt>
                <c:pt idx="5">
                  <c:v>0.29591922238981061</c:v>
                </c:pt>
                <c:pt idx="6">
                  <c:v>0.41164510166358592</c:v>
                </c:pt>
                <c:pt idx="7">
                  <c:v>0.18859951707485345</c:v>
                </c:pt>
                <c:pt idx="8">
                  <c:v>0.23785282258064511</c:v>
                </c:pt>
                <c:pt idx="9">
                  <c:v>0.27118644067796616</c:v>
                </c:pt>
              </c:numCache>
            </c:numRef>
          </c:val>
        </c:ser>
        <c:ser>
          <c:idx val="5"/>
          <c:order val="4"/>
          <c:tx>
            <c:strRef>
              <c:f>Tabelle15!$N$22</c:f>
              <c:strCache>
                <c:ptCount val="1"/>
                <c:pt idx="0">
                  <c:v>25</c:v>
                </c:pt>
              </c:strCache>
            </c:strRef>
          </c:tx>
          <c:invertIfNegative val="0"/>
          <c:cat>
            <c:strRef>
              <c:f>Tabelle15!$H$23:$H$32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Tabelle15!$N$23:$N$32</c:f>
              <c:numCache>
                <c:formatCode>General</c:formatCode>
                <c:ptCount val="10"/>
                <c:pt idx="0">
                  <c:v>-8.9461467038068676E-2</c:v>
                </c:pt>
                <c:pt idx="1">
                  <c:v>-0.17521121351766511</c:v>
                </c:pt>
                <c:pt idx="2">
                  <c:v>0.16549661986479458</c:v>
                </c:pt>
                <c:pt idx="3">
                  <c:v>3.4523112931538869E-2</c:v>
                </c:pt>
                <c:pt idx="4">
                  <c:v>-1.0556844547563893E-2</c:v>
                </c:pt>
                <c:pt idx="5">
                  <c:v>0.34924876084262702</c:v>
                </c:pt>
                <c:pt idx="6">
                  <c:v>0.42627974044700789</c:v>
                </c:pt>
                <c:pt idx="7">
                  <c:v>0.19166666666666676</c:v>
                </c:pt>
                <c:pt idx="8">
                  <c:v>0.21960156895127991</c:v>
                </c:pt>
                <c:pt idx="9">
                  <c:v>0.2704758190327613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25888"/>
        <c:axId val="197935872"/>
      </c:barChart>
      <c:catAx>
        <c:axId val="19792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35872"/>
        <c:crosses val="autoZero"/>
        <c:auto val="1"/>
        <c:lblAlgn val="ctr"/>
        <c:lblOffset val="100"/>
        <c:noMultiLvlLbl val="0"/>
      </c:catAx>
      <c:valAx>
        <c:axId val="1979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2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80 Threads</c:v>
          </c:tx>
          <c:cat>
            <c:strRef>
              <c:f>Tabelle1!$R$3:$R$20</c:f>
              <c:strCache>
                <c:ptCount val="18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Mem 0%</c:v>
                </c:pt>
                <c:pt idx="6">
                  <c:v>smithwa Mem 0.1 %</c:v>
                </c:pt>
                <c:pt idx="7">
                  <c:v>botsalgn Mem 0.1 %</c:v>
                </c:pt>
                <c:pt idx="8">
                  <c:v>kdtree Mem 0.5 %</c:v>
                </c:pt>
                <c:pt idx="9">
                  <c:v>nab Mem 1.3%</c:v>
                </c:pt>
                <c:pt idx="10">
                  <c:v>imagick Mem 5.2 %</c:v>
                </c:pt>
                <c:pt idx="11">
                  <c:v>fma3d Mem 16 %</c:v>
                </c:pt>
                <c:pt idx="12">
                  <c:v>swim Mem 19.7 %</c:v>
                </c:pt>
                <c:pt idx="13">
                  <c:v>botsspar Mem 21.5 %</c:v>
                </c:pt>
                <c:pt idx="14">
                  <c:v>bt331 Mem 34 %</c:v>
                </c:pt>
                <c:pt idx="15">
                  <c:v>mgrid331 42.5 %</c:v>
                </c:pt>
                <c:pt idx="16">
                  <c:v>applu331 Mem 45.2%</c:v>
                </c:pt>
                <c:pt idx="17">
                  <c:v>bwaves Mem 65 %</c:v>
                </c:pt>
              </c:strCache>
            </c:strRef>
          </c:cat>
          <c:val>
            <c:numRef>
              <c:f>Tabelle1!$S$3:$S$20</c:f>
              <c:numCache>
                <c:formatCode>General</c:formatCode>
                <c:ptCount val="18"/>
                <c:pt idx="0">
                  <c:v>1.553003605</c:v>
                </c:pt>
                <c:pt idx="1">
                  <c:v>1.3753480076561682</c:v>
                </c:pt>
                <c:pt idx="2">
                  <c:v>0.37552663593594071</c:v>
                </c:pt>
                <c:pt idx="3">
                  <c:v>0.97958355187887824</c:v>
                </c:pt>
                <c:pt idx="4">
                  <c:v>1.0633348559089775</c:v>
                </c:pt>
                <c:pt idx="5">
                  <c:v>0.16067704218675935</c:v>
                </c:pt>
                <c:pt idx="6">
                  <c:v>0.72857142857142854</c:v>
                </c:pt>
                <c:pt idx="7">
                  <c:v>1.1057162534435263</c:v>
                </c:pt>
                <c:pt idx="8">
                  <c:v>0.89342105263157889</c:v>
                </c:pt>
                <c:pt idx="9">
                  <c:v>0.83088901472253673</c:v>
                </c:pt>
                <c:pt idx="10">
                  <c:v>0.95008287292817672</c:v>
                </c:pt>
                <c:pt idx="11">
                  <c:v>0.34956420685647877</c:v>
                </c:pt>
                <c:pt idx="12">
                  <c:v>0.27968085106382978</c:v>
                </c:pt>
                <c:pt idx="13">
                  <c:v>0.84360820244328105</c:v>
                </c:pt>
                <c:pt idx="14">
                  <c:v>0.73762489592006664</c:v>
                </c:pt>
                <c:pt idx="15">
                  <c:v>0.42526372572524573</c:v>
                </c:pt>
                <c:pt idx="16">
                  <c:v>0.43209058793843047</c:v>
                </c:pt>
                <c:pt idx="17">
                  <c:v>0.43260993485342014</c:v>
                </c:pt>
              </c:numCache>
            </c:numRef>
          </c:val>
          <c:smooth val="0"/>
        </c:ser>
        <c:ser>
          <c:idx val="1"/>
          <c:order val="1"/>
          <c:tx>
            <c:v>24 Threads</c:v>
          </c:tx>
          <c:cat>
            <c:strRef>
              <c:f>Tabelle1!$R$3:$R$20</c:f>
              <c:strCache>
                <c:ptCount val="18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Mem 0%</c:v>
                </c:pt>
                <c:pt idx="6">
                  <c:v>smithwa Mem 0.1 %</c:v>
                </c:pt>
                <c:pt idx="7">
                  <c:v>botsalgn Mem 0.1 %</c:v>
                </c:pt>
                <c:pt idx="8">
                  <c:v>kdtree Mem 0.5 %</c:v>
                </c:pt>
                <c:pt idx="9">
                  <c:v>nab Mem 1.3%</c:v>
                </c:pt>
                <c:pt idx="10">
                  <c:v>imagick Mem 5.2 %</c:v>
                </c:pt>
                <c:pt idx="11">
                  <c:v>fma3d Mem 16 %</c:v>
                </c:pt>
                <c:pt idx="12">
                  <c:v>swim Mem 19.7 %</c:v>
                </c:pt>
                <c:pt idx="13">
                  <c:v>botsspar Mem 21.5 %</c:v>
                </c:pt>
                <c:pt idx="14">
                  <c:v>bt331 Mem 34 %</c:v>
                </c:pt>
                <c:pt idx="15">
                  <c:v>mgrid331 42.5 %</c:v>
                </c:pt>
                <c:pt idx="16">
                  <c:v>applu331 Mem 45.2%</c:v>
                </c:pt>
                <c:pt idx="17">
                  <c:v>bwaves Mem 65 %</c:v>
                </c:pt>
              </c:strCache>
            </c:strRef>
          </c:cat>
          <c:val>
            <c:numRef>
              <c:f>Tabelle1!$T$3:$T$20</c:f>
              <c:numCache>
                <c:formatCode>General</c:formatCode>
                <c:ptCount val="18"/>
                <c:pt idx="6">
                  <c:v>0.79199016563146996</c:v>
                </c:pt>
                <c:pt idx="7">
                  <c:v>1.0900687476774433</c:v>
                </c:pt>
                <c:pt idx="8">
                  <c:v>0.75340375586854458</c:v>
                </c:pt>
                <c:pt idx="9">
                  <c:v>0.99277978339350181</c:v>
                </c:pt>
                <c:pt idx="10">
                  <c:v>1.0110259981429899</c:v>
                </c:pt>
                <c:pt idx="11">
                  <c:v>0.70408077761018939</c:v>
                </c:pt>
                <c:pt idx="12">
                  <c:v>0.58835489833641408</c:v>
                </c:pt>
                <c:pt idx="13">
                  <c:v>0.81140048292514655</c:v>
                </c:pt>
                <c:pt idx="14">
                  <c:v>0.9607807590041092</c:v>
                </c:pt>
                <c:pt idx="16">
                  <c:v>0.76214717741935489</c:v>
                </c:pt>
                <c:pt idx="17">
                  <c:v>0.72881355932203384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10080"/>
        <c:axId val="196511616"/>
      </c:lineChart>
      <c:catAx>
        <c:axId val="19651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11616"/>
        <c:crosses val="autoZero"/>
        <c:auto val="1"/>
        <c:lblAlgn val="ctr"/>
        <c:lblOffset val="100"/>
        <c:noMultiLvlLbl val="0"/>
      </c:catAx>
      <c:valAx>
        <c:axId val="19651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1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Tabelle1!$S$22</c:f>
              <c:strCache>
                <c:ptCount val="1"/>
                <c:pt idx="0">
                  <c:v>40</c:v>
                </c:pt>
              </c:strCache>
            </c:strRef>
          </c:tx>
          <c:cat>
            <c:strRef>
              <c:f>Tabelle1!$R$23:$R$40</c:f>
              <c:strCache>
                <c:ptCount val="18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Mem 0%</c:v>
                </c:pt>
                <c:pt idx="6">
                  <c:v>smithwa Mem 0.1 %</c:v>
                </c:pt>
                <c:pt idx="7">
                  <c:v>botsalgn Mem 0.1 %</c:v>
                </c:pt>
                <c:pt idx="8">
                  <c:v>kdtree Mem 0.5 %</c:v>
                </c:pt>
                <c:pt idx="9">
                  <c:v>nab Mem 1.3%</c:v>
                </c:pt>
                <c:pt idx="10">
                  <c:v>imagick Mem 5.2 %</c:v>
                </c:pt>
                <c:pt idx="11">
                  <c:v>fma3d Mem 16 %</c:v>
                </c:pt>
                <c:pt idx="12">
                  <c:v>swim Mem 19.7 %</c:v>
                </c:pt>
                <c:pt idx="13">
                  <c:v>botsspar Mem 21.5 %</c:v>
                </c:pt>
                <c:pt idx="14">
                  <c:v>bt331 Mem 34 %</c:v>
                </c:pt>
                <c:pt idx="15">
                  <c:v>mgrid331 42.5 %</c:v>
                </c:pt>
                <c:pt idx="16">
                  <c:v>applu331 Mem 45.2%</c:v>
                </c:pt>
                <c:pt idx="17">
                  <c:v>bwaves Mem 65 %</c:v>
                </c:pt>
              </c:strCache>
            </c:strRef>
          </c:cat>
          <c:val>
            <c:numRef>
              <c:f>Tabelle1!$S$23:$S$40</c:f>
              <c:numCache>
                <c:formatCode>General</c:formatCode>
                <c:ptCount val="18"/>
                <c:pt idx="0">
                  <c:v>0.9602224075000001</c:v>
                </c:pt>
                <c:pt idx="1">
                  <c:v>0.92631892493700807</c:v>
                </c:pt>
                <c:pt idx="2">
                  <c:v>0.89161920214470436</c:v>
                </c:pt>
                <c:pt idx="3">
                  <c:v>0.93057968396238788</c:v>
                </c:pt>
                <c:pt idx="4">
                  <c:v>0.92527268566473153</c:v>
                </c:pt>
                <c:pt idx="6">
                  <c:v>0.95703703703703691</c:v>
                </c:pt>
                <c:pt idx="7">
                  <c:v>0.96137724550898207</c:v>
                </c:pt>
                <c:pt idx="8">
                  <c:v>0.57090807174887892</c:v>
                </c:pt>
                <c:pt idx="9">
                  <c:v>0.65331700801424764</c:v>
                </c:pt>
                <c:pt idx="10">
                  <c:v>0.79835190343546891</c:v>
                </c:pt>
                <c:pt idx="11">
                  <c:v>0.29782178217821781</c:v>
                </c:pt>
                <c:pt idx="12">
                  <c:v>0.21373983739837396</c:v>
                </c:pt>
                <c:pt idx="13">
                  <c:v>0.77156823623304072</c:v>
                </c:pt>
                <c:pt idx="14">
                  <c:v>0.54348926380368101</c:v>
                </c:pt>
                <c:pt idx="15">
                  <c:v>0.35675281576830253</c:v>
                </c:pt>
                <c:pt idx="16">
                  <c:v>0.46118367896579587</c:v>
                </c:pt>
                <c:pt idx="17">
                  <c:v>0.28831271030066208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Tabelle1!$T$22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Tabelle1!$R$23:$R$40</c:f>
              <c:strCache>
                <c:ptCount val="18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Mem 0%</c:v>
                </c:pt>
                <c:pt idx="6">
                  <c:v>smithwa Mem 0.1 %</c:v>
                </c:pt>
                <c:pt idx="7">
                  <c:v>botsalgn Mem 0.1 %</c:v>
                </c:pt>
                <c:pt idx="8">
                  <c:v>kdtree Mem 0.5 %</c:v>
                </c:pt>
                <c:pt idx="9">
                  <c:v>nab Mem 1.3%</c:v>
                </c:pt>
                <c:pt idx="10">
                  <c:v>imagick Mem 5.2 %</c:v>
                </c:pt>
                <c:pt idx="11">
                  <c:v>fma3d Mem 16 %</c:v>
                </c:pt>
                <c:pt idx="12">
                  <c:v>swim Mem 19.7 %</c:v>
                </c:pt>
                <c:pt idx="13">
                  <c:v>botsspar Mem 21.5 %</c:v>
                </c:pt>
                <c:pt idx="14">
                  <c:v>bt331 Mem 34 %</c:v>
                </c:pt>
                <c:pt idx="15">
                  <c:v>mgrid331 42.5 %</c:v>
                </c:pt>
                <c:pt idx="16">
                  <c:v>applu331 Mem 45.2%</c:v>
                </c:pt>
                <c:pt idx="17">
                  <c:v>bwaves Mem 65 %</c:v>
                </c:pt>
              </c:strCache>
            </c:strRef>
          </c:cat>
          <c:val>
            <c:numRef>
              <c:f>Tabelle1!$T$23:$T$40</c:f>
              <c:numCache>
                <c:formatCode>General</c:formatCode>
                <c:ptCount val="18"/>
                <c:pt idx="6">
                  <c:v>0.43278885589025595</c:v>
                </c:pt>
                <c:pt idx="7">
                  <c:v>0.91510684760567773</c:v>
                </c:pt>
                <c:pt idx="8">
                  <c:v>0.55604643104643103</c:v>
                </c:pt>
                <c:pt idx="9">
                  <c:v>0.74626865671641784</c:v>
                </c:pt>
                <c:pt idx="10">
                  <c:v>0.87565339766787298</c:v>
                </c:pt>
                <c:pt idx="11">
                  <c:v>0.50942767066812167</c:v>
                </c:pt>
                <c:pt idx="12">
                  <c:v>0.47792792792792788</c:v>
                </c:pt>
                <c:pt idx="13">
                  <c:v>0.86131453679970704</c:v>
                </c:pt>
                <c:pt idx="14">
                  <c:v>0.78104735704460604</c:v>
                </c:pt>
                <c:pt idx="16">
                  <c:v>0.67904616490030534</c:v>
                </c:pt>
                <c:pt idx="17">
                  <c:v>0.55885867941440093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32480"/>
        <c:axId val="196538368"/>
      </c:lineChart>
      <c:catAx>
        <c:axId val="19653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38368"/>
        <c:crosses val="autoZero"/>
        <c:auto val="1"/>
        <c:lblAlgn val="ctr"/>
        <c:lblOffset val="100"/>
        <c:noMultiLvlLbl val="0"/>
      </c:catAx>
      <c:valAx>
        <c:axId val="19653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3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Tabelle1!$AB$4</c:f>
              <c:strCache>
                <c:ptCount val="1"/>
                <c:pt idx="0">
                  <c:v>80</c:v>
                </c:pt>
              </c:strCache>
            </c:strRef>
          </c:tx>
          <c:cat>
            <c:strRef>
              <c:f>Tabelle1!$AC$3:$AT$3</c:f>
              <c:strCache>
                <c:ptCount val="18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Mem 0%</c:v>
                </c:pt>
                <c:pt idx="6">
                  <c:v>smithwa Mem 0.1 %</c:v>
                </c:pt>
                <c:pt idx="7">
                  <c:v>botsalgn Mem 0.1 %</c:v>
                </c:pt>
                <c:pt idx="8">
                  <c:v>kdtree Mem 0.5 %</c:v>
                </c:pt>
                <c:pt idx="9">
                  <c:v>nab Mem 1.3%</c:v>
                </c:pt>
                <c:pt idx="10">
                  <c:v>imagick Mem 5.2 %</c:v>
                </c:pt>
                <c:pt idx="11">
                  <c:v>fma3d Mem 16 %</c:v>
                </c:pt>
                <c:pt idx="12">
                  <c:v>swim Mem 19.7 %</c:v>
                </c:pt>
                <c:pt idx="13">
                  <c:v>botsspar Mem 21.5 %</c:v>
                </c:pt>
                <c:pt idx="14">
                  <c:v>bt331 Mem 34 %</c:v>
                </c:pt>
                <c:pt idx="15">
                  <c:v>mgrid331 42.5 %</c:v>
                </c:pt>
                <c:pt idx="16">
                  <c:v>applu331 Mem 45.2%</c:v>
                </c:pt>
                <c:pt idx="17">
                  <c:v>bwaves Mem 65 %</c:v>
                </c:pt>
              </c:strCache>
            </c:strRef>
          </c:cat>
          <c:val>
            <c:numRef>
              <c:f>Tabelle1!$AC$4:$AT$4</c:f>
              <c:numCache>
                <c:formatCode>General</c:formatCode>
                <c:ptCount val="18"/>
                <c:pt idx="0">
                  <c:v>1.553003605</c:v>
                </c:pt>
                <c:pt idx="1">
                  <c:v>1.3753480076561682</c:v>
                </c:pt>
                <c:pt idx="2">
                  <c:v>0.37552663593594071</c:v>
                </c:pt>
                <c:pt idx="3">
                  <c:v>0.97958355187887824</c:v>
                </c:pt>
                <c:pt idx="4">
                  <c:v>1.0633348559089775</c:v>
                </c:pt>
                <c:pt idx="5">
                  <c:v>0.16067704218675935</c:v>
                </c:pt>
                <c:pt idx="6">
                  <c:v>0.72857142857142854</c:v>
                </c:pt>
                <c:pt idx="7">
                  <c:v>1.1057162534435263</c:v>
                </c:pt>
                <c:pt idx="8">
                  <c:v>0.89342105263157889</c:v>
                </c:pt>
                <c:pt idx="9">
                  <c:v>0.83088901472253673</c:v>
                </c:pt>
                <c:pt idx="10">
                  <c:v>0.95008287292817672</c:v>
                </c:pt>
                <c:pt idx="11">
                  <c:v>0.34956420685647877</c:v>
                </c:pt>
                <c:pt idx="12">
                  <c:v>0.27968085106382978</c:v>
                </c:pt>
                <c:pt idx="13">
                  <c:v>0.84360820244328105</c:v>
                </c:pt>
                <c:pt idx="14">
                  <c:v>0.73762489592006664</c:v>
                </c:pt>
                <c:pt idx="15">
                  <c:v>0.42526372572524573</c:v>
                </c:pt>
                <c:pt idx="16">
                  <c:v>0.43209058793843047</c:v>
                </c:pt>
                <c:pt idx="17">
                  <c:v>0.43260993485342014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Tabelle1!$AB$5</c:f>
              <c:strCache>
                <c:ptCount val="1"/>
                <c:pt idx="0">
                  <c:v>40</c:v>
                </c:pt>
              </c:strCache>
            </c:strRef>
          </c:tx>
          <c:cat>
            <c:strRef>
              <c:f>Tabelle1!$AC$3:$AT$3</c:f>
              <c:strCache>
                <c:ptCount val="18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Mem 0%</c:v>
                </c:pt>
                <c:pt idx="6">
                  <c:v>smithwa Mem 0.1 %</c:v>
                </c:pt>
                <c:pt idx="7">
                  <c:v>botsalgn Mem 0.1 %</c:v>
                </c:pt>
                <c:pt idx="8">
                  <c:v>kdtree Mem 0.5 %</c:v>
                </c:pt>
                <c:pt idx="9">
                  <c:v>nab Mem 1.3%</c:v>
                </c:pt>
                <c:pt idx="10">
                  <c:v>imagick Mem 5.2 %</c:v>
                </c:pt>
                <c:pt idx="11">
                  <c:v>fma3d Mem 16 %</c:v>
                </c:pt>
                <c:pt idx="12">
                  <c:v>swim Mem 19.7 %</c:v>
                </c:pt>
                <c:pt idx="13">
                  <c:v>botsspar Mem 21.5 %</c:v>
                </c:pt>
                <c:pt idx="14">
                  <c:v>bt331 Mem 34 %</c:v>
                </c:pt>
                <c:pt idx="15">
                  <c:v>mgrid331 42.5 %</c:v>
                </c:pt>
                <c:pt idx="16">
                  <c:v>applu331 Mem 45.2%</c:v>
                </c:pt>
                <c:pt idx="17">
                  <c:v>bwaves Mem 65 %</c:v>
                </c:pt>
              </c:strCache>
            </c:strRef>
          </c:cat>
          <c:val>
            <c:numRef>
              <c:f>Tabelle1!$AC$5:$AT$5</c:f>
              <c:numCache>
                <c:formatCode>General</c:formatCode>
                <c:ptCount val="18"/>
                <c:pt idx="0">
                  <c:v>0.9602224075000001</c:v>
                </c:pt>
                <c:pt idx="1">
                  <c:v>0.92631892493700807</c:v>
                </c:pt>
                <c:pt idx="2">
                  <c:v>0.89161920214470436</c:v>
                </c:pt>
                <c:pt idx="3">
                  <c:v>0.93057968396238788</c:v>
                </c:pt>
                <c:pt idx="4">
                  <c:v>0.92527268566473153</c:v>
                </c:pt>
                <c:pt idx="6">
                  <c:v>0.95703703703703691</c:v>
                </c:pt>
                <c:pt idx="7">
                  <c:v>0.96137724550898207</c:v>
                </c:pt>
                <c:pt idx="8">
                  <c:v>0.57090807174887892</c:v>
                </c:pt>
                <c:pt idx="9">
                  <c:v>0.65331700801424764</c:v>
                </c:pt>
                <c:pt idx="10">
                  <c:v>0.79835190343546891</c:v>
                </c:pt>
                <c:pt idx="11">
                  <c:v>0.29782178217821781</c:v>
                </c:pt>
                <c:pt idx="12">
                  <c:v>0.21373983739837396</c:v>
                </c:pt>
                <c:pt idx="13">
                  <c:v>0.77156823623304072</c:v>
                </c:pt>
                <c:pt idx="14">
                  <c:v>0.54348926380368101</c:v>
                </c:pt>
                <c:pt idx="15">
                  <c:v>0.35675281576830253</c:v>
                </c:pt>
                <c:pt idx="16">
                  <c:v>0.46118367896579587</c:v>
                </c:pt>
                <c:pt idx="17">
                  <c:v>0.28831271030066208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Tabelle1!$AB$6</c:f>
              <c:strCache>
                <c:ptCount val="1"/>
                <c:pt idx="0">
                  <c:v>24</c:v>
                </c:pt>
              </c:strCache>
            </c:strRef>
          </c:tx>
          <c:cat>
            <c:strRef>
              <c:f>Tabelle1!$AC$3:$AT$3</c:f>
              <c:strCache>
                <c:ptCount val="18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Mem 0%</c:v>
                </c:pt>
                <c:pt idx="6">
                  <c:v>smithwa Mem 0.1 %</c:v>
                </c:pt>
                <c:pt idx="7">
                  <c:v>botsalgn Mem 0.1 %</c:v>
                </c:pt>
                <c:pt idx="8">
                  <c:v>kdtree Mem 0.5 %</c:v>
                </c:pt>
                <c:pt idx="9">
                  <c:v>nab Mem 1.3%</c:v>
                </c:pt>
                <c:pt idx="10">
                  <c:v>imagick Mem 5.2 %</c:v>
                </c:pt>
                <c:pt idx="11">
                  <c:v>fma3d Mem 16 %</c:v>
                </c:pt>
                <c:pt idx="12">
                  <c:v>swim Mem 19.7 %</c:v>
                </c:pt>
                <c:pt idx="13">
                  <c:v>botsspar Mem 21.5 %</c:v>
                </c:pt>
                <c:pt idx="14">
                  <c:v>bt331 Mem 34 %</c:v>
                </c:pt>
                <c:pt idx="15">
                  <c:v>mgrid331 42.5 %</c:v>
                </c:pt>
                <c:pt idx="16">
                  <c:v>applu331 Mem 45.2%</c:v>
                </c:pt>
                <c:pt idx="17">
                  <c:v>bwaves Mem 65 %</c:v>
                </c:pt>
              </c:strCache>
            </c:strRef>
          </c:cat>
          <c:val>
            <c:numRef>
              <c:f>Tabelle1!$AC$6:$AT$6</c:f>
              <c:numCache>
                <c:formatCode>General</c:formatCode>
                <c:ptCount val="18"/>
                <c:pt idx="6">
                  <c:v>0.79199016563146996</c:v>
                </c:pt>
                <c:pt idx="7">
                  <c:v>1.0900687476774433</c:v>
                </c:pt>
                <c:pt idx="8">
                  <c:v>0.75340375586854458</c:v>
                </c:pt>
                <c:pt idx="9">
                  <c:v>0.99277978339350181</c:v>
                </c:pt>
                <c:pt idx="10">
                  <c:v>1.0110259981429899</c:v>
                </c:pt>
                <c:pt idx="11">
                  <c:v>0.70408077761018939</c:v>
                </c:pt>
                <c:pt idx="12">
                  <c:v>0.58835489833641408</c:v>
                </c:pt>
                <c:pt idx="13">
                  <c:v>0.81140048292514655</c:v>
                </c:pt>
                <c:pt idx="14">
                  <c:v>0.9607807590041092</c:v>
                </c:pt>
                <c:pt idx="16">
                  <c:v>0.76214717741935489</c:v>
                </c:pt>
                <c:pt idx="17">
                  <c:v>0.72881355932203384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Tabelle1!$AB$7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Tabelle1!$AC$3:$AT$3</c:f>
              <c:strCache>
                <c:ptCount val="18"/>
                <c:pt idx="0">
                  <c:v>Mandelbrot</c:v>
                </c:pt>
                <c:pt idx="1">
                  <c:v>SortArray</c:v>
                </c:pt>
                <c:pt idx="2">
                  <c:v>CountingNumbers</c:v>
                </c:pt>
                <c:pt idx="3">
                  <c:v>Fibonacci</c:v>
                </c:pt>
                <c:pt idx="4">
                  <c:v>CalculatePrimes</c:v>
                </c:pt>
                <c:pt idx="5">
                  <c:v>md Mem 0%</c:v>
                </c:pt>
                <c:pt idx="6">
                  <c:v>smithwa Mem 0.1 %</c:v>
                </c:pt>
                <c:pt idx="7">
                  <c:v>botsalgn Mem 0.1 %</c:v>
                </c:pt>
                <c:pt idx="8">
                  <c:v>kdtree Mem 0.5 %</c:v>
                </c:pt>
                <c:pt idx="9">
                  <c:v>nab Mem 1.3%</c:v>
                </c:pt>
                <c:pt idx="10">
                  <c:v>imagick Mem 5.2 %</c:v>
                </c:pt>
                <c:pt idx="11">
                  <c:v>fma3d Mem 16 %</c:v>
                </c:pt>
                <c:pt idx="12">
                  <c:v>swim Mem 19.7 %</c:v>
                </c:pt>
                <c:pt idx="13">
                  <c:v>botsspar Mem 21.5 %</c:v>
                </c:pt>
                <c:pt idx="14">
                  <c:v>bt331 Mem 34 %</c:v>
                </c:pt>
                <c:pt idx="15">
                  <c:v>mgrid331 42.5 %</c:v>
                </c:pt>
                <c:pt idx="16">
                  <c:v>applu331 Mem 45.2%</c:v>
                </c:pt>
                <c:pt idx="17">
                  <c:v>bwaves Mem 65 %</c:v>
                </c:pt>
              </c:strCache>
            </c:strRef>
          </c:cat>
          <c:val>
            <c:numRef>
              <c:f>Tabelle1!$AC$7:$AT$7</c:f>
              <c:numCache>
                <c:formatCode>General</c:formatCode>
                <c:ptCount val="18"/>
                <c:pt idx="6">
                  <c:v>0.43278885589025595</c:v>
                </c:pt>
                <c:pt idx="7">
                  <c:v>0.91510684760567773</c:v>
                </c:pt>
                <c:pt idx="8">
                  <c:v>0.55604643104643103</c:v>
                </c:pt>
                <c:pt idx="9">
                  <c:v>0.74626865671641784</c:v>
                </c:pt>
                <c:pt idx="10">
                  <c:v>0.87565339766787298</c:v>
                </c:pt>
                <c:pt idx="11">
                  <c:v>0.50942767066812167</c:v>
                </c:pt>
                <c:pt idx="12">
                  <c:v>0.47792792792792788</c:v>
                </c:pt>
                <c:pt idx="13">
                  <c:v>0.86131453679970704</c:v>
                </c:pt>
                <c:pt idx="14">
                  <c:v>0.78104735704460604</c:v>
                </c:pt>
                <c:pt idx="16">
                  <c:v>0.67904616490030534</c:v>
                </c:pt>
                <c:pt idx="17">
                  <c:v>0.55885867941440093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61600"/>
        <c:axId val="197963136"/>
      </c:lineChart>
      <c:catAx>
        <c:axId val="19796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63136"/>
        <c:crosses val="autoZero"/>
        <c:auto val="1"/>
        <c:lblAlgn val="ctr"/>
        <c:lblOffset val="100"/>
        <c:noMultiLvlLbl val="0"/>
      </c:catAx>
      <c:valAx>
        <c:axId val="19796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6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751840</xdr:colOff>
      <xdr:row>1</xdr:row>
      <xdr:rowOff>58420</xdr:rowOff>
    </xdr:from>
    <xdr:to>
      <xdr:col>29</xdr:col>
      <xdr:colOff>690880</xdr:colOff>
      <xdr:row>42</xdr:row>
      <xdr:rowOff>157480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187960</xdr:colOff>
      <xdr:row>2</xdr:row>
      <xdr:rowOff>81280</xdr:rowOff>
    </xdr:from>
    <xdr:to>
      <xdr:col>40</xdr:col>
      <xdr:colOff>378460</xdr:colOff>
      <xdr:row>41</xdr:row>
      <xdr:rowOff>20320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39</xdr:row>
      <xdr:rowOff>30480</xdr:rowOff>
    </xdr:from>
    <xdr:to>
      <xdr:col>14</xdr:col>
      <xdr:colOff>342900</xdr:colOff>
      <xdr:row>74</xdr:row>
      <xdr:rowOff>99060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60960</xdr:colOff>
      <xdr:row>76</xdr:row>
      <xdr:rowOff>114300</xdr:rowOff>
    </xdr:from>
    <xdr:to>
      <xdr:col>14</xdr:col>
      <xdr:colOff>403860</xdr:colOff>
      <xdr:row>112</xdr:row>
      <xdr:rowOff>60960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101600</xdr:colOff>
      <xdr:row>45</xdr:row>
      <xdr:rowOff>38100</xdr:rowOff>
    </xdr:from>
    <xdr:to>
      <xdr:col>28</xdr:col>
      <xdr:colOff>317500</xdr:colOff>
      <xdr:row>80</xdr:row>
      <xdr:rowOff>114300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139700</xdr:colOff>
      <xdr:row>82</xdr:row>
      <xdr:rowOff>114300</xdr:rowOff>
    </xdr:from>
    <xdr:to>
      <xdr:col>28</xdr:col>
      <xdr:colOff>304800</xdr:colOff>
      <xdr:row>111</xdr:row>
      <xdr:rowOff>165100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352425</xdr:colOff>
      <xdr:row>1</xdr:row>
      <xdr:rowOff>114300</xdr:rowOff>
    </xdr:from>
    <xdr:to>
      <xdr:col>26</xdr:col>
      <xdr:colOff>352425</xdr:colOff>
      <xdr:row>16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333375</xdr:colOff>
      <xdr:row>16</xdr:row>
      <xdr:rowOff>171450</xdr:rowOff>
    </xdr:from>
    <xdr:to>
      <xdr:col>25</xdr:col>
      <xdr:colOff>638175</xdr:colOff>
      <xdr:row>31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361950</xdr:colOff>
      <xdr:row>9</xdr:row>
      <xdr:rowOff>28575</xdr:rowOff>
    </xdr:from>
    <xdr:to>
      <xdr:col>33</xdr:col>
      <xdr:colOff>361950</xdr:colOff>
      <xdr:row>23</xdr:row>
      <xdr:rowOff>104775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8</xdr:row>
      <xdr:rowOff>190499</xdr:rowOff>
    </xdr:from>
    <xdr:to>
      <xdr:col>40</xdr:col>
      <xdr:colOff>0</xdr:colOff>
      <xdr:row>34</xdr:row>
      <xdr:rowOff>123824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C1" workbookViewId="0">
      <selection activeCell="E18" sqref="E18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  <col min="6" max="6" width="17.28515625" customWidth="1"/>
    <col min="7" max="7" width="18.140625" customWidth="1"/>
  </cols>
  <sheetData>
    <row r="1" spans="1:9" x14ac:dyDescent="0.25">
      <c r="A1" t="s">
        <v>74</v>
      </c>
      <c r="F1" t="s">
        <v>32</v>
      </c>
    </row>
    <row r="5" spans="1:9" x14ac:dyDescent="0.25">
      <c r="A5" t="s">
        <v>27</v>
      </c>
      <c r="B5" t="s">
        <v>26</v>
      </c>
      <c r="G5">
        <v>0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12241</v>
      </c>
      <c r="C7">
        <v>0.438</v>
      </c>
      <c r="D7">
        <v>1</v>
      </c>
      <c r="F7">
        <v>1</v>
      </c>
      <c r="G7">
        <v>15504</v>
      </c>
      <c r="H7">
        <v>0.34599999999999997</v>
      </c>
      <c r="I7">
        <v>1</v>
      </c>
    </row>
    <row r="8" spans="1:9" x14ac:dyDescent="0.25">
      <c r="A8">
        <v>2</v>
      </c>
      <c r="B8">
        <v>5879</v>
      </c>
      <c r="C8">
        <v>0.91200000000000003</v>
      </c>
      <c r="D8">
        <f>AVERAGE(B7/B8)</f>
        <v>2.0821568293927539</v>
      </c>
      <c r="F8">
        <v>2</v>
      </c>
      <c r="G8">
        <v>7747</v>
      </c>
      <c r="H8">
        <v>0.69199999999999995</v>
      </c>
      <c r="I8">
        <f>AVERAGE(G7/G8)</f>
        <v>2.0012908222537757</v>
      </c>
    </row>
    <row r="9" spans="1:9" x14ac:dyDescent="0.25">
      <c r="A9">
        <v>3</v>
      </c>
      <c r="B9">
        <v>3961</v>
      </c>
      <c r="C9">
        <v>1.35</v>
      </c>
      <c r="D9">
        <f>AVERAGE(B7/B9)</f>
        <v>3.090381216864428</v>
      </c>
      <c r="F9">
        <v>3</v>
      </c>
      <c r="G9">
        <v>5172</v>
      </c>
      <c r="H9">
        <v>1.04</v>
      </c>
      <c r="I9">
        <f>AVERAGE(G7/G9)</f>
        <v>2.9976798143851506</v>
      </c>
    </row>
    <row r="10" spans="1:9" x14ac:dyDescent="0.25">
      <c r="A10">
        <v>4</v>
      </c>
      <c r="B10">
        <v>3123</v>
      </c>
      <c r="C10">
        <v>1.72</v>
      </c>
      <c r="D10">
        <f>AVERAGE(B7/B10)</f>
        <v>3.919628562279859</v>
      </c>
      <c r="F10">
        <v>4</v>
      </c>
      <c r="G10">
        <v>3881</v>
      </c>
      <c r="H10">
        <v>1.38</v>
      </c>
      <c r="I10">
        <f>AVERAGE(G7/G10)</f>
        <v>3.994846688997681</v>
      </c>
    </row>
    <row r="11" spans="1:9" x14ac:dyDescent="0.25">
      <c r="A11">
        <v>5</v>
      </c>
      <c r="B11">
        <v>2434</v>
      </c>
      <c r="C11">
        <v>2.2000000000000002</v>
      </c>
      <c r="D11">
        <f>AVERAGE(B7/B11)</f>
        <v>5.029170090386196</v>
      </c>
      <c r="F11">
        <v>5</v>
      </c>
      <c r="G11">
        <v>3122</v>
      </c>
      <c r="H11">
        <v>1.72</v>
      </c>
      <c r="I11">
        <f>AVERAGE(G7/G11)</f>
        <v>4.9660474055092889</v>
      </c>
    </row>
    <row r="12" spans="1:9" x14ac:dyDescent="0.25">
      <c r="A12">
        <v>6</v>
      </c>
      <c r="B12">
        <v>2185</v>
      </c>
      <c r="C12">
        <v>2.4500000000000002</v>
      </c>
      <c r="D12">
        <f>AVERAGE(B7/B12)</f>
        <v>5.6022883295194505</v>
      </c>
      <c r="F12">
        <v>6</v>
      </c>
      <c r="G12">
        <v>2604</v>
      </c>
      <c r="H12">
        <v>2.06</v>
      </c>
      <c r="I12">
        <f>AVERAGE(G7/G12)</f>
        <v>5.9539170506912447</v>
      </c>
    </row>
    <row r="13" spans="1:9" x14ac:dyDescent="0.25">
      <c r="A13">
        <v>7</v>
      </c>
      <c r="B13">
        <v>1751</v>
      </c>
      <c r="C13">
        <v>3.06</v>
      </c>
      <c r="D13">
        <f>AVERAGE(B7/B13)</f>
        <v>6.9908623643632213</v>
      </c>
      <c r="F13">
        <v>7</v>
      </c>
      <c r="G13">
        <v>2231</v>
      </c>
      <c r="H13">
        <v>2.4</v>
      </c>
      <c r="I13">
        <f>AVERAGE(G7/G13)</f>
        <v>6.9493500672344242</v>
      </c>
    </row>
    <row r="14" spans="1:9" x14ac:dyDescent="0.25">
      <c r="A14">
        <v>8</v>
      </c>
      <c r="B14">
        <v>1739</v>
      </c>
      <c r="C14">
        <v>3.08</v>
      </c>
      <c r="D14">
        <f>AVERAGE(B7/B14)</f>
        <v>7.0391029327199544</v>
      </c>
      <c r="F14">
        <v>8</v>
      </c>
      <c r="G14">
        <v>1959</v>
      </c>
      <c r="H14">
        <v>2.74</v>
      </c>
      <c r="I14">
        <f>AVERAGE(G7/G14)</f>
        <v>7.9142419601837668</v>
      </c>
    </row>
    <row r="15" spans="1:9" x14ac:dyDescent="0.25">
      <c r="A15">
        <v>9</v>
      </c>
      <c r="B15">
        <f>AVERAGE(2354,2359)</f>
        <v>2356.5</v>
      </c>
      <c r="C15">
        <v>2.2749999999999999</v>
      </c>
      <c r="D15">
        <f>AVERAGE(B7/B15)</f>
        <v>5.1945682155739448</v>
      </c>
      <c r="F15">
        <v>9</v>
      </c>
      <c r="G15">
        <v>1741</v>
      </c>
      <c r="H15">
        <v>3.08</v>
      </c>
      <c r="I15">
        <f>AVERAGE(G7/G15)</f>
        <v>8.9052268811028146</v>
      </c>
    </row>
    <row r="16" spans="1:9" x14ac:dyDescent="0.25">
      <c r="A16">
        <v>10</v>
      </c>
      <c r="B16">
        <v>1560</v>
      </c>
      <c r="C16">
        <v>3.44</v>
      </c>
      <c r="D16">
        <f>AVERAGE(B7/B16)</f>
        <v>7.8467948717948719</v>
      </c>
      <c r="F16">
        <v>10</v>
      </c>
      <c r="G16">
        <v>1563</v>
      </c>
      <c r="H16">
        <v>3.43</v>
      </c>
      <c r="I16">
        <f>AVERAGE(G7/G16)</f>
        <v>9.9193857965451055</v>
      </c>
    </row>
    <row r="17" spans="1:9" x14ac:dyDescent="0.25">
      <c r="A17">
        <v>11</v>
      </c>
      <c r="B17">
        <v>1159</v>
      </c>
      <c r="C17">
        <v>4.63</v>
      </c>
      <c r="D17">
        <f>AVERAGE(B7/B17)</f>
        <v>10.561691113028473</v>
      </c>
      <c r="F17">
        <v>11</v>
      </c>
      <c r="G17">
        <v>1426</v>
      </c>
      <c r="H17">
        <v>3.76</v>
      </c>
      <c r="I17">
        <f>AVERAGE(G7/G17)</f>
        <v>10.872370266479663</v>
      </c>
    </row>
    <row r="18" spans="1:9" x14ac:dyDescent="0.25">
      <c r="A18">
        <v>12</v>
      </c>
      <c r="B18">
        <f>AVERAGE(2362,2357)</f>
        <v>2359.5</v>
      </c>
      <c r="C18">
        <v>2.27</v>
      </c>
      <c r="D18">
        <f>AVERAGE(B7/B12)</f>
        <v>5.6022883295194505</v>
      </c>
      <c r="F18">
        <v>12</v>
      </c>
      <c r="G18">
        <v>1309</v>
      </c>
      <c r="H18">
        <v>4.0999999999999996</v>
      </c>
      <c r="I18">
        <f>AVERAGE(G7/G18)</f>
        <v>11.844155844155845</v>
      </c>
    </row>
    <row r="19" spans="1:9" x14ac:dyDescent="0.25">
      <c r="A19">
        <v>13</v>
      </c>
      <c r="B19">
        <v>1105</v>
      </c>
      <c r="C19">
        <v>4.8499999999999996</v>
      </c>
      <c r="D19">
        <f>AVERAGE(B7/B19)</f>
        <v>11.077828054298642</v>
      </c>
      <c r="F19">
        <v>13</v>
      </c>
      <c r="G19">
        <v>1206</v>
      </c>
      <c r="H19">
        <v>4.4400000000000004</v>
      </c>
      <c r="I19">
        <f>AVERAGE(G7/G19)</f>
        <v>12.855721393034825</v>
      </c>
    </row>
    <row r="20" spans="1:9" x14ac:dyDescent="0.25">
      <c r="A20">
        <v>14</v>
      </c>
      <c r="B20">
        <f>AVERAGE(1318,1384)</f>
        <v>1351</v>
      </c>
      <c r="C20">
        <f>AVERAGE(3.87,4.07)</f>
        <v>3.97</v>
      </c>
      <c r="D20">
        <f>AVERAGE(B7/B20)</f>
        <v>9.0606957809030355</v>
      </c>
      <c r="F20">
        <v>14</v>
      </c>
      <c r="G20">
        <v>1118</v>
      </c>
      <c r="H20">
        <v>4.79</v>
      </c>
      <c r="I20">
        <f>AVERAGE(G7/G20)</f>
        <v>13.867620751341681</v>
      </c>
    </row>
    <row r="21" spans="1:9" x14ac:dyDescent="0.25">
      <c r="A21">
        <v>15</v>
      </c>
      <c r="B21">
        <f>AVERAGE(2299,2379)</f>
        <v>2339</v>
      </c>
      <c r="C21">
        <f>AVERAGE(2.25,2.33)</f>
        <v>2.29</v>
      </c>
      <c r="D21">
        <f>AVERAGE(B7/B15)</f>
        <v>5.1945682155739448</v>
      </c>
      <c r="F21">
        <v>15</v>
      </c>
      <c r="G21">
        <v>1046</v>
      </c>
      <c r="H21">
        <v>5.12</v>
      </c>
      <c r="I21">
        <f>AVERAGE(G7/G21)</f>
        <v>14.822179732313575</v>
      </c>
    </row>
    <row r="22" spans="1:9" x14ac:dyDescent="0.25">
      <c r="A22">
        <v>16</v>
      </c>
      <c r="B22">
        <f>AVERAGE(2629,2616)</f>
        <v>2622.5</v>
      </c>
      <c r="C22">
        <v>2.0449999999999999</v>
      </c>
      <c r="D22">
        <f>AVERAGE(B7/B16)</f>
        <v>7.8467948717948719</v>
      </c>
      <c r="F22">
        <v>16</v>
      </c>
      <c r="G22">
        <v>988</v>
      </c>
      <c r="H22">
        <v>5.43</v>
      </c>
      <c r="I22">
        <f>AVERAGE(G7/G22)</f>
        <v>15.692307692307692</v>
      </c>
    </row>
    <row r="23" spans="1:9" x14ac:dyDescent="0.25">
      <c r="A23">
        <v>17</v>
      </c>
      <c r="B23">
        <v>1011</v>
      </c>
      <c r="C23">
        <v>5.3</v>
      </c>
      <c r="D23">
        <f>AVERAGE(B7/B23)</f>
        <v>12.107814045499506</v>
      </c>
      <c r="F23">
        <v>17</v>
      </c>
      <c r="G23">
        <v>933</v>
      </c>
      <c r="H23">
        <v>5.74</v>
      </c>
      <c r="I23">
        <f>AVERAGE(G7/G23)</f>
        <v>16.617363344051448</v>
      </c>
    </row>
    <row r="24" spans="1:9" x14ac:dyDescent="0.25">
      <c r="A24">
        <v>18</v>
      </c>
      <c r="B24">
        <v>2338</v>
      </c>
      <c r="C24">
        <v>2.29</v>
      </c>
      <c r="D24">
        <f>AVERAGE(B7/B24)</f>
        <v>5.2356715141146282</v>
      </c>
      <c r="F24">
        <v>18</v>
      </c>
      <c r="G24">
        <v>877</v>
      </c>
      <c r="H24">
        <v>6.11</v>
      </c>
      <c r="I24">
        <f>AVERAGE(G7/G24)</f>
        <v>17.678449258836945</v>
      </c>
    </row>
    <row r="25" spans="1:9" x14ac:dyDescent="0.25">
      <c r="A25">
        <v>19</v>
      </c>
      <c r="B25">
        <v>947</v>
      </c>
      <c r="C25">
        <v>5.66</v>
      </c>
      <c r="D25">
        <f>AVERAGE(B7/B25)</f>
        <v>12.926082365364309</v>
      </c>
      <c r="F25">
        <v>19</v>
      </c>
      <c r="G25">
        <v>844</v>
      </c>
      <c r="H25">
        <v>6.35</v>
      </c>
      <c r="I25">
        <f>AVERAGE(G7/G25)</f>
        <v>18.369668246445496</v>
      </c>
    </row>
    <row r="26" spans="1:9" x14ac:dyDescent="0.25">
      <c r="A26">
        <v>20</v>
      </c>
      <c r="B26">
        <v>2580</v>
      </c>
      <c r="C26">
        <v>2.08</v>
      </c>
      <c r="D26">
        <f>AVERAGE(B7/B26)</f>
        <v>4.7445736434108525</v>
      </c>
      <c r="F26">
        <v>20</v>
      </c>
      <c r="G26">
        <v>791</v>
      </c>
      <c r="H26">
        <v>6.78</v>
      </c>
      <c r="I26">
        <f>AVERAGE(G7/G26)</f>
        <v>19.600505689001263</v>
      </c>
    </row>
    <row r="27" spans="1:9" x14ac:dyDescent="0.25">
      <c r="A27">
        <v>21</v>
      </c>
      <c r="B27">
        <v>2310</v>
      </c>
      <c r="C27">
        <v>2.3199999999999998</v>
      </c>
      <c r="D27">
        <f>AVERAGE(B7/B27)</f>
        <v>5.2991341991341994</v>
      </c>
      <c r="F27">
        <v>21</v>
      </c>
      <c r="G27">
        <v>755</v>
      </c>
      <c r="H27">
        <v>7.1</v>
      </c>
      <c r="I27">
        <f>AVERAGE(G7/G27)</f>
        <v>20.535099337748346</v>
      </c>
    </row>
    <row r="28" spans="1:9" x14ac:dyDescent="0.25">
      <c r="A28">
        <v>22</v>
      </c>
      <c r="B28">
        <v>1288</v>
      </c>
      <c r="C28">
        <v>4.16</v>
      </c>
      <c r="D28">
        <f>AVERAGE(B7/B28)</f>
        <v>9.503881987577639</v>
      </c>
      <c r="F28">
        <v>22</v>
      </c>
      <c r="G28">
        <v>721</v>
      </c>
      <c r="H28">
        <v>7.44</v>
      </c>
      <c r="I28">
        <f>AVERAGE(G7/G28)</f>
        <v>21.503467406380029</v>
      </c>
    </row>
    <row r="29" spans="1:9" x14ac:dyDescent="0.25">
      <c r="A29">
        <v>23</v>
      </c>
      <c r="B29">
        <v>868</v>
      </c>
      <c r="C29">
        <v>6.17</v>
      </c>
      <c r="D29">
        <f>AVERAGE(B7/B29)</f>
        <v>14.102534562211982</v>
      </c>
      <c r="F29">
        <v>23</v>
      </c>
      <c r="G29">
        <v>703</v>
      </c>
      <c r="H29">
        <v>7.63</v>
      </c>
      <c r="I29">
        <f>AVERAGE(G7/G29)</f>
        <v>22.054054054054053</v>
      </c>
    </row>
    <row r="30" spans="1:9" x14ac:dyDescent="0.25">
      <c r="A30">
        <v>24</v>
      </c>
      <c r="B30">
        <v>2544</v>
      </c>
      <c r="C30">
        <v>2.11</v>
      </c>
      <c r="D30">
        <f>AVERAGE(B7/B30)</f>
        <v>4.8117138364779874</v>
      </c>
      <c r="F30">
        <v>24</v>
      </c>
      <c r="G30">
        <v>658</v>
      </c>
      <c r="H30">
        <v>8.15</v>
      </c>
      <c r="I30">
        <f>AVERAGE(G7/G30)</f>
        <v>23.562310030395135</v>
      </c>
    </row>
    <row r="31" spans="1:9" x14ac:dyDescent="0.25">
      <c r="A31">
        <v>25</v>
      </c>
      <c r="B31">
        <v>2616</v>
      </c>
      <c r="C31">
        <v>2.0499999999999998</v>
      </c>
      <c r="D31">
        <f>AVERAGE(B7/B31)</f>
        <v>4.6792813455657489</v>
      </c>
      <c r="F31">
        <v>25</v>
      </c>
      <c r="G31">
        <v>635</v>
      </c>
      <c r="H31">
        <v>8.44</v>
      </c>
      <c r="I31">
        <f>AVERAGE(G7/G31)</f>
        <v>24.415748031496062</v>
      </c>
    </row>
    <row r="32" spans="1:9" x14ac:dyDescent="0.25">
      <c r="A32">
        <v>26</v>
      </c>
      <c r="B32">
        <v>1092</v>
      </c>
      <c r="C32">
        <v>4.91</v>
      </c>
      <c r="D32">
        <f>AVERAGE(B7/B32)</f>
        <v>11.20970695970696</v>
      </c>
      <c r="F32">
        <v>26</v>
      </c>
      <c r="G32">
        <v>615</v>
      </c>
      <c r="H32">
        <v>8.7200000000000006</v>
      </c>
      <c r="I32">
        <f>AVERAGE(G7/G32)</f>
        <v>25.209756097560977</v>
      </c>
    </row>
    <row r="33" spans="1:9" x14ac:dyDescent="0.25">
      <c r="A33">
        <v>27</v>
      </c>
      <c r="B33">
        <v>2131</v>
      </c>
      <c r="C33">
        <v>2.5099999999999998</v>
      </c>
      <c r="D33">
        <f>AVERAGE(B7/B33)</f>
        <v>5.7442515251055841</v>
      </c>
      <c r="F33">
        <v>27</v>
      </c>
      <c r="G33">
        <v>585</v>
      </c>
      <c r="H33">
        <v>9.16</v>
      </c>
      <c r="I33">
        <f>AVERAGE(G7/G33)</f>
        <v>26.502564102564104</v>
      </c>
    </row>
    <row r="34" spans="1:9" x14ac:dyDescent="0.25">
      <c r="A34">
        <v>28</v>
      </c>
      <c r="B34">
        <v>2491</v>
      </c>
      <c r="C34">
        <v>2.15</v>
      </c>
      <c r="D34">
        <f>AVERAGE(B7/B34)</f>
        <v>4.9140907266158171</v>
      </c>
      <c r="F34">
        <v>28</v>
      </c>
      <c r="G34">
        <v>567</v>
      </c>
      <c r="H34">
        <v>9.4499999999999993</v>
      </c>
      <c r="I34">
        <f>AVERAGE(G7/G34)</f>
        <v>27.343915343915345</v>
      </c>
    </row>
    <row r="35" spans="1:9" x14ac:dyDescent="0.25">
      <c r="A35">
        <v>29</v>
      </c>
      <c r="B35">
        <v>873</v>
      </c>
      <c r="C35">
        <v>6.14</v>
      </c>
      <c r="D35">
        <f>AVERAGE(B7/B35)</f>
        <v>14.02176403207331</v>
      </c>
      <c r="F35">
        <v>29</v>
      </c>
      <c r="G35">
        <v>570</v>
      </c>
      <c r="H35">
        <v>9.4</v>
      </c>
      <c r="I35">
        <f>AVERAGE(G7/G35)</f>
        <v>27.2</v>
      </c>
    </row>
    <row r="36" spans="1:9" x14ac:dyDescent="0.25">
      <c r="A36">
        <v>30</v>
      </c>
      <c r="B36">
        <f>AVERAGE(2548,2570,2582)</f>
        <v>2566.6666666666665</v>
      </c>
      <c r="C36">
        <f>AVERAGE(2.09,2.1,2.08)</f>
        <v>2.09</v>
      </c>
      <c r="D36">
        <f>AVERAGE(B7/B36)</f>
        <v>4.7692207792207792</v>
      </c>
      <c r="F36">
        <v>30</v>
      </c>
      <c r="G36">
        <v>538</v>
      </c>
      <c r="H36">
        <v>9.9600000000000009</v>
      </c>
      <c r="I36">
        <f>AVERAGE(G7/G36)</f>
        <v>28.817843866171003</v>
      </c>
    </row>
    <row r="37" spans="1:9" x14ac:dyDescent="0.25">
      <c r="A37">
        <v>31</v>
      </c>
      <c r="B37">
        <v>872</v>
      </c>
      <c r="C37">
        <v>6.15</v>
      </c>
      <c r="D37">
        <f>AVERAGE(B7/B37)</f>
        <v>14.037844036697248</v>
      </c>
      <c r="F37">
        <v>31</v>
      </c>
      <c r="G37">
        <v>539</v>
      </c>
      <c r="H37">
        <v>9.94</v>
      </c>
      <c r="I37">
        <f>AVERAGE(G7/G37)</f>
        <v>28.764378478664192</v>
      </c>
    </row>
    <row r="38" spans="1:9" x14ac:dyDescent="0.25">
      <c r="F38">
        <v>32</v>
      </c>
      <c r="G38">
        <v>499</v>
      </c>
      <c r="H38">
        <v>10.7</v>
      </c>
      <c r="I38">
        <f>AVERAGE(G7/G38)</f>
        <v>31.070140280561123</v>
      </c>
    </row>
    <row r="39" spans="1:9" x14ac:dyDescent="0.25">
      <c r="F39">
        <v>33</v>
      </c>
      <c r="G39">
        <v>490</v>
      </c>
      <c r="H39">
        <v>10.9</v>
      </c>
      <c r="I39">
        <f>AVERAGE(G7/G39)</f>
        <v>31.640816326530611</v>
      </c>
    </row>
    <row r="40" spans="1:9" x14ac:dyDescent="0.25">
      <c r="F40">
        <v>34</v>
      </c>
      <c r="G40">
        <v>484</v>
      </c>
      <c r="H40">
        <v>11.1</v>
      </c>
      <c r="I40">
        <f>AVERAGE(G7/G40)</f>
        <v>32.033057851239668</v>
      </c>
    </row>
    <row r="41" spans="1:9" x14ac:dyDescent="0.25">
      <c r="F41">
        <v>35</v>
      </c>
      <c r="G41">
        <v>460</v>
      </c>
      <c r="H41">
        <v>11.6</v>
      </c>
      <c r="I41">
        <f>AVERAGE(G7/G41)</f>
        <v>33.704347826086959</v>
      </c>
    </row>
    <row r="42" spans="1:9" x14ac:dyDescent="0.25">
      <c r="F42">
        <v>36</v>
      </c>
      <c r="G42">
        <v>463</v>
      </c>
      <c r="H42">
        <v>11.6</v>
      </c>
      <c r="I42">
        <f>AVERAGE(G7/G42)</f>
        <v>33.485961123110151</v>
      </c>
    </row>
    <row r="43" spans="1:9" x14ac:dyDescent="0.25">
      <c r="F43">
        <v>37</v>
      </c>
      <c r="G43">
        <v>464</v>
      </c>
      <c r="H43">
        <v>11.5</v>
      </c>
      <c r="I43">
        <f>AVERAGE(G7/G43)</f>
        <v>33.413793103448278</v>
      </c>
    </row>
    <row r="44" spans="1:9" x14ac:dyDescent="0.25">
      <c r="F44">
        <v>38</v>
      </c>
      <c r="G44">
        <v>437</v>
      </c>
      <c r="H44">
        <v>12.3</v>
      </c>
      <c r="I44">
        <f>AVERAGE(G7/G44)</f>
        <v>35.478260869565219</v>
      </c>
    </row>
    <row r="45" spans="1:9" x14ac:dyDescent="0.25">
      <c r="F45">
        <v>39</v>
      </c>
      <c r="G45">
        <v>425</v>
      </c>
      <c r="H45">
        <v>12.6</v>
      </c>
      <c r="I45">
        <f>AVERAGE(G7/G45)</f>
        <v>36.479999999999997</v>
      </c>
    </row>
    <row r="46" spans="1:9" x14ac:dyDescent="0.25">
      <c r="F46">
        <v>40</v>
      </c>
      <c r="G46">
        <v>405</v>
      </c>
      <c r="H46">
        <v>13.2</v>
      </c>
      <c r="I46">
        <f>AVERAGE(G7/G46)</f>
        <v>38.281481481481478</v>
      </c>
    </row>
    <row r="47" spans="1:9" x14ac:dyDescent="0.25">
      <c r="F47">
        <v>41</v>
      </c>
      <c r="G47">
        <v>465</v>
      </c>
      <c r="H47">
        <v>11.5</v>
      </c>
      <c r="I47">
        <f>AVERAGE(G7/G47)</f>
        <v>33.341935483870969</v>
      </c>
    </row>
    <row r="48" spans="1:9" x14ac:dyDescent="0.25">
      <c r="F48">
        <v>42</v>
      </c>
      <c r="G48">
        <v>448</v>
      </c>
      <c r="H48">
        <v>12</v>
      </c>
      <c r="I48">
        <f>AVERAGE(G7/G48)</f>
        <v>34.607142857142854</v>
      </c>
    </row>
    <row r="49" spans="6:9" x14ac:dyDescent="0.25">
      <c r="F49">
        <v>43</v>
      </c>
      <c r="G49">
        <v>465</v>
      </c>
      <c r="H49">
        <v>11.5</v>
      </c>
      <c r="I49">
        <f>AVERAGE(G7/G49)</f>
        <v>33.341935483870969</v>
      </c>
    </row>
    <row r="50" spans="6:9" x14ac:dyDescent="0.25">
      <c r="F50">
        <v>44</v>
      </c>
      <c r="G50">
        <v>434</v>
      </c>
      <c r="H50">
        <v>12.4</v>
      </c>
      <c r="I50">
        <f>AVERAGE(G7/G50)</f>
        <v>35.723502304147466</v>
      </c>
    </row>
    <row r="51" spans="6:9" x14ac:dyDescent="0.25">
      <c r="F51">
        <v>45</v>
      </c>
      <c r="G51">
        <v>443</v>
      </c>
      <c r="H51">
        <v>12.1</v>
      </c>
      <c r="I51">
        <f>AVERAGE(G7/G51)</f>
        <v>34.997742663656886</v>
      </c>
    </row>
    <row r="52" spans="6:9" x14ac:dyDescent="0.25">
      <c r="F52">
        <v>46</v>
      </c>
      <c r="G52">
        <v>462</v>
      </c>
      <c r="H52">
        <v>11.6</v>
      </c>
      <c r="I52">
        <f>AVERAGE(G7/G52)</f>
        <v>33.558441558441558</v>
      </c>
    </row>
    <row r="53" spans="6:9" x14ac:dyDescent="0.25">
      <c r="F53">
        <v>47</v>
      </c>
      <c r="G53">
        <v>479</v>
      </c>
      <c r="H53">
        <v>11.2</v>
      </c>
      <c r="I53">
        <f>AVERAGE(G7/G53)</f>
        <v>32.367432150313149</v>
      </c>
    </row>
    <row r="54" spans="6:9" x14ac:dyDescent="0.25">
      <c r="F54">
        <v>48</v>
      </c>
      <c r="G54">
        <v>436</v>
      </c>
      <c r="H54">
        <v>12.3</v>
      </c>
      <c r="I54">
        <f>AVERAGE(G7/G54)</f>
        <v>35.559633027522935</v>
      </c>
    </row>
    <row r="55" spans="6:9" x14ac:dyDescent="0.25">
      <c r="F55">
        <v>49</v>
      </c>
      <c r="G55">
        <v>497</v>
      </c>
      <c r="H55">
        <v>10.8</v>
      </c>
      <c r="I55">
        <f>AVERAGE(G7/G55)</f>
        <v>31.195171026156942</v>
      </c>
    </row>
    <row r="56" spans="6:9" x14ac:dyDescent="0.25">
      <c r="F56">
        <v>50</v>
      </c>
      <c r="G56">
        <v>430</v>
      </c>
      <c r="H56">
        <v>12.5</v>
      </c>
      <c r="I56">
        <f>AVERAGE(G7/G56)</f>
        <v>36.055813953488375</v>
      </c>
    </row>
    <row r="57" spans="6:9" x14ac:dyDescent="0.25">
      <c r="F57">
        <v>51</v>
      </c>
      <c r="G57">
        <v>439</v>
      </c>
      <c r="H57">
        <v>12.2</v>
      </c>
      <c r="I57">
        <f>AVERAGE(G7/G57)</f>
        <v>35.316628701594531</v>
      </c>
    </row>
    <row r="58" spans="6:9" x14ac:dyDescent="0.25">
      <c r="F58">
        <v>52</v>
      </c>
      <c r="G58">
        <v>432</v>
      </c>
      <c r="H58">
        <v>12.4</v>
      </c>
      <c r="I58">
        <f>AVERAGE(G7/G58)</f>
        <v>35.888888888888886</v>
      </c>
    </row>
    <row r="59" spans="6:9" x14ac:dyDescent="0.25">
      <c r="F59">
        <v>53</v>
      </c>
      <c r="G59">
        <v>461</v>
      </c>
      <c r="H59">
        <v>11.6</v>
      </c>
      <c r="I59">
        <f>AVERAGE(G7/G59)</f>
        <v>33.631236442516268</v>
      </c>
    </row>
    <row r="60" spans="6:9" x14ac:dyDescent="0.25">
      <c r="F60">
        <v>54</v>
      </c>
      <c r="G60">
        <v>427</v>
      </c>
      <c r="H60">
        <v>12.5</v>
      </c>
      <c r="I60">
        <f>AVERAGE(G7/G60)</f>
        <v>36.30913348946136</v>
      </c>
    </row>
    <row r="61" spans="6:9" x14ac:dyDescent="0.25">
      <c r="F61">
        <v>55</v>
      </c>
      <c r="G61">
        <v>427</v>
      </c>
      <c r="H61">
        <v>12.5</v>
      </c>
      <c r="I61">
        <f>AVERAGE(G7/G61)</f>
        <v>36.30913348946136</v>
      </c>
    </row>
    <row r="62" spans="6:9" x14ac:dyDescent="0.25">
      <c r="F62">
        <v>56</v>
      </c>
      <c r="G62">
        <v>440</v>
      </c>
      <c r="H62">
        <v>12.2</v>
      </c>
      <c r="I62">
        <f>AVERAGE(G7/G62)</f>
        <v>35.236363636363635</v>
      </c>
    </row>
    <row r="63" spans="6:9" x14ac:dyDescent="0.25">
      <c r="F63">
        <v>57</v>
      </c>
      <c r="G63">
        <v>417</v>
      </c>
      <c r="H63">
        <v>12.9</v>
      </c>
      <c r="I63">
        <f>AVERAGE(G7/G63)</f>
        <v>37.179856115107917</v>
      </c>
    </row>
    <row r="64" spans="6:9" x14ac:dyDescent="0.25">
      <c r="F64">
        <v>58</v>
      </c>
      <c r="G64">
        <v>432</v>
      </c>
      <c r="H64">
        <v>12.4</v>
      </c>
      <c r="I64">
        <f>AVERAGE(G7/G64)</f>
        <v>35.888888888888886</v>
      </c>
    </row>
    <row r="65" spans="6:9" x14ac:dyDescent="0.25">
      <c r="F65">
        <v>59</v>
      </c>
      <c r="G65">
        <v>442</v>
      </c>
      <c r="H65">
        <v>12.1</v>
      </c>
      <c r="I65">
        <f>AVERAGE(G7/G65)</f>
        <v>35.07692307692308</v>
      </c>
    </row>
    <row r="66" spans="6:9" x14ac:dyDescent="0.25">
      <c r="F66">
        <v>60</v>
      </c>
      <c r="G66">
        <v>400</v>
      </c>
      <c r="H66">
        <v>13.4</v>
      </c>
      <c r="I66">
        <f>AVERAGE(G7/G66)</f>
        <v>38.76</v>
      </c>
    </row>
    <row r="67" spans="6:9" x14ac:dyDescent="0.25">
      <c r="F67">
        <v>61</v>
      </c>
      <c r="G67">
        <v>440</v>
      </c>
      <c r="H67">
        <v>12.2</v>
      </c>
      <c r="I67">
        <f>AVERAGE(G7/G67)</f>
        <v>35.236363636363635</v>
      </c>
    </row>
    <row r="68" spans="6:9" x14ac:dyDescent="0.25">
      <c r="F68">
        <v>62</v>
      </c>
      <c r="G68">
        <v>416</v>
      </c>
      <c r="H68">
        <v>12.9</v>
      </c>
      <c r="I68">
        <f>AVERAGE(G7/G68)</f>
        <v>37.269230769230766</v>
      </c>
    </row>
    <row r="69" spans="6:9" x14ac:dyDescent="0.25">
      <c r="F69">
        <v>63</v>
      </c>
      <c r="G69">
        <v>436</v>
      </c>
      <c r="H69">
        <v>12.3</v>
      </c>
      <c r="I69">
        <f>AVERAGE(G7/G69)</f>
        <v>35.559633027522935</v>
      </c>
    </row>
    <row r="70" spans="6:9" x14ac:dyDescent="0.25">
      <c r="F70">
        <v>64</v>
      </c>
      <c r="G70">
        <v>514</v>
      </c>
      <c r="H70">
        <v>10.4</v>
      </c>
      <c r="I70">
        <f>AVERAGE(G7/G70)</f>
        <v>30.163424124513618</v>
      </c>
    </row>
    <row r="71" spans="6:9" x14ac:dyDescent="0.25">
      <c r="F71">
        <v>65</v>
      </c>
      <c r="G71">
        <v>390</v>
      </c>
      <c r="H71">
        <v>13.8</v>
      </c>
      <c r="I71">
        <f>AVERAGE(G7/G71)</f>
        <v>39.753846153846155</v>
      </c>
    </row>
    <row r="72" spans="6:9" x14ac:dyDescent="0.25">
      <c r="F72">
        <v>66</v>
      </c>
      <c r="G72">
        <v>386</v>
      </c>
      <c r="H72">
        <v>13.9</v>
      </c>
      <c r="I72">
        <f>AVERAGE(G7/G72)</f>
        <v>40.165803108808291</v>
      </c>
    </row>
    <row r="73" spans="6:9" x14ac:dyDescent="0.25">
      <c r="F73">
        <v>67</v>
      </c>
      <c r="G73">
        <v>425</v>
      </c>
      <c r="H73">
        <v>12.6</v>
      </c>
      <c r="I73">
        <f>AVERAGE(G7/G73)</f>
        <v>36.479999999999997</v>
      </c>
    </row>
    <row r="74" spans="6:9" x14ac:dyDescent="0.25">
      <c r="F74">
        <v>68</v>
      </c>
      <c r="G74">
        <v>386</v>
      </c>
      <c r="H74">
        <v>13.9</v>
      </c>
      <c r="I74">
        <f>AVERAGE(G7/G74)</f>
        <v>40.165803108808291</v>
      </c>
    </row>
    <row r="75" spans="6:9" x14ac:dyDescent="0.25">
      <c r="F75">
        <v>69</v>
      </c>
      <c r="G75">
        <v>384</v>
      </c>
      <c r="H75">
        <v>14</v>
      </c>
      <c r="I75">
        <f>AVERAGE(G7/G75)</f>
        <v>40.375</v>
      </c>
    </row>
    <row r="76" spans="6:9" x14ac:dyDescent="0.25">
      <c r="F76">
        <v>70</v>
      </c>
      <c r="G76">
        <v>437</v>
      </c>
      <c r="H76">
        <v>12.3</v>
      </c>
      <c r="I76">
        <f>AVERAGE(G7/G76)</f>
        <v>35.478260869565219</v>
      </c>
    </row>
    <row r="77" spans="6:9" x14ac:dyDescent="0.25">
      <c r="F77">
        <v>71</v>
      </c>
      <c r="G77">
        <f>AVERAGE(414,416)</f>
        <v>415</v>
      </c>
      <c r="H77">
        <v>12.9</v>
      </c>
      <c r="I77">
        <f>AVERAGE(G7/G77)</f>
        <v>37.359036144578312</v>
      </c>
    </row>
    <row r="78" spans="6:9" x14ac:dyDescent="0.25">
      <c r="F78">
        <v>72</v>
      </c>
      <c r="G78">
        <f>AVERAGE(532,534,519,531)</f>
        <v>529</v>
      </c>
      <c r="H78">
        <v>10.1</v>
      </c>
      <c r="I78">
        <f>AVERAGE(G7/G78)</f>
        <v>29.30812854442344</v>
      </c>
    </row>
    <row r="79" spans="6:9" x14ac:dyDescent="0.25">
      <c r="F79">
        <v>73</v>
      </c>
      <c r="G79">
        <v>412</v>
      </c>
      <c r="H79">
        <v>13</v>
      </c>
      <c r="I79">
        <f>AVERAGE(G7/G79)</f>
        <v>37.631067961165051</v>
      </c>
    </row>
    <row r="80" spans="6:9" x14ac:dyDescent="0.25">
      <c r="F80">
        <v>74</v>
      </c>
      <c r="G80">
        <v>383</v>
      </c>
      <c r="H80">
        <v>14</v>
      </c>
      <c r="I80">
        <f>AVERAGE(G7/G80)</f>
        <v>40.480417754569189</v>
      </c>
    </row>
    <row r="81" spans="6:9" x14ac:dyDescent="0.25">
      <c r="F81">
        <v>75</v>
      </c>
      <c r="G81">
        <v>367</v>
      </c>
      <c r="H81">
        <v>14.6</v>
      </c>
      <c r="I81">
        <f>AVERAGE(G7/G81)</f>
        <v>42.245231607629428</v>
      </c>
    </row>
    <row r="82" spans="6:9" x14ac:dyDescent="0.25">
      <c r="F82">
        <v>76</v>
      </c>
      <c r="G82">
        <v>368</v>
      </c>
      <c r="H82">
        <v>14.5</v>
      </c>
      <c r="I82">
        <f>AVERAGE(G7/G82)</f>
        <v>42.130434782608695</v>
      </c>
    </row>
    <row r="83" spans="6:9" x14ac:dyDescent="0.25">
      <c r="F83">
        <v>77</v>
      </c>
      <c r="G83">
        <v>445</v>
      </c>
      <c r="H83">
        <v>12</v>
      </c>
      <c r="I83">
        <f>AVERAGE(G7/G83)</f>
        <v>34.840449438202249</v>
      </c>
    </row>
    <row r="84" spans="6:9" x14ac:dyDescent="0.25">
      <c r="F84">
        <v>78</v>
      </c>
      <c r="G84">
        <v>362</v>
      </c>
      <c r="H84">
        <v>14.8</v>
      </c>
      <c r="I84">
        <f>AVERAGE(G7/G84)</f>
        <v>42.828729281767956</v>
      </c>
    </row>
    <row r="85" spans="6:9" x14ac:dyDescent="0.25">
      <c r="F85">
        <v>79</v>
      </c>
      <c r="G85">
        <v>403</v>
      </c>
      <c r="H85">
        <v>13.3</v>
      </c>
      <c r="I85">
        <f>AVERAGE(G7/G85)</f>
        <v>38.471464019851119</v>
      </c>
    </row>
    <row r="86" spans="6:9" x14ac:dyDescent="0.25">
      <c r="F86">
        <v>80</v>
      </c>
      <c r="G86">
        <f>AVERAGE(531,533,532)</f>
        <v>532</v>
      </c>
      <c r="H86">
        <v>10.1</v>
      </c>
      <c r="I86">
        <f>AVERAGE(G7/G86)</f>
        <v>29.142857142857142</v>
      </c>
    </row>
    <row r="87" spans="6:9" x14ac:dyDescent="0.25">
      <c r="F87">
        <v>81</v>
      </c>
      <c r="G87">
        <v>624</v>
      </c>
      <c r="H87">
        <v>8.59</v>
      </c>
      <c r="I87">
        <f>AVERAGE(G7/G87)</f>
        <v>24.846153846153847</v>
      </c>
    </row>
    <row r="88" spans="6:9" x14ac:dyDescent="0.25">
      <c r="F88">
        <v>82</v>
      </c>
      <c r="G88">
        <v>383</v>
      </c>
      <c r="H88">
        <v>14</v>
      </c>
      <c r="I88">
        <f>AVERAGE(G7/G88)</f>
        <v>40.480417754569189</v>
      </c>
    </row>
    <row r="89" spans="6:9" x14ac:dyDescent="0.25">
      <c r="F89">
        <v>83</v>
      </c>
      <c r="G89">
        <v>411</v>
      </c>
      <c r="H89">
        <v>13</v>
      </c>
      <c r="I89">
        <f>AVERAGE(G7/G89)</f>
        <v>37.722627737226276</v>
      </c>
    </row>
    <row r="90" spans="6:9" x14ac:dyDescent="0.25">
      <c r="F90">
        <v>84</v>
      </c>
      <c r="G90">
        <v>396</v>
      </c>
      <c r="H90">
        <v>13.5</v>
      </c>
      <c r="I90">
        <f>AVERAGE(G7/G90)</f>
        <v>39.151515151515149</v>
      </c>
    </row>
    <row r="91" spans="6:9" x14ac:dyDescent="0.25">
      <c r="F91">
        <v>85</v>
      </c>
      <c r="G91">
        <v>367</v>
      </c>
      <c r="H91">
        <v>14.6</v>
      </c>
      <c r="I91">
        <f>AVERAGE(G7/G91)</f>
        <v>42.245231607629428</v>
      </c>
    </row>
    <row r="92" spans="6:9" x14ac:dyDescent="0.25">
      <c r="F92">
        <v>86</v>
      </c>
      <c r="G92">
        <v>386</v>
      </c>
      <c r="H92">
        <v>13.9</v>
      </c>
      <c r="I92">
        <f>AVERAGE(G7/G92)</f>
        <v>40.165803108808291</v>
      </c>
    </row>
    <row r="93" spans="6:9" x14ac:dyDescent="0.25">
      <c r="F93">
        <v>87</v>
      </c>
      <c r="G93">
        <v>375</v>
      </c>
      <c r="H93">
        <v>14.3</v>
      </c>
      <c r="I93">
        <f>AVERAGE(G7/G93)</f>
        <v>41.344000000000001</v>
      </c>
    </row>
    <row r="94" spans="6:9" x14ac:dyDescent="0.25">
      <c r="F94">
        <v>88</v>
      </c>
      <c r="G94">
        <v>497</v>
      </c>
      <c r="H94">
        <v>10.8</v>
      </c>
      <c r="I94">
        <f>AVERAGE(G7/G94)</f>
        <v>31.195171026156942</v>
      </c>
    </row>
    <row r="95" spans="6:9" x14ac:dyDescent="0.25">
      <c r="F95">
        <v>89</v>
      </c>
      <c r="G95">
        <v>413</v>
      </c>
      <c r="H95">
        <v>13</v>
      </c>
      <c r="I95">
        <f>AVERAGE(G7/G95)</f>
        <v>37.539951573849876</v>
      </c>
    </row>
    <row r="96" spans="6:9" x14ac:dyDescent="0.25">
      <c r="F96">
        <v>90</v>
      </c>
      <c r="G96">
        <f>AVERAGE(561,557)</f>
        <v>559</v>
      </c>
      <c r="H96">
        <f>AVERAGE(9.56,9.62)</f>
        <v>9.59</v>
      </c>
      <c r="I96">
        <f>AVERAGE(G7/G96)</f>
        <v>27.735241502683362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>
      <selection activeCell="B4" sqref="B4"/>
    </sheetView>
  </sheetViews>
  <sheetFormatPr baseColWidth="10" defaultRowHeight="15" x14ac:dyDescent="0.25"/>
  <cols>
    <col min="1" max="1" width="13.140625" customWidth="1"/>
    <col min="2" max="2" width="17" customWidth="1"/>
    <col min="4" max="4" width="11.28515625" customWidth="1"/>
    <col min="6" max="6" width="17.28515625" customWidth="1"/>
    <col min="7" max="7" width="18.140625" customWidth="1"/>
  </cols>
  <sheetData>
    <row r="1" spans="1:9" x14ac:dyDescent="0.25">
      <c r="A1" t="s">
        <v>0</v>
      </c>
      <c r="F1" t="s">
        <v>32</v>
      </c>
    </row>
    <row r="3" spans="1:9" x14ac:dyDescent="0.25">
      <c r="A3" t="s">
        <v>1</v>
      </c>
    </row>
    <row r="5" spans="1:9" x14ac:dyDescent="0.25">
      <c r="A5" t="s">
        <v>30</v>
      </c>
      <c r="B5" t="s">
        <v>71</v>
      </c>
      <c r="G5">
        <v>1.6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45363</v>
      </c>
      <c r="C7">
        <v>0.13400000000000001</v>
      </c>
      <c r="D7">
        <v>1</v>
      </c>
      <c r="F7">
        <v>1</v>
      </c>
      <c r="G7">
        <v>68495</v>
      </c>
      <c r="H7">
        <v>8.8499999999999995E-2</v>
      </c>
      <c r="I7">
        <v>1</v>
      </c>
    </row>
    <row r="8" spans="1:9" x14ac:dyDescent="0.25">
      <c r="A8">
        <v>2</v>
      </c>
      <c r="B8">
        <v>25195</v>
      </c>
      <c r="C8">
        <v>0.24099999999999999</v>
      </c>
      <c r="D8">
        <f>AVERAGE(B7/B8)</f>
        <v>1.800476284977178</v>
      </c>
      <c r="F8">
        <v>2</v>
      </c>
      <c r="G8">
        <v>37461</v>
      </c>
      <c r="H8">
        <v>0.16200000000000001</v>
      </c>
      <c r="I8">
        <f>AVERAGE(G7/G8)</f>
        <v>1.8284349056351938</v>
      </c>
    </row>
    <row r="9" spans="1:9" x14ac:dyDescent="0.25">
      <c r="A9">
        <v>3</v>
      </c>
      <c r="B9">
        <v>17187</v>
      </c>
      <c r="C9">
        <v>0.35299999999999998</v>
      </c>
      <c r="D9">
        <f>AVERAGE(B7/B9)</f>
        <v>2.6393786001047301</v>
      </c>
      <c r="F9">
        <v>3</v>
      </c>
      <c r="G9">
        <v>25997</v>
      </c>
      <c r="H9">
        <v>0.23300000000000001</v>
      </c>
      <c r="I9">
        <f>AVERAGE(G7/G9)</f>
        <v>2.6347270838942953</v>
      </c>
    </row>
    <row r="10" spans="1:9" x14ac:dyDescent="0.25">
      <c r="A10">
        <v>4</v>
      </c>
      <c r="B10">
        <v>12863</v>
      </c>
      <c r="C10">
        <v>0.47099999999999997</v>
      </c>
      <c r="D10">
        <f>AVERAGE(B7/B10)</f>
        <v>3.5266267589209361</v>
      </c>
      <c r="F10">
        <v>4</v>
      </c>
    </row>
    <row r="11" spans="1:9" x14ac:dyDescent="0.25">
      <c r="A11">
        <v>5</v>
      </c>
      <c r="B11">
        <v>10571</v>
      </c>
      <c r="C11">
        <v>0.57299999999999995</v>
      </c>
      <c r="D11">
        <f>AVERAGE(B7/B11)</f>
        <v>4.2912685649418219</v>
      </c>
      <c r="F11">
        <v>5</v>
      </c>
    </row>
    <row r="12" spans="1:9" x14ac:dyDescent="0.25">
      <c r="A12">
        <v>6</v>
      </c>
      <c r="B12">
        <v>8943</v>
      </c>
      <c r="C12">
        <v>0.67800000000000005</v>
      </c>
      <c r="D12">
        <f>AVERAGE(B7/B12)</f>
        <v>5.0724589064072463</v>
      </c>
      <c r="F12">
        <v>6</v>
      </c>
    </row>
    <row r="13" spans="1:9" x14ac:dyDescent="0.25">
      <c r="A13">
        <v>7</v>
      </c>
      <c r="B13">
        <v>7766</v>
      </c>
      <c r="C13">
        <v>0.78</v>
      </c>
      <c r="D13">
        <f>AVERAGE(B7/B13)</f>
        <v>5.8412310069533868</v>
      </c>
      <c r="F13">
        <v>7</v>
      </c>
    </row>
    <row r="14" spans="1:9" x14ac:dyDescent="0.25">
      <c r="A14">
        <v>8</v>
      </c>
      <c r="B14">
        <v>6832</v>
      </c>
      <c r="C14">
        <v>0.88700000000000001</v>
      </c>
      <c r="D14">
        <f>AVERAGE(B7/B14)</f>
        <v>6.6397833723653399</v>
      </c>
      <c r="F14">
        <v>8</v>
      </c>
    </row>
    <row r="15" spans="1:9" x14ac:dyDescent="0.25">
      <c r="A15">
        <v>9</v>
      </c>
      <c r="B15">
        <v>6258</v>
      </c>
      <c r="C15">
        <v>0.96799999999999997</v>
      </c>
      <c r="D15">
        <f>AVERAGE(B7/B15)</f>
        <v>7.2488015340364331</v>
      </c>
      <c r="F15">
        <v>9</v>
      </c>
    </row>
    <row r="16" spans="1:9" x14ac:dyDescent="0.25">
      <c r="A16">
        <v>10</v>
      </c>
      <c r="B16">
        <v>5917</v>
      </c>
      <c r="C16">
        <v>1.02</v>
      </c>
      <c r="D16">
        <f>AVERAGE(B7/B16)</f>
        <v>7.6665539969579175</v>
      </c>
      <c r="F16">
        <v>10</v>
      </c>
    </row>
    <row r="17" spans="1:6" x14ac:dyDescent="0.25">
      <c r="A17">
        <v>11</v>
      </c>
      <c r="B17">
        <v>5555</v>
      </c>
      <c r="C17">
        <v>1.0900000000000001</v>
      </c>
      <c r="D17">
        <f>AVERAGE(B7/B17)</f>
        <v>8.166156615661567</v>
      </c>
      <c r="F17">
        <v>11</v>
      </c>
    </row>
    <row r="18" spans="1:6" x14ac:dyDescent="0.25">
      <c r="A18">
        <v>12</v>
      </c>
      <c r="B18">
        <v>5567</v>
      </c>
      <c r="C18">
        <v>1.0900000000000001</v>
      </c>
      <c r="D18">
        <f>AVERAGE(B7/B18)</f>
        <v>8.1485539788036636</v>
      </c>
      <c r="F18">
        <v>12</v>
      </c>
    </row>
    <row r="19" spans="1:6" x14ac:dyDescent="0.25">
      <c r="A19">
        <v>13</v>
      </c>
      <c r="B19">
        <v>6485</v>
      </c>
      <c r="C19">
        <v>0.93400000000000005</v>
      </c>
      <c r="D19">
        <f>AVERAGE(B7/B19)</f>
        <v>6.9950655358519658</v>
      </c>
      <c r="F19">
        <v>13</v>
      </c>
    </row>
    <row r="20" spans="1:6" x14ac:dyDescent="0.25">
      <c r="A20">
        <v>14</v>
      </c>
      <c r="B20">
        <v>6341</v>
      </c>
      <c r="C20">
        <v>0.95599999999999996</v>
      </c>
      <c r="D20">
        <f>AVERAGE(B7/B20)</f>
        <v>7.1539189402302474</v>
      </c>
      <c r="F20">
        <v>14</v>
      </c>
    </row>
    <row r="21" spans="1:6" x14ac:dyDescent="0.25">
      <c r="A21">
        <v>15</v>
      </c>
      <c r="B21">
        <v>6129</v>
      </c>
      <c r="C21">
        <v>0.98899999999999999</v>
      </c>
      <c r="D21">
        <f>AVERAGE(B7/B21)</f>
        <v>7.401370533529124</v>
      </c>
      <c r="F21">
        <v>15</v>
      </c>
    </row>
    <row r="22" spans="1:6" x14ac:dyDescent="0.25">
      <c r="A22">
        <v>16</v>
      </c>
      <c r="B22">
        <v>5799</v>
      </c>
      <c r="C22">
        <v>1.05</v>
      </c>
      <c r="D22">
        <f>AVERAGE(B7/B22)</f>
        <v>7.8225556130367302</v>
      </c>
      <c r="F22">
        <v>16</v>
      </c>
    </row>
    <row r="23" spans="1:6" x14ac:dyDescent="0.25">
      <c r="A23">
        <v>17</v>
      </c>
      <c r="B23">
        <v>5643</v>
      </c>
      <c r="C23">
        <v>1.07</v>
      </c>
      <c r="D23">
        <f>AVERAGE(B7/B23)</f>
        <v>8.0388091440723013</v>
      </c>
      <c r="F23">
        <v>17</v>
      </c>
    </row>
    <row r="24" spans="1:6" x14ac:dyDescent="0.25">
      <c r="A24">
        <v>18</v>
      </c>
      <c r="B24">
        <v>5477</v>
      </c>
      <c r="C24">
        <v>1.1100000000000001</v>
      </c>
      <c r="D24">
        <f>AVERAGE(B7/B24)</f>
        <v>8.2824538981194085</v>
      </c>
      <c r="F24">
        <v>18</v>
      </c>
    </row>
    <row r="25" spans="1:6" x14ac:dyDescent="0.25">
      <c r="A25">
        <v>19</v>
      </c>
      <c r="B25">
        <v>5264</v>
      </c>
      <c r="C25">
        <v>1.1499999999999999</v>
      </c>
      <c r="D25">
        <f>AVERAGE(B7/B25)</f>
        <v>8.6175911854103351</v>
      </c>
      <c r="F25">
        <v>19</v>
      </c>
    </row>
    <row r="26" spans="1:6" x14ac:dyDescent="0.25">
      <c r="A26">
        <v>20</v>
      </c>
      <c r="B26">
        <v>5091</v>
      </c>
      <c r="C26">
        <v>1.19</v>
      </c>
      <c r="D26">
        <f>AVERAGE(B7/B26)</f>
        <v>8.9104301708898053</v>
      </c>
      <c r="F26">
        <v>20</v>
      </c>
    </row>
    <row r="27" spans="1:6" x14ac:dyDescent="0.25">
      <c r="A27">
        <v>21</v>
      </c>
      <c r="B27">
        <v>4960</v>
      </c>
      <c r="C27">
        <v>1.22</v>
      </c>
      <c r="D27">
        <f>AVERAGE(B7/B27)</f>
        <v>9.1457661290322587</v>
      </c>
      <c r="F27">
        <v>21</v>
      </c>
    </row>
    <row r="28" spans="1:6" x14ac:dyDescent="0.25">
      <c r="A28">
        <v>22</v>
      </c>
      <c r="B28">
        <v>4844</v>
      </c>
      <c r="C28">
        <v>1.25</v>
      </c>
      <c r="D28">
        <f>AVERAGE(B7/B28)</f>
        <v>9.3647811725846406</v>
      </c>
      <c r="F28">
        <v>22</v>
      </c>
    </row>
    <row r="29" spans="1:6" x14ac:dyDescent="0.25">
      <c r="A29">
        <v>23</v>
      </c>
      <c r="B29">
        <v>4726</v>
      </c>
      <c r="C29">
        <v>1.28</v>
      </c>
      <c r="D29">
        <f>AVERAGE(B7/B29)</f>
        <v>9.5986034701650436</v>
      </c>
      <c r="F29">
        <v>23</v>
      </c>
    </row>
    <row r="30" spans="1:6" x14ac:dyDescent="0.25">
      <c r="A30">
        <v>24</v>
      </c>
      <c r="B30">
        <v>4630</v>
      </c>
      <c r="C30">
        <v>1.31</v>
      </c>
      <c r="D30">
        <f>AVERAGE(B7/B30)</f>
        <v>9.7976241900647949</v>
      </c>
      <c r="F30">
        <v>24</v>
      </c>
    </row>
    <row r="31" spans="1:6" x14ac:dyDescent="0.25">
      <c r="A31">
        <v>25</v>
      </c>
      <c r="B31">
        <v>5693</v>
      </c>
      <c r="C31">
        <v>1.06</v>
      </c>
      <c r="D31">
        <f>AVERAGE(B7/B31)</f>
        <v>7.9682065694712803</v>
      </c>
      <c r="F31">
        <v>25</v>
      </c>
    </row>
    <row r="32" spans="1:6" x14ac:dyDescent="0.25">
      <c r="A32">
        <v>26</v>
      </c>
      <c r="B32">
        <v>5907</v>
      </c>
      <c r="C32">
        <v>1.03</v>
      </c>
      <c r="D32">
        <f>AVERAGE(B7/B32)</f>
        <v>7.6795327577450481</v>
      </c>
      <c r="F32">
        <v>26</v>
      </c>
    </row>
    <row r="33" spans="1:9" x14ac:dyDescent="0.25">
      <c r="A33">
        <v>27</v>
      </c>
      <c r="B33">
        <v>6049</v>
      </c>
      <c r="C33">
        <v>1</v>
      </c>
      <c r="D33">
        <f>AVERAGE(B7/B33)</f>
        <v>7.4992560753843609</v>
      </c>
      <c r="F33">
        <v>27</v>
      </c>
    </row>
    <row r="34" spans="1:9" x14ac:dyDescent="0.25">
      <c r="A34">
        <v>28</v>
      </c>
      <c r="B34">
        <v>6062</v>
      </c>
      <c r="C34">
        <v>1</v>
      </c>
      <c r="D34">
        <f>AVERAGE(B7/B34)</f>
        <v>7.4831738700098978</v>
      </c>
      <c r="F34">
        <v>28</v>
      </c>
    </row>
    <row r="35" spans="1:9" x14ac:dyDescent="0.25">
      <c r="A35">
        <v>29</v>
      </c>
      <c r="B35">
        <v>6068</v>
      </c>
      <c r="C35">
        <v>0.999</v>
      </c>
      <c r="D35">
        <f>AVERAGE(B7/B35)</f>
        <v>7.4757745550428476</v>
      </c>
      <c r="F35">
        <v>29</v>
      </c>
    </row>
    <row r="36" spans="1:9" x14ac:dyDescent="0.25">
      <c r="A36">
        <v>30</v>
      </c>
      <c r="B36">
        <v>6093</v>
      </c>
      <c r="C36">
        <v>0.995</v>
      </c>
      <c r="D36">
        <f>AVERAGE(B7/B36)</f>
        <v>7.4451009354997542</v>
      </c>
      <c r="F36">
        <v>30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3807</v>
      </c>
      <c r="H45">
        <v>1.59</v>
      </c>
      <c r="I45">
        <f>AVERAGE(G7/G45)</f>
        <v>17.991857105332283</v>
      </c>
    </row>
    <row r="46" spans="1:9" x14ac:dyDescent="0.25">
      <c r="F46">
        <v>40</v>
      </c>
      <c r="G46">
        <v>3713</v>
      </c>
      <c r="H46">
        <v>1.63</v>
      </c>
      <c r="I46">
        <f>AVERAGE(G7/G46)</f>
        <v>18.447347158631835</v>
      </c>
    </row>
    <row r="47" spans="1:9" x14ac:dyDescent="0.25">
      <c r="F47">
        <v>41</v>
      </c>
    </row>
    <row r="48" spans="1:9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6" x14ac:dyDescent="0.25">
      <c r="F65">
        <v>59</v>
      </c>
    </row>
    <row r="66" spans="6:6" x14ac:dyDescent="0.25">
      <c r="F66">
        <v>60</v>
      </c>
    </row>
    <row r="67" spans="6:6" x14ac:dyDescent="0.25">
      <c r="F67">
        <v>61</v>
      </c>
    </row>
    <row r="68" spans="6:6" x14ac:dyDescent="0.25">
      <c r="F68">
        <v>62</v>
      </c>
    </row>
    <row r="69" spans="6:6" x14ac:dyDescent="0.25">
      <c r="F69">
        <v>63</v>
      </c>
    </row>
    <row r="70" spans="6:6" x14ac:dyDescent="0.25">
      <c r="F70">
        <v>64</v>
      </c>
    </row>
    <row r="71" spans="6:6" x14ac:dyDescent="0.25">
      <c r="F71">
        <v>65</v>
      </c>
    </row>
    <row r="72" spans="6:6" x14ac:dyDescent="0.25">
      <c r="F72">
        <v>66</v>
      </c>
    </row>
    <row r="73" spans="6:6" x14ac:dyDescent="0.25">
      <c r="F73">
        <v>67</v>
      </c>
    </row>
    <row r="74" spans="6:6" x14ac:dyDescent="0.25">
      <c r="F74">
        <v>68</v>
      </c>
    </row>
    <row r="75" spans="6:6" x14ac:dyDescent="0.25">
      <c r="F75">
        <v>69</v>
      </c>
    </row>
    <row r="76" spans="6:6" x14ac:dyDescent="0.25">
      <c r="F76">
        <v>70</v>
      </c>
    </row>
    <row r="77" spans="6:6" x14ac:dyDescent="0.25">
      <c r="F77">
        <v>71</v>
      </c>
    </row>
    <row r="78" spans="6:6" x14ac:dyDescent="0.25">
      <c r="F78">
        <v>72</v>
      </c>
    </row>
    <row r="79" spans="6:6" x14ac:dyDescent="0.25">
      <c r="F79">
        <v>73</v>
      </c>
    </row>
    <row r="80" spans="6:6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3953</v>
      </c>
      <c r="H85">
        <v>1.53</v>
      </c>
      <c r="I85">
        <f>AVERAGE(G7/G85)</f>
        <v>17.327346319251202</v>
      </c>
    </row>
    <row r="86" spans="6:9" x14ac:dyDescent="0.25">
      <c r="F86">
        <v>80</v>
      </c>
      <c r="G86">
        <v>3963</v>
      </c>
      <c r="H86">
        <v>1.53</v>
      </c>
      <c r="I86">
        <f>AVERAGE(G7/G86)</f>
        <v>17.283623517537219</v>
      </c>
    </row>
    <row r="87" spans="6:9" x14ac:dyDescent="0.25">
      <c r="F87">
        <v>81</v>
      </c>
      <c r="G87">
        <v>3972</v>
      </c>
      <c r="H87">
        <v>1.53</v>
      </c>
      <c r="I87">
        <f>AVERAGE(G7/G87)</f>
        <v>17.244461228600201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6"/>
  <sheetViews>
    <sheetView topLeftCell="A26" workbookViewId="0">
      <selection activeCell="D37" sqref="D37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2" spans="1:9" x14ac:dyDescent="0.25">
      <c r="A2" t="s">
        <v>38</v>
      </c>
    </row>
    <row r="3" spans="1:9" ht="14.45" x14ac:dyDescent="0.3">
      <c r="A3" t="s">
        <v>40</v>
      </c>
    </row>
    <row r="4" spans="1:9" ht="14.45" x14ac:dyDescent="0.25">
      <c r="A4" t="s">
        <v>28</v>
      </c>
      <c r="F4" t="s">
        <v>21</v>
      </c>
    </row>
    <row r="5" spans="1:9" ht="14.45" x14ac:dyDescent="0.25">
      <c r="A5" t="s">
        <v>11</v>
      </c>
      <c r="B5" t="s">
        <v>12</v>
      </c>
      <c r="G5">
        <v>1.2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47697</v>
      </c>
      <c r="C7">
        <v>0.34799999999999998</v>
      </c>
      <c r="D7">
        <v>1</v>
      </c>
      <c r="F7">
        <v>1</v>
      </c>
      <c r="G7">
        <v>70871</v>
      </c>
      <c r="H7">
        <v>6.6900000000000001E-2</v>
      </c>
      <c r="I7">
        <v>1</v>
      </c>
    </row>
    <row r="8" spans="1:9" ht="14.45" x14ac:dyDescent="0.25">
      <c r="A8">
        <v>2</v>
      </c>
      <c r="B8">
        <v>25279</v>
      </c>
      <c r="C8">
        <v>0.188</v>
      </c>
      <c r="D8">
        <f>AVERAGE(B7/B8)</f>
        <v>1.8868230547094427</v>
      </c>
      <c r="F8">
        <v>2</v>
      </c>
      <c r="G8">
        <v>36720</v>
      </c>
      <c r="H8">
        <v>0.129</v>
      </c>
      <c r="I8">
        <f>AVERAGE(G7/G8)</f>
        <v>1.9300381263616557</v>
      </c>
    </row>
    <row r="9" spans="1:9" ht="14.45" x14ac:dyDescent="0.25">
      <c r="A9">
        <v>3</v>
      </c>
      <c r="B9">
        <v>17217</v>
      </c>
      <c r="C9">
        <v>0.27500000000000002</v>
      </c>
      <c r="D9">
        <f>AVERAGE(B7/B9)</f>
        <v>2.7703432653772433</v>
      </c>
      <c r="F9">
        <v>3</v>
      </c>
    </row>
    <row r="10" spans="1:9" ht="14.45" x14ac:dyDescent="0.25">
      <c r="A10">
        <v>4</v>
      </c>
      <c r="B10">
        <v>12681</v>
      </c>
      <c r="C10">
        <v>0.374</v>
      </c>
      <c r="D10">
        <f>AVERAGE(B7/B10)</f>
        <v>3.7612964277265202</v>
      </c>
      <c r="F10">
        <v>4</v>
      </c>
    </row>
    <row r="11" spans="1:9" ht="14.45" x14ac:dyDescent="0.25">
      <c r="A11">
        <v>5</v>
      </c>
      <c r="B11">
        <v>10483</v>
      </c>
      <c r="C11">
        <v>0.45200000000000001</v>
      </c>
      <c r="D11">
        <f>AVERAGE(B7/B11)</f>
        <v>4.5499379948488032</v>
      </c>
      <c r="F11">
        <v>5</v>
      </c>
    </row>
    <row r="12" spans="1:9" ht="14.45" x14ac:dyDescent="0.25">
      <c r="A12">
        <v>6</v>
      </c>
      <c r="B12">
        <v>8731</v>
      </c>
      <c r="C12">
        <v>0.54300000000000004</v>
      </c>
      <c r="D12">
        <f>AVERAGE(B7/B12)</f>
        <v>5.4629481159088309</v>
      </c>
      <c r="F12">
        <v>6</v>
      </c>
    </row>
    <row r="13" spans="1:9" ht="14.45" x14ac:dyDescent="0.25">
      <c r="A13">
        <v>7</v>
      </c>
      <c r="B13">
        <v>7493</v>
      </c>
      <c r="C13">
        <v>0.63300000000000001</v>
      </c>
      <c r="D13">
        <f>AVERAGE(B7/B13)</f>
        <v>6.3655411717603094</v>
      </c>
      <c r="F13">
        <v>7</v>
      </c>
    </row>
    <row r="14" spans="1:9" ht="14.45" x14ac:dyDescent="0.25">
      <c r="A14">
        <v>8</v>
      </c>
      <c r="B14">
        <v>6640</v>
      </c>
      <c r="C14">
        <v>0.71399999999999997</v>
      </c>
      <c r="D14">
        <f>AVERAGE(B7/B14)</f>
        <v>7.1832831325301205</v>
      </c>
      <c r="F14">
        <v>8</v>
      </c>
    </row>
    <row r="15" spans="1:9" ht="14.45" x14ac:dyDescent="0.25">
      <c r="A15">
        <v>9</v>
      </c>
      <c r="B15">
        <f>AVERAGE(6070,6062)</f>
        <v>6066</v>
      </c>
      <c r="C15">
        <v>0.78149999999999997</v>
      </c>
      <c r="D15">
        <f>AVERAGE(B7/B15)</f>
        <v>7.8630069238377844</v>
      </c>
      <c r="F15">
        <v>9</v>
      </c>
    </row>
    <row r="16" spans="1:9" ht="14.45" x14ac:dyDescent="0.25">
      <c r="A16">
        <v>10</v>
      </c>
      <c r="B16">
        <f>AVERAGE(5616,5563)</f>
        <v>5589.5</v>
      </c>
      <c r="C16">
        <f>AVERAGE(0.844,0.852)</f>
        <v>0.84799999999999998</v>
      </c>
      <c r="D16">
        <f>AVERAGE(B7/B16)</f>
        <v>8.5333214062080689</v>
      </c>
      <c r="F16">
        <v>10</v>
      </c>
    </row>
    <row r="17" spans="1:6" x14ac:dyDescent="0.25">
      <c r="A17">
        <v>11</v>
      </c>
      <c r="B17">
        <v>5436</v>
      </c>
      <c r="C17">
        <v>0.872</v>
      </c>
      <c r="D17">
        <f>AVERAGE(B7/B17)</f>
        <v>8.7742825607064017</v>
      </c>
      <c r="F17">
        <v>11</v>
      </c>
    </row>
    <row r="18" spans="1:6" x14ac:dyDescent="0.25">
      <c r="A18">
        <v>12</v>
      </c>
      <c r="B18">
        <v>5089</v>
      </c>
      <c r="C18">
        <v>0.93200000000000005</v>
      </c>
      <c r="D18">
        <f>AVERAGE(B7/B18)</f>
        <v>9.3725682845352729</v>
      </c>
      <c r="F18">
        <v>12</v>
      </c>
    </row>
    <row r="19" spans="1:6" x14ac:dyDescent="0.25">
      <c r="A19">
        <v>13</v>
      </c>
      <c r="B19">
        <v>5248</v>
      </c>
      <c r="C19">
        <v>0.90300000000000002</v>
      </c>
      <c r="D19">
        <f>AVERAGE(B7/B19)</f>
        <v>9.0886051829268286</v>
      </c>
      <c r="F19">
        <v>13</v>
      </c>
    </row>
    <row r="20" spans="1:6" x14ac:dyDescent="0.25">
      <c r="A20">
        <v>14</v>
      </c>
      <c r="B20">
        <v>5272</v>
      </c>
      <c r="C20">
        <v>0.89900000000000002</v>
      </c>
      <c r="D20">
        <f>AVERAGE(B7/B20)</f>
        <v>9.047230652503794</v>
      </c>
      <c r="F20">
        <v>14</v>
      </c>
    </row>
    <row r="21" spans="1:6" x14ac:dyDescent="0.25">
      <c r="A21">
        <v>15</v>
      </c>
      <c r="B21">
        <v>5019</v>
      </c>
      <c r="C21">
        <v>0.94399999999999995</v>
      </c>
      <c r="D21">
        <f>AVERAGE(B7/B21)</f>
        <v>9.5032875074716081</v>
      </c>
      <c r="F21">
        <v>15</v>
      </c>
    </row>
    <row r="22" spans="1:6" x14ac:dyDescent="0.25">
      <c r="A22">
        <v>16</v>
      </c>
      <c r="B22">
        <v>4957</v>
      </c>
      <c r="C22">
        <v>0.95599999999999996</v>
      </c>
      <c r="D22">
        <f>AVERAGE(B7/B22)</f>
        <v>9.6221504942505547</v>
      </c>
      <c r="F22">
        <v>16</v>
      </c>
    </row>
    <row r="23" spans="1:6" x14ac:dyDescent="0.25">
      <c r="A23">
        <v>17</v>
      </c>
      <c r="B23">
        <v>4751</v>
      </c>
      <c r="C23">
        <v>0.998</v>
      </c>
      <c r="D23">
        <f>AVERAGE(B7/B23)</f>
        <v>10.039360134708483</v>
      </c>
      <c r="F23">
        <v>17</v>
      </c>
    </row>
    <row r="24" spans="1:6" x14ac:dyDescent="0.25">
      <c r="A24">
        <v>18</v>
      </c>
      <c r="B24">
        <v>4682</v>
      </c>
      <c r="C24">
        <v>1.01</v>
      </c>
      <c r="D24">
        <f>AVERAGE(B7/B24)</f>
        <v>10.187313114053824</v>
      </c>
      <c r="F24">
        <v>18</v>
      </c>
    </row>
    <row r="25" spans="1:6" x14ac:dyDescent="0.25">
      <c r="A25">
        <v>19</v>
      </c>
      <c r="B25">
        <v>4544</v>
      </c>
      <c r="C25">
        <v>1.04</v>
      </c>
      <c r="D25">
        <f>AVERAGE(B7/B25)</f>
        <v>10.496698943661972</v>
      </c>
      <c r="F25">
        <v>19</v>
      </c>
    </row>
    <row r="26" spans="1:6" x14ac:dyDescent="0.25">
      <c r="A26">
        <v>20</v>
      </c>
      <c r="B26">
        <v>4458</v>
      </c>
      <c r="C26">
        <v>1.06</v>
      </c>
      <c r="D26">
        <f>AVERAGE(B7/B26)</f>
        <v>10.699192462987886</v>
      </c>
      <c r="F26">
        <v>20</v>
      </c>
    </row>
    <row r="27" spans="1:6" x14ac:dyDescent="0.25">
      <c r="A27">
        <v>21</v>
      </c>
      <c r="B27">
        <v>4369</v>
      </c>
      <c r="C27">
        <v>1.08</v>
      </c>
      <c r="D27">
        <f>AVERAGE(B7/B27)</f>
        <v>10.917143511100939</v>
      </c>
      <c r="F27">
        <v>21</v>
      </c>
    </row>
    <row r="28" spans="1:6" x14ac:dyDescent="0.25">
      <c r="A28">
        <v>22</v>
      </c>
      <c r="B28">
        <v>4304</v>
      </c>
      <c r="C28">
        <v>1.1000000000000001</v>
      </c>
      <c r="D28">
        <f>AVERAGE(B7/B28)</f>
        <v>11.082016728624536</v>
      </c>
      <c r="F28">
        <v>22</v>
      </c>
    </row>
    <row r="29" spans="1:6" x14ac:dyDescent="0.25">
      <c r="A29">
        <v>23</v>
      </c>
      <c r="B29">
        <v>4189</v>
      </c>
      <c r="C29">
        <v>1.1299999999999999</v>
      </c>
      <c r="D29">
        <f>AVERAGE(B7/B29)</f>
        <v>11.386249701599427</v>
      </c>
      <c r="F29">
        <v>23</v>
      </c>
    </row>
    <row r="30" spans="1:6" x14ac:dyDescent="0.25">
      <c r="A30">
        <v>24</v>
      </c>
      <c r="B30">
        <f>AVERAGE(4144,4130)</f>
        <v>4137</v>
      </c>
      <c r="C30">
        <v>1.145</v>
      </c>
      <c r="D30">
        <f>AVERAGE(B7/B30)</f>
        <v>11.529369108049311</v>
      </c>
      <c r="F30">
        <v>24</v>
      </c>
    </row>
    <row r="31" spans="1:6" x14ac:dyDescent="0.25">
      <c r="A31">
        <v>25</v>
      </c>
      <c r="B31">
        <v>4245</v>
      </c>
      <c r="C31">
        <v>1.1200000000000001</v>
      </c>
      <c r="D31">
        <f>AVERAGE(B7/B31)</f>
        <v>11.236042402826856</v>
      </c>
      <c r="F31">
        <v>25</v>
      </c>
    </row>
    <row r="32" spans="1:6" x14ac:dyDescent="0.25">
      <c r="A32">
        <v>26</v>
      </c>
      <c r="B32">
        <f>AVERAGE(4270,4284)</f>
        <v>4277</v>
      </c>
      <c r="C32">
        <v>1.1100000000000001</v>
      </c>
      <c r="D32">
        <f>AVERAGE(B7/B32)</f>
        <v>11.151975683890578</v>
      </c>
      <c r="F32">
        <v>26</v>
      </c>
    </row>
    <row r="33" spans="1:9" x14ac:dyDescent="0.25">
      <c r="A33">
        <v>27</v>
      </c>
      <c r="B33">
        <v>4281</v>
      </c>
      <c r="C33">
        <v>1.1100000000000001</v>
      </c>
      <c r="D33">
        <f>AVERAGE(B7/B33)</f>
        <v>11.141555711282411</v>
      </c>
      <c r="F33">
        <v>27</v>
      </c>
    </row>
    <row r="34" spans="1:9" x14ac:dyDescent="0.25">
      <c r="A34">
        <v>28</v>
      </c>
      <c r="B34">
        <v>4303</v>
      </c>
      <c r="C34">
        <v>1.1000000000000001</v>
      </c>
      <c r="D34">
        <f>AVERAGE(B7/B34)</f>
        <v>11.084592145015106</v>
      </c>
      <c r="F34">
        <v>28</v>
      </c>
    </row>
    <row r="35" spans="1:9" x14ac:dyDescent="0.25">
      <c r="A35">
        <v>29</v>
      </c>
      <c r="B35">
        <v>4269</v>
      </c>
      <c r="C35">
        <v>1.1100000000000001</v>
      </c>
      <c r="D35">
        <f>AVERAGE(B7/B35)</f>
        <v>11.172874209416726</v>
      </c>
      <c r="F35">
        <v>29</v>
      </c>
    </row>
    <row r="36" spans="1:9" x14ac:dyDescent="0.25">
      <c r="A36">
        <v>30</v>
      </c>
      <c r="B36">
        <v>4302</v>
      </c>
      <c r="C36">
        <v>1.1000000000000001</v>
      </c>
      <c r="D36">
        <f>AVERAGE(B7/B36)</f>
        <v>11.087168758716876</v>
      </c>
      <c r="F36">
        <v>30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3220</v>
      </c>
      <c r="H45">
        <v>1.47</v>
      </c>
      <c r="I45">
        <f>AVERAGE(G7/G45)</f>
        <v>22.009627329192547</v>
      </c>
    </row>
    <row r="46" spans="1:9" x14ac:dyDescent="0.25">
      <c r="F46">
        <v>40</v>
      </c>
      <c r="G46">
        <v>3260</v>
      </c>
      <c r="H46">
        <v>1.45</v>
      </c>
      <c r="I46">
        <f>AVERAGE(G7/G46)</f>
        <v>21.739570552147239</v>
      </c>
    </row>
    <row r="47" spans="1:9" x14ac:dyDescent="0.25">
      <c r="F47">
        <v>41</v>
      </c>
    </row>
    <row r="48" spans="1:9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6" x14ac:dyDescent="0.25">
      <c r="F65">
        <v>59</v>
      </c>
    </row>
    <row r="66" spans="6:6" x14ac:dyDescent="0.25">
      <c r="F66">
        <v>60</v>
      </c>
    </row>
    <row r="67" spans="6:6" x14ac:dyDescent="0.25">
      <c r="F67">
        <v>61</v>
      </c>
    </row>
    <row r="68" spans="6:6" x14ac:dyDescent="0.25">
      <c r="F68">
        <v>62</v>
      </c>
    </row>
    <row r="69" spans="6:6" x14ac:dyDescent="0.25">
      <c r="F69">
        <v>63</v>
      </c>
    </row>
    <row r="70" spans="6:6" x14ac:dyDescent="0.25">
      <c r="F70">
        <v>64</v>
      </c>
    </row>
    <row r="71" spans="6:6" x14ac:dyDescent="0.25">
      <c r="F71">
        <v>65</v>
      </c>
    </row>
    <row r="72" spans="6:6" x14ac:dyDescent="0.25">
      <c r="F72">
        <v>66</v>
      </c>
    </row>
    <row r="73" spans="6:6" x14ac:dyDescent="0.25">
      <c r="F73">
        <v>67</v>
      </c>
    </row>
    <row r="74" spans="6:6" x14ac:dyDescent="0.25">
      <c r="F74">
        <v>68</v>
      </c>
    </row>
    <row r="75" spans="6:6" x14ac:dyDescent="0.25">
      <c r="F75">
        <v>69</v>
      </c>
    </row>
    <row r="76" spans="6:6" x14ac:dyDescent="0.25">
      <c r="F76">
        <v>70</v>
      </c>
    </row>
    <row r="77" spans="6:6" x14ac:dyDescent="0.25">
      <c r="F77">
        <v>71</v>
      </c>
    </row>
    <row r="78" spans="6:6" x14ac:dyDescent="0.25">
      <c r="F78">
        <v>72</v>
      </c>
    </row>
    <row r="79" spans="6:6" x14ac:dyDescent="0.25">
      <c r="F79">
        <v>73</v>
      </c>
    </row>
    <row r="80" spans="6:6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2489</v>
      </c>
      <c r="H85">
        <v>1.9</v>
      </c>
      <c r="I85">
        <f>AVERAGE(G7/G85)</f>
        <v>28.473684210526315</v>
      </c>
    </row>
    <row r="86" spans="6:9" x14ac:dyDescent="0.25">
      <c r="F86">
        <v>80</v>
      </c>
      <c r="G86">
        <v>2402</v>
      </c>
      <c r="H86">
        <v>1.97</v>
      </c>
      <c r="I86">
        <f>AVERAGE(G7/G86)</f>
        <v>29.504995836802664</v>
      </c>
    </row>
    <row r="87" spans="6:9" x14ac:dyDescent="0.25">
      <c r="F87">
        <v>81</v>
      </c>
      <c r="G87">
        <v>2557</v>
      </c>
      <c r="H87">
        <v>1.85</v>
      </c>
      <c r="I87">
        <f>AVERAGE(G7/G87)</f>
        <v>27.716464606961281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2522</v>
      </c>
      <c r="H96">
        <v>1.88</v>
      </c>
      <c r="I96">
        <f>AVERAGE(G7/G96)</f>
        <v>28.101110229976211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14" workbookViewId="0">
      <selection activeCell="D36" sqref="D36"/>
    </sheetView>
  </sheetViews>
  <sheetFormatPr baseColWidth="10" defaultRowHeight="15" x14ac:dyDescent="0.25"/>
  <cols>
    <col min="1" max="1" width="13.140625" customWidth="1"/>
    <col min="2" max="2" width="17" customWidth="1"/>
    <col min="4" max="4" width="11.28515625" customWidth="1"/>
    <col min="7" max="7" width="20.42578125" customWidth="1"/>
  </cols>
  <sheetData>
    <row r="1" spans="1:9" x14ac:dyDescent="0.25">
      <c r="A1" t="s">
        <v>76</v>
      </c>
    </row>
    <row r="5" spans="1:9" x14ac:dyDescent="0.25">
      <c r="A5" t="s">
        <v>31</v>
      </c>
      <c r="B5" t="s">
        <v>77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D7">
        <v>1</v>
      </c>
      <c r="F7">
        <v>1</v>
      </c>
      <c r="G7">
        <v>70951</v>
      </c>
      <c r="H7">
        <v>6.2300000000000001E-2</v>
      </c>
      <c r="I7">
        <v>1</v>
      </c>
    </row>
    <row r="8" spans="1:9" x14ac:dyDescent="0.25">
      <c r="A8">
        <v>2</v>
      </c>
      <c r="F8">
        <v>2</v>
      </c>
    </row>
    <row r="9" spans="1:9" x14ac:dyDescent="0.25">
      <c r="A9">
        <v>3</v>
      </c>
      <c r="F9">
        <v>3</v>
      </c>
    </row>
    <row r="10" spans="1:9" x14ac:dyDescent="0.25">
      <c r="A10">
        <v>4</v>
      </c>
      <c r="F10">
        <v>4</v>
      </c>
    </row>
    <row r="11" spans="1:9" x14ac:dyDescent="0.25">
      <c r="A11">
        <v>5</v>
      </c>
      <c r="F11">
        <v>5</v>
      </c>
    </row>
    <row r="12" spans="1:9" x14ac:dyDescent="0.25">
      <c r="A12">
        <v>6</v>
      </c>
      <c r="F12">
        <v>6</v>
      </c>
    </row>
    <row r="13" spans="1:9" x14ac:dyDescent="0.25">
      <c r="A13">
        <v>7</v>
      </c>
      <c r="F13">
        <v>7</v>
      </c>
    </row>
    <row r="14" spans="1:9" x14ac:dyDescent="0.25">
      <c r="A14">
        <v>8</v>
      </c>
      <c r="F14">
        <v>8</v>
      </c>
    </row>
    <row r="15" spans="1:9" x14ac:dyDescent="0.25">
      <c r="A15">
        <v>9</v>
      </c>
      <c r="F15">
        <v>9</v>
      </c>
    </row>
    <row r="16" spans="1:9" x14ac:dyDescent="0.25">
      <c r="A16">
        <v>10</v>
      </c>
      <c r="F16">
        <v>10</v>
      </c>
    </row>
    <row r="17" spans="1:6" x14ac:dyDescent="0.25">
      <c r="A17">
        <v>11</v>
      </c>
      <c r="F17">
        <v>11</v>
      </c>
    </row>
    <row r="18" spans="1:6" x14ac:dyDescent="0.25">
      <c r="A18">
        <v>12</v>
      </c>
      <c r="F18">
        <v>12</v>
      </c>
    </row>
    <row r="19" spans="1:6" x14ac:dyDescent="0.25">
      <c r="A19">
        <v>13</v>
      </c>
      <c r="F19">
        <v>13</v>
      </c>
    </row>
    <row r="20" spans="1:6" x14ac:dyDescent="0.25">
      <c r="A20">
        <v>14</v>
      </c>
      <c r="F20">
        <v>14</v>
      </c>
    </row>
    <row r="21" spans="1:6" x14ac:dyDescent="0.25">
      <c r="A21">
        <v>15</v>
      </c>
      <c r="F21">
        <v>15</v>
      </c>
    </row>
    <row r="22" spans="1:6" x14ac:dyDescent="0.25">
      <c r="A22">
        <v>16</v>
      </c>
      <c r="F22">
        <v>16</v>
      </c>
    </row>
    <row r="23" spans="1:6" x14ac:dyDescent="0.25">
      <c r="A23">
        <v>17</v>
      </c>
      <c r="F23">
        <v>17</v>
      </c>
    </row>
    <row r="24" spans="1:6" x14ac:dyDescent="0.25">
      <c r="A24">
        <v>18</v>
      </c>
      <c r="F24">
        <v>18</v>
      </c>
    </row>
    <row r="25" spans="1:6" x14ac:dyDescent="0.25">
      <c r="A25">
        <v>19</v>
      </c>
      <c r="F25">
        <v>19</v>
      </c>
    </row>
    <row r="26" spans="1:6" x14ac:dyDescent="0.25">
      <c r="A26">
        <v>20</v>
      </c>
      <c r="B26">
        <v>4822</v>
      </c>
      <c r="C26">
        <v>0.91700000000000004</v>
      </c>
      <c r="F26">
        <v>20</v>
      </c>
    </row>
    <row r="27" spans="1:6" x14ac:dyDescent="0.25">
      <c r="A27">
        <v>21</v>
      </c>
      <c r="F27">
        <v>21</v>
      </c>
    </row>
    <row r="28" spans="1:6" x14ac:dyDescent="0.25">
      <c r="A28">
        <v>22</v>
      </c>
      <c r="F28">
        <v>22</v>
      </c>
    </row>
    <row r="29" spans="1:6" x14ac:dyDescent="0.25">
      <c r="A29">
        <v>23</v>
      </c>
      <c r="B29">
        <v>4541</v>
      </c>
      <c r="C29">
        <v>0.97299999999999998</v>
      </c>
      <c r="F29">
        <v>23</v>
      </c>
    </row>
    <row r="30" spans="1:6" x14ac:dyDescent="0.25">
      <c r="A30">
        <v>24</v>
      </c>
      <c r="B30">
        <v>4402</v>
      </c>
      <c r="C30">
        <v>1</v>
      </c>
      <c r="F30">
        <v>24</v>
      </c>
    </row>
    <row r="31" spans="1:6" x14ac:dyDescent="0.25">
      <c r="A31">
        <v>25</v>
      </c>
      <c r="F31">
        <v>25</v>
      </c>
    </row>
    <row r="32" spans="1:6" x14ac:dyDescent="0.25">
      <c r="A32">
        <v>26</v>
      </c>
      <c r="F32">
        <v>26</v>
      </c>
    </row>
    <row r="33" spans="1:9" x14ac:dyDescent="0.25">
      <c r="A33">
        <v>27</v>
      </c>
      <c r="F33">
        <v>27</v>
      </c>
    </row>
    <row r="34" spans="1:9" x14ac:dyDescent="0.25">
      <c r="A34">
        <v>28</v>
      </c>
      <c r="F34">
        <v>28</v>
      </c>
    </row>
    <row r="35" spans="1:9" x14ac:dyDescent="0.25">
      <c r="A35">
        <v>29</v>
      </c>
      <c r="F35">
        <v>29</v>
      </c>
    </row>
    <row r="36" spans="1:9" x14ac:dyDescent="0.25">
      <c r="A36">
        <v>30</v>
      </c>
      <c r="B36">
        <v>4778</v>
      </c>
      <c r="C36">
        <v>0.92500000000000004</v>
      </c>
      <c r="F36">
        <v>30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4795</v>
      </c>
      <c r="H45">
        <v>0.92200000000000004</v>
      </c>
      <c r="I45">
        <f>AVERAGE(G7/G45)</f>
        <v>14.79687174139729</v>
      </c>
    </row>
    <row r="46" spans="1:9" x14ac:dyDescent="0.25">
      <c r="F46">
        <v>40</v>
      </c>
      <c r="G46">
        <v>4972</v>
      </c>
      <c r="H46">
        <v>0.88900000000000001</v>
      </c>
      <c r="I46">
        <f>AVERAGE(G7/G46)</f>
        <v>14.2701126307321</v>
      </c>
    </row>
    <row r="47" spans="1:9" x14ac:dyDescent="0.25">
      <c r="F47">
        <v>41</v>
      </c>
    </row>
    <row r="48" spans="1:9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6" x14ac:dyDescent="0.25">
      <c r="F65">
        <v>59</v>
      </c>
    </row>
    <row r="66" spans="6:6" x14ac:dyDescent="0.25">
      <c r="F66">
        <v>60</v>
      </c>
    </row>
    <row r="67" spans="6:6" x14ac:dyDescent="0.25">
      <c r="F67">
        <v>61</v>
      </c>
    </row>
    <row r="68" spans="6:6" x14ac:dyDescent="0.25">
      <c r="F68">
        <v>62</v>
      </c>
    </row>
    <row r="69" spans="6:6" x14ac:dyDescent="0.25">
      <c r="F69">
        <v>63</v>
      </c>
    </row>
    <row r="70" spans="6:6" x14ac:dyDescent="0.25">
      <c r="F70">
        <v>64</v>
      </c>
    </row>
    <row r="71" spans="6:6" x14ac:dyDescent="0.25">
      <c r="F71">
        <v>65</v>
      </c>
    </row>
    <row r="72" spans="6:6" x14ac:dyDescent="0.25">
      <c r="F72">
        <v>66</v>
      </c>
    </row>
    <row r="73" spans="6:6" x14ac:dyDescent="0.25">
      <c r="F73">
        <v>67</v>
      </c>
    </row>
    <row r="74" spans="6:6" x14ac:dyDescent="0.25">
      <c r="F74">
        <v>68</v>
      </c>
    </row>
    <row r="75" spans="6:6" x14ac:dyDescent="0.25">
      <c r="F75">
        <v>69</v>
      </c>
    </row>
    <row r="76" spans="6:6" x14ac:dyDescent="0.25">
      <c r="F76">
        <v>70</v>
      </c>
    </row>
    <row r="77" spans="6:6" x14ac:dyDescent="0.25">
      <c r="F77">
        <v>71</v>
      </c>
    </row>
    <row r="78" spans="6:6" x14ac:dyDescent="0.25">
      <c r="F78">
        <v>72</v>
      </c>
    </row>
    <row r="79" spans="6:6" x14ac:dyDescent="0.25">
      <c r="F79">
        <v>73</v>
      </c>
    </row>
    <row r="80" spans="6:6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4344</v>
      </c>
      <c r="H85">
        <v>1.02</v>
      </c>
      <c r="I85">
        <f>AVERAGE(G7/G85)</f>
        <v>16.333103130755063</v>
      </c>
    </row>
    <row r="86" spans="6:9" x14ac:dyDescent="0.25">
      <c r="F86">
        <v>80</v>
      </c>
      <c r="G86">
        <v>4171</v>
      </c>
      <c r="H86">
        <v>1.06</v>
      </c>
      <c r="I86">
        <f>AVERAGE(G7/G86)</f>
        <v>17.01054902900983</v>
      </c>
    </row>
    <row r="87" spans="6:9" x14ac:dyDescent="0.25">
      <c r="F87">
        <v>81</v>
      </c>
      <c r="G87">
        <v>3984</v>
      </c>
      <c r="H87">
        <v>1.1100000000000001</v>
      </c>
      <c r="I87">
        <f>AVERAGE(G7/G87)</f>
        <v>17.808985943775099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4098</v>
      </c>
      <c r="H96">
        <v>1.08</v>
      </c>
      <c r="I96">
        <f>AVERAGE(G7/G96)</f>
        <v>17.313567593948267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67" workbookViewId="0">
      <selection activeCell="L94" sqref="L94"/>
    </sheetView>
  </sheetViews>
  <sheetFormatPr baseColWidth="10" defaultColWidth="8.85546875" defaultRowHeight="15" x14ac:dyDescent="0.25"/>
  <cols>
    <col min="1" max="1" width="13.140625" customWidth="1"/>
    <col min="2" max="2" width="17" customWidth="1"/>
    <col min="4" max="4" width="11.28515625" customWidth="1"/>
    <col min="6" max="6" width="14" customWidth="1"/>
    <col min="7" max="7" width="18.7109375" customWidth="1"/>
    <col min="8" max="8" width="7.28515625" customWidth="1"/>
  </cols>
  <sheetData>
    <row r="1" spans="1:9" x14ac:dyDescent="0.25">
      <c r="A1" t="s">
        <v>70</v>
      </c>
    </row>
    <row r="4" spans="1:9" ht="14.45" x14ac:dyDescent="0.25">
      <c r="A4" t="s">
        <v>28</v>
      </c>
      <c r="F4" t="s">
        <v>21</v>
      </c>
    </row>
    <row r="5" spans="1:9" ht="14.45" x14ac:dyDescent="0.25">
      <c r="A5" t="s">
        <v>13</v>
      </c>
      <c r="B5" t="s">
        <v>14</v>
      </c>
      <c r="G5">
        <v>0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30126</v>
      </c>
      <c r="C7">
        <v>0.154</v>
      </c>
      <c r="D7">
        <v>1</v>
      </c>
      <c r="F7">
        <v>1</v>
      </c>
      <c r="G7">
        <v>40677</v>
      </c>
      <c r="H7">
        <v>0.14399999999999999</v>
      </c>
      <c r="I7">
        <v>1</v>
      </c>
    </row>
    <row r="8" spans="1:9" ht="14.45" x14ac:dyDescent="0.25">
      <c r="A8">
        <v>2</v>
      </c>
      <c r="B8">
        <v>37606</v>
      </c>
      <c r="C8">
        <v>0.123</v>
      </c>
      <c r="D8">
        <f>AVERAGE(B7/B8)</f>
        <v>0.80109556985587405</v>
      </c>
      <c r="E8">
        <v>37670</v>
      </c>
      <c r="F8">
        <v>2</v>
      </c>
    </row>
    <row r="9" spans="1:9" ht="14.45" x14ac:dyDescent="0.25">
      <c r="A9">
        <v>3</v>
      </c>
      <c r="B9">
        <v>33163</v>
      </c>
      <c r="C9">
        <v>0.14000000000000001</v>
      </c>
      <c r="D9">
        <f>AVERAGE(B7/B9)</f>
        <v>0.90842203660706211</v>
      </c>
      <c r="E9" t="s">
        <v>44</v>
      </c>
      <c r="F9">
        <v>3</v>
      </c>
    </row>
    <row r="10" spans="1:9" ht="14.45" x14ac:dyDescent="0.25">
      <c r="A10">
        <v>4</v>
      </c>
      <c r="F10">
        <v>4</v>
      </c>
    </row>
    <row r="11" spans="1:9" ht="14.45" x14ac:dyDescent="0.25">
      <c r="A11">
        <v>5</v>
      </c>
      <c r="F11">
        <v>5</v>
      </c>
    </row>
    <row r="12" spans="1:9" ht="14.45" x14ac:dyDescent="0.25">
      <c r="A12">
        <v>6</v>
      </c>
      <c r="F12">
        <v>6</v>
      </c>
    </row>
    <row r="13" spans="1:9" ht="14.45" x14ac:dyDescent="0.25">
      <c r="A13">
        <v>7</v>
      </c>
      <c r="F13">
        <v>7</v>
      </c>
    </row>
    <row r="14" spans="1:9" ht="14.45" x14ac:dyDescent="0.25">
      <c r="A14">
        <v>8</v>
      </c>
      <c r="F14">
        <v>8</v>
      </c>
    </row>
    <row r="15" spans="1:9" ht="14.45" x14ac:dyDescent="0.25">
      <c r="A15">
        <v>9</v>
      </c>
      <c r="F15">
        <v>9</v>
      </c>
    </row>
    <row r="16" spans="1:9" ht="14.45" x14ac:dyDescent="0.25">
      <c r="A16">
        <v>10</v>
      </c>
      <c r="F16">
        <v>10</v>
      </c>
    </row>
    <row r="17" spans="1:9" x14ac:dyDescent="0.25">
      <c r="A17">
        <v>11</v>
      </c>
      <c r="F17">
        <v>11</v>
      </c>
    </row>
    <row r="18" spans="1:9" x14ac:dyDescent="0.25">
      <c r="A18">
        <v>12</v>
      </c>
      <c r="B18">
        <v>12362</v>
      </c>
      <c r="C18">
        <v>0.375</v>
      </c>
      <c r="D18">
        <f>AVERAGE(B7/B18)</f>
        <v>2.4369843067464814</v>
      </c>
      <c r="F18">
        <v>12</v>
      </c>
      <c r="G18">
        <v>25662</v>
      </c>
      <c r="H18">
        <v>0.18</v>
      </c>
      <c r="I18">
        <f>AVERAGE(G7/G18)</f>
        <v>1.5851063829787233</v>
      </c>
    </row>
    <row r="19" spans="1:9" x14ac:dyDescent="0.25">
      <c r="A19">
        <v>13</v>
      </c>
      <c r="F19">
        <v>13</v>
      </c>
    </row>
    <row r="20" spans="1:9" x14ac:dyDescent="0.25">
      <c r="A20">
        <v>14</v>
      </c>
      <c r="F20">
        <v>14</v>
      </c>
    </row>
    <row r="21" spans="1:9" x14ac:dyDescent="0.25">
      <c r="A21">
        <v>15</v>
      </c>
      <c r="F21">
        <v>15</v>
      </c>
    </row>
    <row r="22" spans="1:9" x14ac:dyDescent="0.25">
      <c r="A22">
        <v>16</v>
      </c>
      <c r="F22">
        <v>16</v>
      </c>
    </row>
    <row r="23" spans="1:9" x14ac:dyDescent="0.25">
      <c r="A23">
        <v>17</v>
      </c>
      <c r="F23">
        <v>17</v>
      </c>
    </row>
    <row r="24" spans="1:9" x14ac:dyDescent="0.25">
      <c r="A24">
        <v>18</v>
      </c>
      <c r="F24">
        <v>18</v>
      </c>
    </row>
    <row r="25" spans="1:9" x14ac:dyDescent="0.25">
      <c r="A25">
        <v>19</v>
      </c>
      <c r="F25">
        <v>19</v>
      </c>
    </row>
    <row r="26" spans="1:9" x14ac:dyDescent="0.25">
      <c r="A26">
        <v>20</v>
      </c>
      <c r="F26">
        <v>20</v>
      </c>
      <c r="G26">
        <v>18041</v>
      </c>
      <c r="H26">
        <v>0.25700000000000001</v>
      </c>
      <c r="I26">
        <f>AVERAGE(G7/G26)</f>
        <v>2.254697633168893</v>
      </c>
    </row>
    <row r="27" spans="1:9" x14ac:dyDescent="0.25">
      <c r="A27">
        <v>21</v>
      </c>
      <c r="F27">
        <v>21</v>
      </c>
    </row>
    <row r="28" spans="1:9" x14ac:dyDescent="0.25">
      <c r="A28">
        <v>22</v>
      </c>
      <c r="B28">
        <v>8600</v>
      </c>
      <c r="C28">
        <v>0.53800000000000003</v>
      </c>
      <c r="D28">
        <f>AVERAGE(B7/B28)</f>
        <v>3.5030232558139534</v>
      </c>
      <c r="F28">
        <v>22</v>
      </c>
    </row>
    <row r="29" spans="1:9" x14ac:dyDescent="0.25">
      <c r="A29">
        <v>23</v>
      </c>
      <c r="F29">
        <v>23</v>
      </c>
    </row>
    <row r="30" spans="1:9" x14ac:dyDescent="0.25">
      <c r="A30">
        <v>24</v>
      </c>
      <c r="F30">
        <v>24</v>
      </c>
    </row>
    <row r="31" spans="1:9" x14ac:dyDescent="0.25">
      <c r="A31">
        <v>25</v>
      </c>
      <c r="F31">
        <v>25</v>
      </c>
    </row>
    <row r="32" spans="1:9" x14ac:dyDescent="0.25">
      <c r="A32">
        <v>26</v>
      </c>
      <c r="F32">
        <v>26</v>
      </c>
    </row>
    <row r="33" spans="1:6" x14ac:dyDescent="0.25">
      <c r="A33">
        <v>27</v>
      </c>
      <c r="F33">
        <v>27</v>
      </c>
    </row>
    <row r="34" spans="1:6" x14ac:dyDescent="0.25">
      <c r="A34">
        <v>28</v>
      </c>
      <c r="F34">
        <v>28</v>
      </c>
    </row>
    <row r="35" spans="1:6" x14ac:dyDescent="0.25">
      <c r="A35">
        <v>29</v>
      </c>
      <c r="F35">
        <v>29</v>
      </c>
    </row>
    <row r="36" spans="1:6" x14ac:dyDescent="0.25">
      <c r="A36">
        <v>30</v>
      </c>
      <c r="B36">
        <v>7290</v>
      </c>
      <c r="C36">
        <v>0.63500000000000001</v>
      </c>
      <c r="D36">
        <f>AVERAGE(B7/B36)</f>
        <v>4.132510288065844</v>
      </c>
      <c r="F36">
        <v>30</v>
      </c>
    </row>
    <row r="37" spans="1:6" x14ac:dyDescent="0.25">
      <c r="F37">
        <v>31</v>
      </c>
    </row>
    <row r="38" spans="1:6" x14ac:dyDescent="0.25">
      <c r="F38">
        <v>32</v>
      </c>
    </row>
    <row r="39" spans="1:6" x14ac:dyDescent="0.25">
      <c r="F39">
        <v>33</v>
      </c>
    </row>
    <row r="40" spans="1:6" x14ac:dyDescent="0.25">
      <c r="F40">
        <v>34</v>
      </c>
    </row>
    <row r="41" spans="1:6" x14ac:dyDescent="0.25">
      <c r="F41">
        <v>35</v>
      </c>
    </row>
    <row r="42" spans="1:6" x14ac:dyDescent="0.25">
      <c r="F42">
        <v>36</v>
      </c>
    </row>
    <row r="43" spans="1:6" x14ac:dyDescent="0.25">
      <c r="F43">
        <v>37</v>
      </c>
    </row>
    <row r="44" spans="1:6" x14ac:dyDescent="0.25">
      <c r="F44">
        <v>38</v>
      </c>
    </row>
    <row r="45" spans="1:6" x14ac:dyDescent="0.25">
      <c r="F45">
        <v>39</v>
      </c>
    </row>
    <row r="46" spans="1:6" x14ac:dyDescent="0.25">
      <c r="F46">
        <v>40</v>
      </c>
    </row>
    <row r="47" spans="1:6" x14ac:dyDescent="0.25">
      <c r="F47">
        <v>41</v>
      </c>
    </row>
    <row r="48" spans="1:6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7003</v>
      </c>
      <c r="H76">
        <v>0.66100000000000003</v>
      </c>
      <c r="I76">
        <f>AVERAGE(G7/G76)</f>
        <v>5.8085106382978724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6427</v>
      </c>
      <c r="H85">
        <v>0.72</v>
      </c>
      <c r="I85">
        <f>AVERAGE(G7/G85)</f>
        <v>6.329080441885794</v>
      </c>
    </row>
    <row r="86" spans="6:9" x14ac:dyDescent="0.25">
      <c r="F86">
        <v>80</v>
      </c>
      <c r="G86">
        <v>6329</v>
      </c>
      <c r="H86">
        <v>0.73199999999999998</v>
      </c>
      <c r="I86">
        <f>AVERAGE(G7/G86)</f>
        <v>6.4270816874703742</v>
      </c>
    </row>
    <row r="87" spans="6:9" x14ac:dyDescent="0.25">
      <c r="F87">
        <v>81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5767</v>
      </c>
      <c r="H96">
        <v>0.80300000000000005</v>
      </c>
      <c r="I96">
        <f>AVERAGE(G7/G96)</f>
        <v>7.0534073174960987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6"/>
  <sheetViews>
    <sheetView workbookViewId="0">
      <selection activeCell="A37" sqref="A37"/>
    </sheetView>
  </sheetViews>
  <sheetFormatPr baseColWidth="10" defaultColWidth="8.85546875" defaultRowHeight="15" x14ac:dyDescent="0.25"/>
  <cols>
    <col min="6" max="6" width="13.140625" customWidth="1"/>
    <col min="7" max="7" width="17" customWidth="1"/>
    <col min="9" max="9" width="11.28515625" customWidth="1"/>
  </cols>
  <sheetData>
    <row r="2" spans="1:9" ht="14.45" x14ac:dyDescent="0.25">
      <c r="F2" t="s">
        <v>21</v>
      </c>
    </row>
    <row r="3" spans="1:9" ht="14.45" x14ac:dyDescent="0.25">
      <c r="F3" t="s">
        <v>22</v>
      </c>
    </row>
    <row r="5" spans="1:9" ht="14.45" x14ac:dyDescent="0.25">
      <c r="A5" t="s">
        <v>19</v>
      </c>
      <c r="B5" t="s">
        <v>17</v>
      </c>
      <c r="G5">
        <v>1.8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29896</v>
      </c>
      <c r="C7">
        <v>0.11899999999999999</v>
      </c>
      <c r="D7">
        <v>1</v>
      </c>
      <c r="F7">
        <v>1</v>
      </c>
      <c r="G7">
        <v>36484</v>
      </c>
      <c r="H7">
        <v>9.7600000000000006E-2</v>
      </c>
      <c r="I7">
        <v>1</v>
      </c>
    </row>
    <row r="8" spans="1:9" ht="14.45" x14ac:dyDescent="0.25">
      <c r="A8">
        <v>2</v>
      </c>
      <c r="B8">
        <v>40193</v>
      </c>
      <c r="C8">
        <v>8.8599999999999998E-2</v>
      </c>
      <c r="D8">
        <f>AVERAGE(B7/B8)</f>
        <v>0.74381111138755507</v>
      </c>
      <c r="E8">
        <v>58757</v>
      </c>
      <c r="F8">
        <v>2</v>
      </c>
      <c r="G8">
        <v>46953</v>
      </c>
      <c r="H8">
        <v>7.5800000000000006E-2</v>
      </c>
      <c r="I8">
        <f>AVERAGE(G7/G8)</f>
        <v>0.77703235150043659</v>
      </c>
    </row>
    <row r="9" spans="1:9" ht="14.45" x14ac:dyDescent="0.25">
      <c r="A9">
        <v>3</v>
      </c>
      <c r="B9">
        <v>34308</v>
      </c>
      <c r="C9">
        <v>0.104</v>
      </c>
      <c r="D9">
        <f>AVERAGE(B7/B9)</f>
        <v>0.87140025649994168</v>
      </c>
      <c r="F9">
        <v>3</v>
      </c>
      <c r="G9">
        <v>45588</v>
      </c>
      <c r="H9">
        <v>7.8100000000000003E-2</v>
      </c>
      <c r="I9">
        <f>AVERAGE(G7/G9)</f>
        <v>0.8002983241203826</v>
      </c>
    </row>
    <row r="10" spans="1:9" ht="14.45" x14ac:dyDescent="0.25">
      <c r="A10">
        <v>4</v>
      </c>
      <c r="B10">
        <v>31293</v>
      </c>
      <c r="C10">
        <v>0.114</v>
      </c>
      <c r="D10">
        <f>AVERAGE(B7/B10)</f>
        <v>0.95535742817882596</v>
      </c>
      <c r="F10">
        <v>4</v>
      </c>
      <c r="G10">
        <v>43769</v>
      </c>
      <c r="H10">
        <v>8.1299999999999997E-2</v>
      </c>
      <c r="I10">
        <f>AVERAGE(G7/G10)</f>
        <v>0.83355799766958349</v>
      </c>
    </row>
    <row r="11" spans="1:9" ht="14.45" x14ac:dyDescent="0.25">
      <c r="A11">
        <v>5</v>
      </c>
      <c r="B11">
        <v>26964</v>
      </c>
      <c r="C11">
        <v>0.13200000000000001</v>
      </c>
      <c r="D11">
        <f>AVERAGE(B7/B11)</f>
        <v>1.1087375760272957</v>
      </c>
      <c r="F11">
        <v>5</v>
      </c>
    </row>
    <row r="12" spans="1:9" ht="14.45" x14ac:dyDescent="0.25">
      <c r="A12">
        <v>6</v>
      </c>
      <c r="B12">
        <v>25391</v>
      </c>
      <c r="C12">
        <v>0.14000000000000001</v>
      </c>
      <c r="D12">
        <f>AVERAGE(B7/B12)</f>
        <v>1.1774250718758614</v>
      </c>
      <c r="F12">
        <v>6</v>
      </c>
    </row>
    <row r="13" spans="1:9" ht="14.45" x14ac:dyDescent="0.25">
      <c r="A13">
        <v>7</v>
      </c>
      <c r="B13">
        <v>23934</v>
      </c>
      <c r="C13">
        <v>0.14899999999999999</v>
      </c>
      <c r="D13">
        <f>AVERAGE(B7/B13)</f>
        <v>1.2491016963315784</v>
      </c>
      <c r="F13">
        <v>7</v>
      </c>
    </row>
    <row r="14" spans="1:9" ht="14.45" x14ac:dyDescent="0.25">
      <c r="A14">
        <v>8</v>
      </c>
      <c r="B14">
        <v>22775</v>
      </c>
      <c r="C14">
        <v>0.156</v>
      </c>
      <c r="D14">
        <f>AVERAGE(B7/B14)</f>
        <v>1.3126673984632273</v>
      </c>
      <c r="F14">
        <v>8</v>
      </c>
      <c r="G14">
        <v>37322</v>
      </c>
      <c r="H14">
        <v>9.5399999999999999E-2</v>
      </c>
      <c r="I14">
        <f>AVERAGE(G7/G14)</f>
        <v>0.97754675526499113</v>
      </c>
    </row>
    <row r="15" spans="1:9" ht="14.45" x14ac:dyDescent="0.25">
      <c r="A15">
        <v>9</v>
      </c>
      <c r="F15">
        <v>9</v>
      </c>
    </row>
    <row r="16" spans="1:9" ht="14.45" x14ac:dyDescent="0.25">
      <c r="A16">
        <v>10</v>
      </c>
      <c r="F16">
        <v>10</v>
      </c>
    </row>
    <row r="17" spans="1:9" x14ac:dyDescent="0.25">
      <c r="A17">
        <v>11</v>
      </c>
      <c r="F17">
        <v>11</v>
      </c>
    </row>
    <row r="18" spans="1:9" x14ac:dyDescent="0.25">
      <c r="A18">
        <v>12</v>
      </c>
      <c r="B18">
        <v>19529</v>
      </c>
      <c r="C18">
        <v>0.182</v>
      </c>
      <c r="D18">
        <f>AVERAGE(B7/B18)</f>
        <v>1.5308515540990322</v>
      </c>
      <c r="F18">
        <v>12</v>
      </c>
    </row>
    <row r="19" spans="1:9" x14ac:dyDescent="0.25">
      <c r="A19">
        <v>13</v>
      </c>
      <c r="F19">
        <v>13</v>
      </c>
    </row>
    <row r="20" spans="1:9" x14ac:dyDescent="0.25">
      <c r="A20">
        <v>14</v>
      </c>
      <c r="F20">
        <v>14</v>
      </c>
    </row>
    <row r="21" spans="1:9" x14ac:dyDescent="0.25">
      <c r="A21">
        <v>15</v>
      </c>
      <c r="F21">
        <v>15</v>
      </c>
    </row>
    <row r="22" spans="1:9" x14ac:dyDescent="0.25">
      <c r="A22">
        <v>16</v>
      </c>
      <c r="F22">
        <v>16</v>
      </c>
      <c r="G22">
        <v>42028</v>
      </c>
      <c r="H22">
        <v>8.4699999999999998E-2</v>
      </c>
      <c r="I22">
        <f>AVERAGE(G7/G22)</f>
        <v>0.8680879413724184</v>
      </c>
    </row>
    <row r="23" spans="1:9" x14ac:dyDescent="0.25">
      <c r="A23">
        <v>17</v>
      </c>
      <c r="F23">
        <v>17</v>
      </c>
    </row>
    <row r="24" spans="1:9" x14ac:dyDescent="0.25">
      <c r="A24">
        <v>18</v>
      </c>
      <c r="F24">
        <v>18</v>
      </c>
    </row>
    <row r="25" spans="1:9" x14ac:dyDescent="0.25">
      <c r="A25">
        <v>19</v>
      </c>
      <c r="F25">
        <v>19</v>
      </c>
    </row>
    <row r="26" spans="1:9" x14ac:dyDescent="0.25">
      <c r="A26">
        <v>20</v>
      </c>
      <c r="F26">
        <v>20</v>
      </c>
    </row>
    <row r="27" spans="1:9" x14ac:dyDescent="0.25">
      <c r="A27">
        <v>21</v>
      </c>
      <c r="F27">
        <v>21</v>
      </c>
    </row>
    <row r="28" spans="1:9" x14ac:dyDescent="0.25">
      <c r="A28">
        <v>22</v>
      </c>
      <c r="F28">
        <v>22</v>
      </c>
    </row>
    <row r="29" spans="1:9" x14ac:dyDescent="0.25">
      <c r="A29">
        <v>23</v>
      </c>
      <c r="F29">
        <v>23</v>
      </c>
    </row>
    <row r="30" spans="1:9" x14ac:dyDescent="0.25">
      <c r="A30">
        <v>24</v>
      </c>
      <c r="F30">
        <v>24</v>
      </c>
    </row>
    <row r="31" spans="1:9" x14ac:dyDescent="0.25">
      <c r="A31">
        <v>25</v>
      </c>
      <c r="F31">
        <v>25</v>
      </c>
    </row>
    <row r="32" spans="1:9" x14ac:dyDescent="0.25">
      <c r="A32">
        <v>26</v>
      </c>
      <c r="F32">
        <v>26</v>
      </c>
    </row>
    <row r="33" spans="1:6" x14ac:dyDescent="0.25">
      <c r="A33">
        <v>27</v>
      </c>
      <c r="F33">
        <v>27</v>
      </c>
    </row>
    <row r="34" spans="1:6" x14ac:dyDescent="0.25">
      <c r="A34">
        <v>28</v>
      </c>
      <c r="F34">
        <v>28</v>
      </c>
    </row>
    <row r="35" spans="1:6" x14ac:dyDescent="0.25">
      <c r="A35">
        <v>29</v>
      </c>
      <c r="F35">
        <v>29</v>
      </c>
    </row>
    <row r="36" spans="1:6" x14ac:dyDescent="0.25">
      <c r="A36">
        <v>30</v>
      </c>
      <c r="F36">
        <v>30</v>
      </c>
    </row>
    <row r="37" spans="1:6" x14ac:dyDescent="0.25">
      <c r="F37">
        <v>31</v>
      </c>
    </row>
    <row r="38" spans="1:6" x14ac:dyDescent="0.25">
      <c r="F38">
        <v>32</v>
      </c>
    </row>
    <row r="39" spans="1:6" x14ac:dyDescent="0.25">
      <c r="F39">
        <v>33</v>
      </c>
    </row>
    <row r="40" spans="1:6" x14ac:dyDescent="0.25">
      <c r="F40">
        <v>34</v>
      </c>
    </row>
    <row r="41" spans="1:6" x14ac:dyDescent="0.25">
      <c r="F41">
        <v>35</v>
      </c>
    </row>
    <row r="42" spans="1:6" x14ac:dyDescent="0.25">
      <c r="F42">
        <v>36</v>
      </c>
    </row>
    <row r="43" spans="1:6" x14ac:dyDescent="0.25">
      <c r="F43">
        <v>37</v>
      </c>
    </row>
    <row r="44" spans="1:6" x14ac:dyDescent="0.25">
      <c r="F44">
        <v>38</v>
      </c>
    </row>
    <row r="45" spans="1:6" x14ac:dyDescent="0.25">
      <c r="F45">
        <v>39</v>
      </c>
    </row>
    <row r="46" spans="1:6" x14ac:dyDescent="0.25">
      <c r="F46">
        <v>40</v>
      </c>
    </row>
    <row r="47" spans="1:6" x14ac:dyDescent="0.25">
      <c r="F47">
        <v>41</v>
      </c>
    </row>
    <row r="48" spans="1:6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6" x14ac:dyDescent="0.25">
      <c r="F65">
        <v>59</v>
      </c>
    </row>
    <row r="66" spans="6:6" x14ac:dyDescent="0.25">
      <c r="F66">
        <v>60</v>
      </c>
    </row>
    <row r="67" spans="6:6" x14ac:dyDescent="0.25">
      <c r="F67">
        <v>61</v>
      </c>
    </row>
    <row r="68" spans="6:6" x14ac:dyDescent="0.25">
      <c r="F68">
        <v>62</v>
      </c>
    </row>
    <row r="69" spans="6:6" x14ac:dyDescent="0.25">
      <c r="F69">
        <v>63</v>
      </c>
    </row>
    <row r="70" spans="6:6" x14ac:dyDescent="0.25">
      <c r="F70">
        <v>64</v>
      </c>
    </row>
    <row r="71" spans="6:6" x14ac:dyDescent="0.25">
      <c r="F71">
        <v>65</v>
      </c>
    </row>
    <row r="72" spans="6:6" x14ac:dyDescent="0.25">
      <c r="F72">
        <v>66</v>
      </c>
    </row>
    <row r="73" spans="6:6" x14ac:dyDescent="0.25">
      <c r="F73">
        <v>67</v>
      </c>
    </row>
    <row r="74" spans="6:6" x14ac:dyDescent="0.25">
      <c r="F74">
        <v>68</v>
      </c>
    </row>
    <row r="75" spans="6:6" x14ac:dyDescent="0.25">
      <c r="F75">
        <v>69</v>
      </c>
    </row>
    <row r="76" spans="6:6" x14ac:dyDescent="0.25">
      <c r="F76">
        <v>70</v>
      </c>
    </row>
    <row r="77" spans="6:6" x14ac:dyDescent="0.25">
      <c r="F77">
        <v>71</v>
      </c>
    </row>
    <row r="78" spans="6:6" x14ac:dyDescent="0.25">
      <c r="F78">
        <v>72</v>
      </c>
    </row>
    <row r="79" spans="6:6" x14ac:dyDescent="0.25">
      <c r="F79">
        <v>73</v>
      </c>
    </row>
    <row r="80" spans="6:6" x14ac:dyDescent="0.25">
      <c r="F80">
        <v>74</v>
      </c>
    </row>
    <row r="81" spans="6:6" x14ac:dyDescent="0.25">
      <c r="F81">
        <v>75</v>
      </c>
    </row>
    <row r="82" spans="6:6" x14ac:dyDescent="0.25">
      <c r="F82">
        <v>76</v>
      </c>
    </row>
    <row r="83" spans="6:6" x14ac:dyDescent="0.25">
      <c r="F83">
        <v>77</v>
      </c>
    </row>
    <row r="84" spans="6:6" x14ac:dyDescent="0.25">
      <c r="F84">
        <v>78</v>
      </c>
    </row>
    <row r="85" spans="6:6" x14ac:dyDescent="0.25">
      <c r="F85">
        <v>79</v>
      </c>
    </row>
    <row r="86" spans="6:6" x14ac:dyDescent="0.25">
      <c r="F86">
        <v>80</v>
      </c>
    </row>
    <row r="87" spans="6:6" x14ac:dyDescent="0.25">
      <c r="F87">
        <v>81</v>
      </c>
    </row>
    <row r="88" spans="6:6" x14ac:dyDescent="0.25">
      <c r="F88">
        <v>82</v>
      </c>
    </row>
    <row r="89" spans="6:6" x14ac:dyDescent="0.25">
      <c r="F89">
        <v>83</v>
      </c>
    </row>
    <row r="90" spans="6:6" x14ac:dyDescent="0.25">
      <c r="F90">
        <v>84</v>
      </c>
    </row>
    <row r="91" spans="6:6" x14ac:dyDescent="0.25">
      <c r="F91">
        <v>85</v>
      </c>
    </row>
    <row r="92" spans="6:6" x14ac:dyDescent="0.25">
      <c r="F92">
        <v>86</v>
      </c>
    </row>
    <row r="93" spans="6:6" x14ac:dyDescent="0.25">
      <c r="F93">
        <v>87</v>
      </c>
    </row>
    <row r="94" spans="6:6" x14ac:dyDescent="0.25">
      <c r="F94">
        <v>88</v>
      </c>
    </row>
    <row r="95" spans="6:6" x14ac:dyDescent="0.25">
      <c r="F95">
        <v>89</v>
      </c>
    </row>
    <row r="96" spans="6:6" x14ac:dyDescent="0.25">
      <c r="F96">
        <v>90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Normal="100" workbookViewId="0">
      <selection sqref="A1:N32"/>
    </sheetView>
  </sheetViews>
  <sheetFormatPr baseColWidth="10" defaultRowHeight="15" x14ac:dyDescent="0.25"/>
  <cols>
    <col min="1" max="1" width="16.5703125" customWidth="1"/>
  </cols>
  <sheetData>
    <row r="1" spans="1:16" ht="14.45" x14ac:dyDescent="0.3">
      <c r="A1" t="s">
        <v>45</v>
      </c>
      <c r="I1" t="s">
        <v>61</v>
      </c>
    </row>
    <row r="2" spans="1:16" ht="14.45" x14ac:dyDescent="0.3">
      <c r="B2" s="4">
        <v>39</v>
      </c>
      <c r="C2" s="4">
        <v>40</v>
      </c>
      <c r="E2" s="4">
        <v>79</v>
      </c>
      <c r="F2" s="4">
        <v>80</v>
      </c>
      <c r="G2" s="4">
        <v>81</v>
      </c>
      <c r="I2">
        <v>39</v>
      </c>
      <c r="J2">
        <v>40</v>
      </c>
      <c r="L2" s="4">
        <v>79</v>
      </c>
      <c r="M2" s="4">
        <v>80</v>
      </c>
      <c r="N2" s="4">
        <v>81</v>
      </c>
    </row>
    <row r="3" spans="1:16" ht="14.45" x14ac:dyDescent="0.3">
      <c r="A3" s="7" t="s">
        <v>47</v>
      </c>
      <c r="B3" s="5">
        <v>37.532214099999997</v>
      </c>
      <c r="C3" s="5">
        <v>38.408896300000002</v>
      </c>
      <c r="E3" s="5">
        <v>61.742303200000002</v>
      </c>
      <c r="F3" s="5">
        <v>62.120144199999999</v>
      </c>
      <c r="G3" s="5">
        <v>62.3203429</v>
      </c>
      <c r="H3" s="7" t="s">
        <v>47</v>
      </c>
      <c r="I3">
        <f>1-(B3/40)</f>
        <v>6.1694647500000088E-2</v>
      </c>
      <c r="J3">
        <f>1-(C3/40)</f>
        <v>3.9777592499999903E-2</v>
      </c>
      <c r="L3">
        <f>1-(E3/40)</f>
        <v>-0.5435575800000001</v>
      </c>
      <c r="M3">
        <f>1-(F3/40)</f>
        <v>-0.55300360500000001</v>
      </c>
      <c r="N3">
        <f>1-(G3/40)</f>
        <v>-0.55800857249999991</v>
      </c>
      <c r="P3" t="s">
        <v>62</v>
      </c>
    </row>
    <row r="4" spans="1:16" ht="14.45" x14ac:dyDescent="0.3">
      <c r="A4" s="6" t="s">
        <v>48</v>
      </c>
      <c r="B4">
        <v>36.493033679765688</v>
      </c>
      <c r="C4">
        <v>37.052756997480323</v>
      </c>
      <c r="E4">
        <v>54.747186147186142</v>
      </c>
      <c r="F4">
        <v>55.013920306246725</v>
      </c>
      <c r="G4">
        <v>55.282460767314106</v>
      </c>
      <c r="H4" s="6" t="s">
        <v>48</v>
      </c>
      <c r="I4">
        <f t="shared" ref="I4:I12" si="0">1-(B4/40)</f>
        <v>8.7674158005857761E-2</v>
      </c>
      <c r="J4">
        <f t="shared" ref="J4:J12" si="1">1-(C4/40)</f>
        <v>7.368107506299193E-2</v>
      </c>
      <c r="L4">
        <f t="shared" ref="L4:L12" si="2">1-(E4/40)</f>
        <v>-0.3686796536796535</v>
      </c>
      <c r="M4">
        <f t="shared" ref="M4:N19" si="3">1-(F4/40)</f>
        <v>-0.37534800765616816</v>
      </c>
      <c r="N4">
        <f t="shared" ref="N4:N12" si="4">1-(G4/40)</f>
        <v>-0.38206151918285269</v>
      </c>
    </row>
    <row r="5" spans="1:16" ht="14.45" x14ac:dyDescent="0.3">
      <c r="A5" s="6" t="s">
        <v>49</v>
      </c>
      <c r="B5">
        <v>36.780243003570199</v>
      </c>
      <c r="C5">
        <v>37.223187358495515</v>
      </c>
      <c r="E5">
        <v>39.233644859813083</v>
      </c>
      <c r="F5">
        <v>39.183342075155132</v>
      </c>
      <c r="G5">
        <v>39.165562426609682</v>
      </c>
      <c r="H5" s="6" t="s">
        <v>49</v>
      </c>
      <c r="I5">
        <f t="shared" si="0"/>
        <v>8.0493924910745029E-2</v>
      </c>
      <c r="J5">
        <f t="shared" si="1"/>
        <v>6.9420316037612118E-2</v>
      </c>
      <c r="L5">
        <f t="shared" si="2"/>
        <v>1.9158878504672905E-2</v>
      </c>
      <c r="M5">
        <f t="shared" si="3"/>
        <v>2.0416448121121755E-2</v>
      </c>
      <c r="N5">
        <f t="shared" si="4"/>
        <v>2.0860939334757966E-2</v>
      </c>
    </row>
    <row r="6" spans="1:16" ht="14.45" x14ac:dyDescent="0.3">
      <c r="A6" s="6" t="s">
        <v>50</v>
      </c>
      <c r="B6">
        <v>35.7591816602107</v>
      </c>
      <c r="C6">
        <v>35.664768085788175</v>
      </c>
      <c r="E6">
        <v>15.381155366621316</v>
      </c>
      <c r="F6">
        <v>15.021065437437629</v>
      </c>
      <c r="G6">
        <v>14.994956270600449</v>
      </c>
      <c r="H6" s="6" t="s">
        <v>50</v>
      </c>
      <c r="I6">
        <f t="shared" si="0"/>
        <v>0.10602045849473252</v>
      </c>
      <c r="J6">
        <f t="shared" si="1"/>
        <v>0.10838079785529564</v>
      </c>
      <c r="L6">
        <f t="shared" si="2"/>
        <v>0.61547111583446712</v>
      </c>
      <c r="M6">
        <f t="shared" si="3"/>
        <v>0.62447336406405929</v>
      </c>
      <c r="N6">
        <f t="shared" si="4"/>
        <v>0.6251260932349888</v>
      </c>
    </row>
    <row r="7" spans="1:16" ht="14.45" x14ac:dyDescent="0.3">
      <c r="A7" s="6" t="s">
        <v>51</v>
      </c>
      <c r="B7">
        <v>36.31235405893419</v>
      </c>
      <c r="C7">
        <v>37.010907426589263</v>
      </c>
      <c r="E7">
        <v>42.491517923813419</v>
      </c>
      <c r="F7">
        <v>42.533394236359101</v>
      </c>
      <c r="G7">
        <v>42.542580409356724</v>
      </c>
      <c r="H7" s="6" t="s">
        <v>51</v>
      </c>
      <c r="I7">
        <f t="shared" si="0"/>
        <v>9.2191148526645228E-2</v>
      </c>
      <c r="J7">
        <f t="shared" si="1"/>
        <v>7.4727314335268469E-2</v>
      </c>
      <c r="L7">
        <f t="shared" si="2"/>
        <v>-6.2287948095335555E-2</v>
      </c>
      <c r="M7">
        <f t="shared" si="3"/>
        <v>-6.3334855908977472E-2</v>
      </c>
      <c r="N7">
        <f t="shared" si="4"/>
        <v>-6.3564510233918181E-2</v>
      </c>
    </row>
    <row r="8" spans="1:16" ht="14.45" x14ac:dyDescent="0.3">
      <c r="A8" t="s">
        <v>27</v>
      </c>
      <c r="B8" s="3">
        <v>36.479999999999997</v>
      </c>
      <c r="C8" s="3">
        <v>38.281481481481478</v>
      </c>
      <c r="E8" s="3">
        <v>38.471464019851119</v>
      </c>
      <c r="F8" s="3">
        <v>29.142857142857142</v>
      </c>
      <c r="G8" s="3">
        <v>24.846153846153847</v>
      </c>
      <c r="H8" t="s">
        <v>27</v>
      </c>
      <c r="I8">
        <f t="shared" si="0"/>
        <v>8.8000000000000078E-2</v>
      </c>
      <c r="J8">
        <f t="shared" si="1"/>
        <v>4.2962962962963092E-2</v>
      </c>
      <c r="L8">
        <f t="shared" si="2"/>
        <v>3.8213399503722045E-2</v>
      </c>
      <c r="M8">
        <f t="shared" si="3"/>
        <v>0.27142857142857146</v>
      </c>
      <c r="N8">
        <f t="shared" si="4"/>
        <v>0.37884615384615383</v>
      </c>
    </row>
    <row r="9" spans="1:16" ht="14.45" x14ac:dyDescent="0.3">
      <c r="A9" t="s">
        <v>33</v>
      </c>
      <c r="B9" s="9">
        <v>11.678280940866124</v>
      </c>
      <c r="C9" s="9">
        <v>11.532508412026484</v>
      </c>
      <c r="E9">
        <v>17.838985896574883</v>
      </c>
      <c r="F9" s="9">
        <v>17.304397394136807</v>
      </c>
      <c r="G9">
        <v>16.452307215856301</v>
      </c>
      <c r="H9" t="s">
        <v>33</v>
      </c>
      <c r="I9">
        <f t="shared" si="0"/>
        <v>0.70804297647834691</v>
      </c>
      <c r="J9">
        <f t="shared" si="1"/>
        <v>0.71168728969933792</v>
      </c>
      <c r="L9">
        <f t="shared" si="2"/>
        <v>0.55402535258562791</v>
      </c>
      <c r="M9">
        <f t="shared" si="3"/>
        <v>0.56739006514657986</v>
      </c>
      <c r="N9">
        <f t="shared" si="4"/>
        <v>0.58869231960359247</v>
      </c>
    </row>
    <row r="10" spans="1:16" ht="14.45" x14ac:dyDescent="0.3">
      <c r="A10" t="s">
        <v>24</v>
      </c>
      <c r="B10" s="9">
        <v>31.209618874773138</v>
      </c>
      <c r="C10" s="9">
        <v>31.934076137418757</v>
      </c>
      <c r="E10" s="9">
        <v>38.342251950947606</v>
      </c>
      <c r="F10" s="9">
        <v>38.003314917127071</v>
      </c>
      <c r="G10" s="9">
        <v>38.427932960893855</v>
      </c>
      <c r="H10" t="s">
        <v>24</v>
      </c>
      <c r="I10">
        <f t="shared" si="0"/>
        <v>0.21975952813067157</v>
      </c>
      <c r="J10">
        <f t="shared" si="1"/>
        <v>0.20164809656453109</v>
      </c>
      <c r="L10">
        <f t="shared" si="2"/>
        <v>4.1443701226309804E-2</v>
      </c>
      <c r="M10">
        <f t="shared" si="3"/>
        <v>4.9917127071823275E-2</v>
      </c>
      <c r="N10">
        <f t="shared" si="4"/>
        <v>3.9301675977653661E-2</v>
      </c>
    </row>
    <row r="11" spans="1:16" ht="14.45" x14ac:dyDescent="0.3">
      <c r="A11" t="s">
        <v>20</v>
      </c>
      <c r="B11">
        <v>11.996011964107677</v>
      </c>
      <c r="C11">
        <v>11.912871287128713</v>
      </c>
      <c r="E11">
        <v>14.146972369194591</v>
      </c>
      <c r="F11" s="9">
        <v>13.982568274259151</v>
      </c>
      <c r="G11">
        <v>14.080748976009362</v>
      </c>
      <c r="H11" t="s">
        <v>20</v>
      </c>
      <c r="I11">
        <f t="shared" si="0"/>
        <v>0.70009970089730811</v>
      </c>
      <c r="J11">
        <f t="shared" si="1"/>
        <v>0.70217821782178214</v>
      </c>
      <c r="L11">
        <f t="shared" si="2"/>
        <v>0.64632569077013524</v>
      </c>
      <c r="M11">
        <f t="shared" si="3"/>
        <v>0.65043579314352118</v>
      </c>
      <c r="N11">
        <f t="shared" si="4"/>
        <v>0.64798127559976593</v>
      </c>
    </row>
    <row r="12" spans="1:16" ht="14.45" x14ac:dyDescent="0.3">
      <c r="A12" t="s">
        <v>63</v>
      </c>
      <c r="B12">
        <v>37.91027154663518</v>
      </c>
      <c r="C12">
        <v>38.455089820359284</v>
      </c>
      <c r="E12">
        <v>44.046639231824415</v>
      </c>
      <c r="F12" s="9">
        <v>44.228650137741049</v>
      </c>
      <c r="G12">
        <v>44.289655172413795</v>
      </c>
      <c r="H12" t="s">
        <v>63</v>
      </c>
      <c r="I12">
        <f t="shared" si="0"/>
        <v>5.2243211334120465E-2</v>
      </c>
      <c r="J12">
        <f t="shared" si="1"/>
        <v>3.862275449101793E-2</v>
      </c>
      <c r="L12">
        <f t="shared" si="2"/>
        <v>-0.10116598079561046</v>
      </c>
      <c r="M12">
        <f t="shared" si="3"/>
        <v>-0.10571625344352631</v>
      </c>
      <c r="N12">
        <f t="shared" si="4"/>
        <v>-0.10724137931034483</v>
      </c>
    </row>
    <row r="13" spans="1:16" ht="14.45" x14ac:dyDescent="0.3">
      <c r="A13" t="s">
        <v>64</v>
      </c>
      <c r="B13">
        <v>30.401729559748428</v>
      </c>
      <c r="C13">
        <v>30.862729449321627</v>
      </c>
      <c r="E13">
        <v>33.714908456843943</v>
      </c>
      <c r="F13" s="9">
        <v>33.744328097731241</v>
      </c>
      <c r="G13">
        <v>33.510398613518198</v>
      </c>
      <c r="H13" t="s">
        <v>64</v>
      </c>
      <c r="I13">
        <f t="shared" ref="I13:J19" si="5">1-(B13/40)</f>
        <v>0.23995676100628927</v>
      </c>
      <c r="J13">
        <f t="shared" si="5"/>
        <v>0.22843176376695928</v>
      </c>
      <c r="L13">
        <f t="shared" ref="L13:L19" si="6">1-(E13/40)</f>
        <v>0.15712728857890146</v>
      </c>
      <c r="M13">
        <f t="shared" si="3"/>
        <v>0.15639179755671895</v>
      </c>
      <c r="N13">
        <f t="shared" si="3"/>
        <v>0.16224003466204506</v>
      </c>
    </row>
    <row r="14" spans="1:16" ht="14.45" x14ac:dyDescent="0.3">
      <c r="A14" t="s">
        <v>65</v>
      </c>
      <c r="B14" s="9">
        <v>25.856387665198238</v>
      </c>
      <c r="C14" s="9">
        <v>26.132680320569904</v>
      </c>
      <c r="E14">
        <v>33.235560588901471</v>
      </c>
      <c r="F14" s="9">
        <v>33.235560588901471</v>
      </c>
      <c r="G14">
        <v>34.283878504672899</v>
      </c>
      <c r="H14" t="s">
        <v>65</v>
      </c>
      <c r="I14">
        <f t="shared" si="5"/>
        <v>0.35359030837004402</v>
      </c>
      <c r="J14">
        <f t="shared" ref="J14:J19" si="7">1-(C14/40)</f>
        <v>0.34668299198575236</v>
      </c>
      <c r="L14">
        <f t="shared" si="6"/>
        <v>0.16911098527746327</v>
      </c>
      <c r="M14">
        <f t="shared" si="3"/>
        <v>0.16911098527746327</v>
      </c>
      <c r="N14">
        <f t="shared" si="3"/>
        <v>0.14290303738317756</v>
      </c>
    </row>
    <row r="15" spans="1:16" ht="14.45" x14ac:dyDescent="0.3">
      <c r="A15" t="s">
        <v>66</v>
      </c>
      <c r="B15">
        <v>22.633333333333333</v>
      </c>
      <c r="C15">
        <v>22.836322869955158</v>
      </c>
      <c r="E15">
        <v>35.364583333333336</v>
      </c>
      <c r="F15">
        <v>35.736842105263158</v>
      </c>
      <c r="G15">
        <v>37.862453531598511</v>
      </c>
      <c r="H15" t="s">
        <v>66</v>
      </c>
      <c r="I15">
        <f t="shared" si="5"/>
        <v>0.4341666666666667</v>
      </c>
      <c r="J15">
        <f t="shared" si="7"/>
        <v>0.42909192825112108</v>
      </c>
      <c r="L15">
        <f t="shared" si="6"/>
        <v>0.11588541666666663</v>
      </c>
      <c r="M15">
        <f t="shared" si="3"/>
        <v>0.10657894736842111</v>
      </c>
      <c r="N15">
        <f t="shared" si="3"/>
        <v>5.3438661710037194E-2</v>
      </c>
    </row>
    <row r="16" spans="1:16" ht="14.45" x14ac:dyDescent="0.3">
      <c r="A16" t="s">
        <v>23</v>
      </c>
      <c r="B16">
        <v>8.7284196547144752</v>
      </c>
      <c r="C16">
        <v>8.5495934959349587</v>
      </c>
      <c r="E16">
        <v>11.196763202725725</v>
      </c>
      <c r="F16">
        <v>11.187234042553191</v>
      </c>
      <c r="G16">
        <v>10.990802675585284</v>
      </c>
      <c r="H16" t="s">
        <v>23</v>
      </c>
      <c r="I16">
        <f t="shared" si="5"/>
        <v>0.78178950863213814</v>
      </c>
      <c r="J16">
        <f t="shared" si="7"/>
        <v>0.78626016260162601</v>
      </c>
      <c r="L16">
        <f>1-(E16/40)</f>
        <v>0.72008091993185686</v>
      </c>
      <c r="M16">
        <f t="shared" si="3"/>
        <v>0.72031914893617022</v>
      </c>
      <c r="N16">
        <f t="shared" si="3"/>
        <v>0.72522993311036787</v>
      </c>
    </row>
    <row r="17" spans="1:14" x14ac:dyDescent="0.25">
      <c r="A17" t="s">
        <v>75</v>
      </c>
      <c r="B17">
        <v>22.009627329192547</v>
      </c>
      <c r="C17">
        <v>21.739570552147239</v>
      </c>
      <c r="E17">
        <v>28.473684210526315</v>
      </c>
      <c r="G17">
        <v>27.716464606961281</v>
      </c>
      <c r="H17" t="s">
        <v>75</v>
      </c>
      <c r="I17">
        <f t="shared" si="5"/>
        <v>0.44975931677018632</v>
      </c>
      <c r="J17">
        <f t="shared" si="7"/>
        <v>0.45651073619631899</v>
      </c>
      <c r="L17">
        <f>1-(E17/40)</f>
        <v>0.28815789473684217</v>
      </c>
      <c r="N17">
        <f t="shared" si="3"/>
        <v>0.30708838482596801</v>
      </c>
    </row>
    <row r="18" spans="1:14" x14ac:dyDescent="0.25">
      <c r="A18" t="s">
        <v>72</v>
      </c>
      <c r="E18">
        <v>6.329080441885794</v>
      </c>
      <c r="F18">
        <v>6.4270816874703742</v>
      </c>
      <c r="H18" t="s">
        <v>72</v>
      </c>
      <c r="L18">
        <f>1-(E18/40)</f>
        <v>0.84177298895285513</v>
      </c>
      <c r="M18">
        <f t="shared" si="3"/>
        <v>0.83932295781324062</v>
      </c>
    </row>
    <row r="19" spans="1:14" x14ac:dyDescent="0.25">
      <c r="A19" t="s">
        <v>30</v>
      </c>
      <c r="B19">
        <v>17.991857105332283</v>
      </c>
      <c r="C19">
        <v>18.447347158631835</v>
      </c>
      <c r="E19">
        <v>17.327346319251202</v>
      </c>
      <c r="F19">
        <v>17.283623517537219</v>
      </c>
      <c r="G19">
        <v>17.244461228600201</v>
      </c>
      <c r="H19" t="s">
        <v>30</v>
      </c>
      <c r="I19">
        <f t="shared" si="5"/>
        <v>0.55020357236669293</v>
      </c>
      <c r="J19">
        <f t="shared" si="7"/>
        <v>0.53881632103420407</v>
      </c>
      <c r="L19">
        <f t="shared" si="6"/>
        <v>0.56681634201872</v>
      </c>
      <c r="M19">
        <f t="shared" si="3"/>
        <v>0.56790941206156953</v>
      </c>
      <c r="N19">
        <f t="shared" si="3"/>
        <v>0.56888846928499492</v>
      </c>
    </row>
    <row r="21" spans="1:14" x14ac:dyDescent="0.25">
      <c r="A21" t="s">
        <v>46</v>
      </c>
    </row>
    <row r="22" spans="1:14" x14ac:dyDescent="0.25">
      <c r="B22" s="4">
        <v>11</v>
      </c>
      <c r="C22" s="4">
        <v>12</v>
      </c>
      <c r="E22" s="1">
        <v>23</v>
      </c>
      <c r="F22" s="1">
        <v>24</v>
      </c>
      <c r="G22" s="1">
        <v>25</v>
      </c>
      <c r="I22">
        <v>11</v>
      </c>
      <c r="J22">
        <v>12</v>
      </c>
      <c r="L22" s="1">
        <v>23</v>
      </c>
      <c r="M22" s="1">
        <v>24</v>
      </c>
      <c r="N22" s="1">
        <v>25</v>
      </c>
    </row>
    <row r="23" spans="1:14" x14ac:dyDescent="0.25">
      <c r="A23" t="s">
        <v>52</v>
      </c>
      <c r="B23">
        <v>10.234191016136066</v>
      </c>
      <c r="C23">
        <v>10.981282171268132</v>
      </c>
      <c r="E23">
        <v>12.901044529961517</v>
      </c>
      <c r="F23">
        <v>13.080824972129321</v>
      </c>
      <c r="G23">
        <v>13.073537604456824</v>
      </c>
      <c r="H23" t="s">
        <v>52</v>
      </c>
      <c r="I23">
        <f>1-(B23/12)</f>
        <v>0.14715074865532785</v>
      </c>
      <c r="J23">
        <f>1-(C23/12)</f>
        <v>8.4893152394322269E-2</v>
      </c>
      <c r="L23">
        <f t="shared" ref="L23:N24" si="8">1-(E23/12)</f>
        <v>-7.5087044163459682E-2</v>
      </c>
      <c r="M23">
        <f t="shared" si="8"/>
        <v>-9.0068747677443328E-2</v>
      </c>
      <c r="N23">
        <f t="shared" si="8"/>
        <v>-8.9461467038068676E-2</v>
      </c>
    </row>
    <row r="24" spans="1:14" x14ac:dyDescent="0.25">
      <c r="A24" s="8" t="s">
        <v>53</v>
      </c>
      <c r="B24">
        <v>10.561691113028473</v>
      </c>
      <c r="C24">
        <v>5.1934662706830714</v>
      </c>
      <c r="E24">
        <v>5.2991341991341994</v>
      </c>
      <c r="F24">
        <v>9.503881987577639</v>
      </c>
      <c r="G24">
        <v>14.102534562211982</v>
      </c>
      <c r="H24" s="8" t="s">
        <v>53</v>
      </c>
      <c r="I24">
        <f t="shared" ref="I24:I32" si="9">1-(B24/12)</f>
        <v>0.11985907391429385</v>
      </c>
      <c r="J24">
        <f t="shared" ref="J24:J32" si="10">1-(C24/12)</f>
        <v>0.56721114410974405</v>
      </c>
      <c r="L24">
        <f t="shared" si="8"/>
        <v>0.55840548340548346</v>
      </c>
      <c r="M24">
        <f t="shared" si="8"/>
        <v>0.20800983436853004</v>
      </c>
      <c r="N24">
        <f t="shared" si="8"/>
        <v>-0.17521121351766511</v>
      </c>
    </row>
    <row r="25" spans="1:14" x14ac:dyDescent="0.25">
      <c r="A25" t="s">
        <v>54</v>
      </c>
      <c r="B25">
        <v>6.1780558229066411</v>
      </c>
      <c r="C25">
        <v>6.6725571725571724</v>
      </c>
      <c r="E25">
        <v>8.7333333333333325</v>
      </c>
      <c r="F25">
        <v>9.0408450704225345</v>
      </c>
      <c r="G25">
        <v>10.014040561622465</v>
      </c>
      <c r="H25" t="s">
        <v>54</v>
      </c>
      <c r="I25">
        <f t="shared" si="9"/>
        <v>0.48516201475777987</v>
      </c>
      <c r="J25">
        <f t="shared" si="10"/>
        <v>0.44395356895356897</v>
      </c>
      <c r="L25">
        <f t="shared" ref="L25:L32" si="11">1-(E25/12)</f>
        <v>0.27222222222222225</v>
      </c>
      <c r="M25">
        <f t="shared" ref="M25:M32" si="12">1-(F25/12)</f>
        <v>0.24659624413145542</v>
      </c>
      <c r="N25">
        <f t="shared" ref="N25:N32" si="13">1-(G25/12)</f>
        <v>0.16549661986479458</v>
      </c>
    </row>
    <row r="26" spans="1:14" x14ac:dyDescent="0.25">
      <c r="A26" t="s">
        <v>55</v>
      </c>
      <c r="B26">
        <v>8.400509121764955</v>
      </c>
      <c r="C26">
        <v>8.9552238805970141</v>
      </c>
      <c r="E26">
        <v>11.626541397533764</v>
      </c>
      <c r="F26">
        <v>11.913357400722022</v>
      </c>
      <c r="G26">
        <v>11.585722644821534</v>
      </c>
      <c r="H26" t="s">
        <v>55</v>
      </c>
      <c r="I26">
        <f t="shared" si="9"/>
        <v>0.29995757318625371</v>
      </c>
      <c r="J26">
        <f t="shared" si="10"/>
        <v>0.25373134328358216</v>
      </c>
      <c r="L26">
        <f t="shared" si="11"/>
        <v>3.1121550205519655E-2</v>
      </c>
      <c r="M26">
        <f t="shared" si="12"/>
        <v>7.2202166064981865E-3</v>
      </c>
      <c r="N26">
        <f t="shared" si="13"/>
        <v>3.4523112931538869E-2</v>
      </c>
    </row>
    <row r="27" spans="1:14" x14ac:dyDescent="0.25">
      <c r="A27" t="s">
        <v>56</v>
      </c>
      <c r="B27">
        <v>9.9026146267525572</v>
      </c>
      <c r="C27">
        <v>10.507840772014475</v>
      </c>
      <c r="E27">
        <v>11.976626947754355</v>
      </c>
      <c r="F27">
        <v>12.132311977715878</v>
      </c>
      <c r="G27">
        <v>12.126682134570766</v>
      </c>
      <c r="H27" t="s">
        <v>56</v>
      </c>
      <c r="I27">
        <f t="shared" si="9"/>
        <v>0.17478211443728686</v>
      </c>
      <c r="J27">
        <f t="shared" si="10"/>
        <v>0.12434660233212702</v>
      </c>
      <c r="L27">
        <f>1-(E27/12)</f>
        <v>1.9477543538037878E-3</v>
      </c>
      <c r="M27">
        <f t="shared" ref="M27" si="14">1-(F27/12)</f>
        <v>-1.1025998142989879E-2</v>
      </c>
      <c r="N27">
        <f t="shared" ref="N27" si="15">1-(G27/12)</f>
        <v>-1.0556844547563893E-2</v>
      </c>
    </row>
    <row r="28" spans="1:14" x14ac:dyDescent="0.25">
      <c r="A28" t="s">
        <v>57</v>
      </c>
      <c r="B28">
        <v>5.6869712351945854</v>
      </c>
      <c r="C28">
        <v>6.1131320480174605</v>
      </c>
      <c r="E28">
        <v>8.1340755082284613</v>
      </c>
      <c r="F28">
        <v>8.4489693313222727</v>
      </c>
      <c r="G28">
        <v>7.8090148698884763</v>
      </c>
      <c r="H28" t="s">
        <v>57</v>
      </c>
      <c r="I28">
        <f t="shared" si="9"/>
        <v>0.52608573040045115</v>
      </c>
      <c r="J28">
        <f t="shared" si="10"/>
        <v>0.49057232933187833</v>
      </c>
      <c r="L28">
        <f t="shared" si="11"/>
        <v>0.3221603743142949</v>
      </c>
      <c r="M28">
        <f t="shared" si="12"/>
        <v>0.29591922238981061</v>
      </c>
      <c r="N28">
        <f t="shared" si="13"/>
        <v>0.34924876084262702</v>
      </c>
    </row>
    <row r="29" spans="1:14" x14ac:dyDescent="0.25">
      <c r="A29" t="s">
        <v>58</v>
      </c>
      <c r="B29">
        <v>5.2151829601310755</v>
      </c>
      <c r="C29">
        <v>5.7351351351351347</v>
      </c>
      <c r="E29">
        <v>6.7270165551250436</v>
      </c>
      <c r="F29">
        <v>7.0602587800369685</v>
      </c>
      <c r="G29">
        <v>6.8846431146359048</v>
      </c>
      <c r="H29" t="s">
        <v>58</v>
      </c>
      <c r="I29">
        <f t="shared" si="9"/>
        <v>0.56540141998907711</v>
      </c>
      <c r="J29">
        <f t="shared" si="10"/>
        <v>0.52207207207207218</v>
      </c>
      <c r="L29">
        <f t="shared" si="11"/>
        <v>0.439415287072913</v>
      </c>
      <c r="M29">
        <f t="shared" si="12"/>
        <v>0.41164510166358592</v>
      </c>
      <c r="N29">
        <f t="shared" si="13"/>
        <v>0.42627974044700789</v>
      </c>
    </row>
    <row r="30" spans="1:14" x14ac:dyDescent="0.25">
      <c r="A30" t="s">
        <v>59</v>
      </c>
      <c r="B30">
        <v>9.8146731571627264</v>
      </c>
      <c r="C30">
        <v>10.335774441596485</v>
      </c>
      <c r="E30">
        <v>9.9777306468716862</v>
      </c>
      <c r="F30">
        <v>9.736805795101759</v>
      </c>
      <c r="G30">
        <v>9.6999999999999993</v>
      </c>
      <c r="H30" t="s">
        <v>59</v>
      </c>
      <c r="I30">
        <f t="shared" si="9"/>
        <v>0.18211057023643951</v>
      </c>
      <c r="J30">
        <f t="shared" si="10"/>
        <v>0.13868546320029296</v>
      </c>
      <c r="L30">
        <f t="shared" si="11"/>
        <v>0.16852244609402611</v>
      </c>
      <c r="M30">
        <f t="shared" si="12"/>
        <v>0.18859951707485345</v>
      </c>
      <c r="N30">
        <f t="shared" si="13"/>
        <v>0.19166666666666676</v>
      </c>
    </row>
    <row r="31" spans="1:14" x14ac:dyDescent="0.25">
      <c r="A31" t="s">
        <v>73</v>
      </c>
      <c r="B31">
        <v>8.166156615661567</v>
      </c>
      <c r="C31">
        <v>8.1485539788036636</v>
      </c>
      <c r="E31">
        <v>8.9104301708898053</v>
      </c>
      <c r="F31">
        <v>9.1457661290322587</v>
      </c>
      <c r="G31">
        <v>9.3647811725846406</v>
      </c>
      <c r="H31" t="s">
        <v>73</v>
      </c>
      <c r="I31">
        <f t="shared" si="9"/>
        <v>0.31948694869486938</v>
      </c>
      <c r="J31">
        <f t="shared" si="10"/>
        <v>0.32095383509969466</v>
      </c>
      <c r="L31">
        <f t="shared" si="11"/>
        <v>0.25746415242584952</v>
      </c>
      <c r="M31">
        <f t="shared" si="12"/>
        <v>0.23785282258064511</v>
      </c>
      <c r="N31">
        <f t="shared" si="13"/>
        <v>0.21960156895127991</v>
      </c>
    </row>
    <row r="32" spans="1:14" x14ac:dyDescent="0.25">
      <c r="A32" t="s">
        <v>60</v>
      </c>
      <c r="B32">
        <v>6.0217303822937627</v>
      </c>
      <c r="C32">
        <v>6.7063041529728116</v>
      </c>
      <c r="E32">
        <v>8.5671755725190835</v>
      </c>
      <c r="F32">
        <v>8.7457627118644066</v>
      </c>
      <c r="G32">
        <v>8.7542901716068648</v>
      </c>
      <c r="H32" t="s">
        <v>60</v>
      </c>
      <c r="I32">
        <f t="shared" si="9"/>
        <v>0.49818913480885307</v>
      </c>
      <c r="J32">
        <f t="shared" si="10"/>
        <v>0.44114132058559907</v>
      </c>
      <c r="L32">
        <f t="shared" si="11"/>
        <v>0.28606870229007642</v>
      </c>
      <c r="M32">
        <f t="shared" si="12"/>
        <v>0.27118644067796616</v>
      </c>
      <c r="N32">
        <f t="shared" si="13"/>
        <v>0.2704758190327613</v>
      </c>
    </row>
    <row r="37" spans="1:1" x14ac:dyDescent="0.25">
      <c r="A37" t="s">
        <v>67</v>
      </c>
    </row>
    <row r="38" spans="1:1" x14ac:dyDescent="0.25">
      <c r="A38" t="s">
        <v>68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"/>
  <sheetViews>
    <sheetView topLeftCell="AF9" workbookViewId="0">
      <selection activeCell="AP10" sqref="AP10"/>
    </sheetView>
  </sheetViews>
  <sheetFormatPr baseColWidth="10" defaultRowHeight="15" x14ac:dyDescent="0.25"/>
  <cols>
    <col min="1" max="1" width="25.7109375" customWidth="1"/>
    <col min="18" max="18" width="23.140625" customWidth="1"/>
    <col min="22" max="22" width="18.28515625" customWidth="1"/>
  </cols>
  <sheetData>
    <row r="1" spans="1:46" x14ac:dyDescent="0.25">
      <c r="A1" t="s">
        <v>45</v>
      </c>
      <c r="I1" t="s">
        <v>61</v>
      </c>
    </row>
    <row r="2" spans="1:46" x14ac:dyDescent="0.25">
      <c r="B2" s="4">
        <v>39</v>
      </c>
      <c r="C2" s="4">
        <v>40</v>
      </c>
      <c r="E2" s="4">
        <v>79</v>
      </c>
      <c r="F2" s="4">
        <v>80</v>
      </c>
      <c r="G2" s="4">
        <v>81</v>
      </c>
      <c r="I2">
        <v>39</v>
      </c>
      <c r="J2">
        <v>40</v>
      </c>
      <c r="L2" s="4">
        <v>79</v>
      </c>
      <c r="M2" s="4">
        <v>80</v>
      </c>
      <c r="N2" s="4">
        <v>81</v>
      </c>
      <c r="S2">
        <v>80</v>
      </c>
      <c r="T2">
        <v>24</v>
      </c>
    </row>
    <row r="3" spans="1:46" x14ac:dyDescent="0.25">
      <c r="A3" s="7" t="s">
        <v>47</v>
      </c>
      <c r="B3" s="5">
        <v>37.532214099999997</v>
      </c>
      <c r="C3" s="5">
        <v>38.408896300000002</v>
      </c>
      <c r="E3" s="5">
        <v>61.742303200000002</v>
      </c>
      <c r="F3" s="5">
        <v>62.120144199999999</v>
      </c>
      <c r="G3" s="5">
        <v>62.3203429</v>
      </c>
      <c r="I3">
        <f>(B3/40)</f>
        <v>0.93830535249999991</v>
      </c>
      <c r="J3">
        <f>(C3/40)</f>
        <v>0.9602224075000001</v>
      </c>
      <c r="L3">
        <f>(E3/40)</f>
        <v>1.5435575800000001</v>
      </c>
      <c r="M3">
        <f>(F3/40)</f>
        <v>1.553003605</v>
      </c>
      <c r="N3">
        <f>(G3/40)</f>
        <v>1.5580085724999999</v>
      </c>
      <c r="R3" s="7" t="s">
        <v>47</v>
      </c>
      <c r="S3">
        <v>1.553003605</v>
      </c>
      <c r="AC3" s="7" t="s">
        <v>47</v>
      </c>
      <c r="AD3" s="6" t="s">
        <v>48</v>
      </c>
      <c r="AE3" s="6" t="s">
        <v>50</v>
      </c>
      <c r="AF3" s="6" t="s">
        <v>49</v>
      </c>
      <c r="AG3" s="6" t="s">
        <v>51</v>
      </c>
      <c r="AH3" t="s">
        <v>79</v>
      </c>
      <c r="AI3" s="8" t="s">
        <v>53</v>
      </c>
      <c r="AJ3" t="s">
        <v>52</v>
      </c>
      <c r="AK3" t="s">
        <v>54</v>
      </c>
      <c r="AL3" t="s">
        <v>55</v>
      </c>
      <c r="AM3" t="s">
        <v>56</v>
      </c>
      <c r="AN3" t="s">
        <v>57</v>
      </c>
      <c r="AO3" t="s">
        <v>58</v>
      </c>
      <c r="AP3" t="s">
        <v>59</v>
      </c>
      <c r="AQ3" t="s">
        <v>78</v>
      </c>
      <c r="AR3" t="s">
        <v>81</v>
      </c>
      <c r="AS3" t="s">
        <v>73</v>
      </c>
      <c r="AT3" t="s">
        <v>60</v>
      </c>
    </row>
    <row r="4" spans="1:46" x14ac:dyDescent="0.25">
      <c r="A4" s="6" t="s">
        <v>48</v>
      </c>
      <c r="B4">
        <v>36.493033679765688</v>
      </c>
      <c r="C4">
        <v>37.052756997480323</v>
      </c>
      <c r="E4">
        <v>54.747186147186142</v>
      </c>
      <c r="F4">
        <v>55.013920306246725</v>
      </c>
      <c r="G4">
        <v>55.282460767314106</v>
      </c>
      <c r="I4">
        <f t="shared" ref="I4:I20" si="0">(B4/40)</f>
        <v>0.91232584199414224</v>
      </c>
      <c r="J4">
        <f t="shared" ref="J4:J20" si="1">(C4/40)</f>
        <v>0.92631892493700807</v>
      </c>
      <c r="L4">
        <f t="shared" ref="L4:L20" si="2">(E4/40)</f>
        <v>1.3686796536796535</v>
      </c>
      <c r="M4">
        <f t="shared" ref="M4:M20" si="3">(F4/40)</f>
        <v>1.3753480076561682</v>
      </c>
      <c r="N4">
        <f t="shared" ref="N4:N20" si="4">(G4/40)</f>
        <v>1.3820615191828527</v>
      </c>
      <c r="R4" s="6" t="s">
        <v>48</v>
      </c>
      <c r="S4">
        <v>1.3753480076561682</v>
      </c>
      <c r="AB4">
        <v>80</v>
      </c>
      <c r="AC4">
        <v>1.553003605</v>
      </c>
      <c r="AD4">
        <v>1.3753480076561682</v>
      </c>
      <c r="AE4">
        <v>0.37552663593594071</v>
      </c>
      <c r="AF4">
        <v>0.97958355187887824</v>
      </c>
      <c r="AG4">
        <v>1.0633348559089775</v>
      </c>
      <c r="AH4">
        <v>0.16067704218675935</v>
      </c>
      <c r="AI4">
        <v>0.72857142857142854</v>
      </c>
      <c r="AJ4">
        <v>1.1057162534435263</v>
      </c>
      <c r="AK4">
        <v>0.89342105263157889</v>
      </c>
      <c r="AL4">
        <v>0.83088901472253673</v>
      </c>
      <c r="AM4">
        <v>0.95008287292817672</v>
      </c>
      <c r="AN4">
        <v>0.34956420685647877</v>
      </c>
      <c r="AO4">
        <v>0.27968085106382978</v>
      </c>
      <c r="AP4">
        <v>0.84360820244328105</v>
      </c>
      <c r="AQ4">
        <v>0.73762489592006664</v>
      </c>
      <c r="AR4">
        <v>0.42526372572524573</v>
      </c>
      <c r="AS4">
        <v>0.43209058793843047</v>
      </c>
      <c r="AT4">
        <v>0.43260993485342014</v>
      </c>
    </row>
    <row r="5" spans="1:46" x14ac:dyDescent="0.25">
      <c r="A5" s="6" t="s">
        <v>49</v>
      </c>
      <c r="B5">
        <v>36.780243003570199</v>
      </c>
      <c r="C5">
        <v>37.223187358495515</v>
      </c>
      <c r="E5">
        <v>39.233644859813083</v>
      </c>
      <c r="F5">
        <v>39.183342075155132</v>
      </c>
      <c r="G5">
        <v>39.165562426609682</v>
      </c>
      <c r="I5">
        <f t="shared" si="0"/>
        <v>0.91950607508925497</v>
      </c>
      <c r="J5">
        <f t="shared" si="1"/>
        <v>0.93057968396238788</v>
      </c>
      <c r="L5">
        <f t="shared" si="2"/>
        <v>0.9808411214953271</v>
      </c>
      <c r="M5">
        <f t="shared" si="3"/>
        <v>0.97958355187887824</v>
      </c>
      <c r="N5">
        <f t="shared" si="4"/>
        <v>0.97913906066524203</v>
      </c>
      <c r="R5" s="6" t="s">
        <v>50</v>
      </c>
      <c r="S5">
        <v>0.37552663593594071</v>
      </c>
      <c r="AB5">
        <v>40</v>
      </c>
      <c r="AC5">
        <v>0.9602224075000001</v>
      </c>
      <c r="AD5">
        <v>0.92631892493700807</v>
      </c>
      <c r="AE5">
        <v>0.89161920214470436</v>
      </c>
      <c r="AF5">
        <v>0.93057968396238788</v>
      </c>
      <c r="AG5">
        <v>0.92527268566473153</v>
      </c>
      <c r="AI5">
        <v>0.95703703703703691</v>
      </c>
      <c r="AJ5">
        <v>0.96137724550898207</v>
      </c>
      <c r="AK5">
        <v>0.57090807174887892</v>
      </c>
      <c r="AL5">
        <v>0.65331700801424764</v>
      </c>
      <c r="AM5">
        <v>0.79835190343546891</v>
      </c>
      <c r="AN5">
        <v>0.29782178217821781</v>
      </c>
      <c r="AO5">
        <v>0.21373983739837396</v>
      </c>
      <c r="AP5">
        <v>0.77156823623304072</v>
      </c>
      <c r="AQ5">
        <v>0.54348926380368101</v>
      </c>
      <c r="AR5">
        <v>0.35675281576830253</v>
      </c>
      <c r="AS5">
        <v>0.46118367896579587</v>
      </c>
      <c r="AT5">
        <v>0.28831271030066208</v>
      </c>
    </row>
    <row r="6" spans="1:46" x14ac:dyDescent="0.25">
      <c r="A6" s="6" t="s">
        <v>50</v>
      </c>
      <c r="B6">
        <v>35.7591816602107</v>
      </c>
      <c r="C6">
        <v>35.664768085788175</v>
      </c>
      <c r="E6">
        <v>15.381155366621316</v>
      </c>
      <c r="F6">
        <v>15.021065437437629</v>
      </c>
      <c r="G6">
        <v>14.994956270600449</v>
      </c>
      <c r="I6">
        <f t="shared" si="0"/>
        <v>0.89397954150526748</v>
      </c>
      <c r="J6">
        <f t="shared" si="1"/>
        <v>0.89161920214470436</v>
      </c>
      <c r="L6">
        <f t="shared" si="2"/>
        <v>0.38452888416553288</v>
      </c>
      <c r="M6">
        <f t="shared" si="3"/>
        <v>0.37552663593594071</v>
      </c>
      <c r="N6">
        <f t="shared" si="4"/>
        <v>0.3748739067650112</v>
      </c>
      <c r="R6" s="6" t="s">
        <v>49</v>
      </c>
      <c r="S6">
        <v>0.97958355187887824</v>
      </c>
      <c r="AB6">
        <v>24</v>
      </c>
      <c r="AI6">
        <v>0.79199016563146996</v>
      </c>
      <c r="AJ6">
        <v>1.0900687476774433</v>
      </c>
      <c r="AK6">
        <v>0.75340375586854458</v>
      </c>
      <c r="AL6">
        <v>0.99277978339350181</v>
      </c>
      <c r="AM6">
        <v>1.0110259981429899</v>
      </c>
      <c r="AN6">
        <v>0.70408077761018939</v>
      </c>
      <c r="AO6">
        <v>0.58835489833641408</v>
      </c>
      <c r="AP6">
        <v>0.81140048292514655</v>
      </c>
      <c r="AQ6">
        <v>0.9607807590041092</v>
      </c>
      <c r="AS6">
        <v>0.76214717741935489</v>
      </c>
      <c r="AT6">
        <v>0.72881355932203384</v>
      </c>
    </row>
    <row r="7" spans="1:46" x14ac:dyDescent="0.25">
      <c r="A7" s="6" t="s">
        <v>51</v>
      </c>
      <c r="B7">
        <v>36.31235405893419</v>
      </c>
      <c r="C7">
        <v>37.010907426589263</v>
      </c>
      <c r="E7">
        <v>42.491517923813419</v>
      </c>
      <c r="F7">
        <v>42.533394236359101</v>
      </c>
      <c r="G7">
        <v>42.542580409356724</v>
      </c>
      <c r="I7">
        <f t="shared" si="0"/>
        <v>0.90780885147335477</v>
      </c>
      <c r="J7">
        <f t="shared" si="1"/>
        <v>0.92527268566473153</v>
      </c>
      <c r="L7">
        <f t="shared" si="2"/>
        <v>1.0622879480953356</v>
      </c>
      <c r="M7">
        <f t="shared" si="3"/>
        <v>1.0633348559089775</v>
      </c>
      <c r="N7">
        <f t="shared" si="4"/>
        <v>1.0635645102339182</v>
      </c>
      <c r="R7" s="6" t="s">
        <v>51</v>
      </c>
      <c r="S7">
        <v>1.0633348559089775</v>
      </c>
      <c r="AB7">
        <v>12</v>
      </c>
      <c r="AI7">
        <v>0.43278885589025595</v>
      </c>
      <c r="AJ7">
        <v>0.91510684760567773</v>
      </c>
      <c r="AK7">
        <v>0.55604643104643103</v>
      </c>
      <c r="AL7">
        <v>0.74626865671641784</v>
      </c>
      <c r="AM7">
        <v>0.87565339766787298</v>
      </c>
      <c r="AN7">
        <v>0.50942767066812167</v>
      </c>
      <c r="AO7">
        <v>0.47792792792792788</v>
      </c>
      <c r="AP7">
        <v>0.86131453679970704</v>
      </c>
      <c r="AQ7">
        <v>0.78104735704460604</v>
      </c>
      <c r="AS7">
        <v>0.67904616490030534</v>
      </c>
      <c r="AT7">
        <v>0.55885867941440093</v>
      </c>
    </row>
    <row r="8" spans="1:46" x14ac:dyDescent="0.25">
      <c r="A8" t="s">
        <v>27</v>
      </c>
      <c r="B8" s="3">
        <v>36.479999999999997</v>
      </c>
      <c r="C8" s="3">
        <v>38.281481481481478</v>
      </c>
      <c r="E8" s="3">
        <v>38.471464019851119</v>
      </c>
      <c r="F8" s="3">
        <v>29.142857142857142</v>
      </c>
      <c r="G8" s="3">
        <v>24.846153846153847</v>
      </c>
      <c r="I8">
        <f t="shared" si="0"/>
        <v>0.91199999999999992</v>
      </c>
      <c r="J8">
        <f t="shared" si="1"/>
        <v>0.95703703703703691</v>
      </c>
      <c r="L8">
        <f t="shared" si="2"/>
        <v>0.96178660049627795</v>
      </c>
      <c r="M8">
        <f t="shared" si="3"/>
        <v>0.72857142857142854</v>
      </c>
      <c r="N8">
        <f t="shared" si="4"/>
        <v>0.62115384615384617</v>
      </c>
      <c r="R8" t="s">
        <v>79</v>
      </c>
      <c r="S8">
        <v>0.16067704218675935</v>
      </c>
    </row>
    <row r="9" spans="1:46" x14ac:dyDescent="0.25">
      <c r="A9" t="s">
        <v>33</v>
      </c>
      <c r="B9" s="9">
        <v>11.678280940866124</v>
      </c>
      <c r="C9" s="9">
        <v>11.532508412026484</v>
      </c>
      <c r="E9">
        <v>17.838985896574883</v>
      </c>
      <c r="F9" s="9">
        <v>17.304397394136807</v>
      </c>
      <c r="G9">
        <v>16.452307215856301</v>
      </c>
      <c r="I9">
        <f t="shared" si="0"/>
        <v>0.29195702352165309</v>
      </c>
      <c r="J9">
        <f t="shared" si="1"/>
        <v>0.28831271030066208</v>
      </c>
      <c r="L9">
        <f t="shared" si="2"/>
        <v>0.44597464741437209</v>
      </c>
      <c r="M9">
        <f t="shared" si="3"/>
        <v>0.43260993485342014</v>
      </c>
      <c r="N9">
        <f t="shared" si="4"/>
        <v>0.41130768039640753</v>
      </c>
      <c r="R9" s="8" t="s">
        <v>53</v>
      </c>
      <c r="S9">
        <v>0.72857142857142854</v>
      </c>
      <c r="T9">
        <v>0.79199016563146996</v>
      </c>
    </row>
    <row r="10" spans="1:46" x14ac:dyDescent="0.25">
      <c r="A10" t="s">
        <v>24</v>
      </c>
      <c r="B10" s="9">
        <v>31.209618874773138</v>
      </c>
      <c r="C10" s="9">
        <v>31.934076137418757</v>
      </c>
      <c r="E10" s="9">
        <v>38.342251950947606</v>
      </c>
      <c r="F10" s="9">
        <v>38.003314917127071</v>
      </c>
      <c r="G10" s="9">
        <v>38.427932960893855</v>
      </c>
      <c r="I10">
        <f t="shared" si="0"/>
        <v>0.78024047186932843</v>
      </c>
      <c r="J10">
        <f t="shared" si="1"/>
        <v>0.79835190343546891</v>
      </c>
      <c r="L10">
        <f t="shared" si="2"/>
        <v>0.9585562987736902</v>
      </c>
      <c r="M10">
        <f t="shared" si="3"/>
        <v>0.95008287292817672</v>
      </c>
      <c r="N10">
        <f t="shared" si="4"/>
        <v>0.96069832402234634</v>
      </c>
      <c r="R10" t="s">
        <v>52</v>
      </c>
      <c r="S10">
        <v>1.1057162534435263</v>
      </c>
      <c r="T10">
        <v>1.0900687476774433</v>
      </c>
    </row>
    <row r="11" spans="1:46" x14ac:dyDescent="0.25">
      <c r="A11" t="s">
        <v>20</v>
      </c>
      <c r="B11">
        <v>11.996011964107677</v>
      </c>
      <c r="C11">
        <v>11.912871287128713</v>
      </c>
      <c r="E11">
        <v>14.146972369194591</v>
      </c>
      <c r="F11" s="9">
        <v>13.982568274259151</v>
      </c>
      <c r="G11">
        <v>14.080748976009362</v>
      </c>
      <c r="I11">
        <f t="shared" si="0"/>
        <v>0.29990029910269189</v>
      </c>
      <c r="J11">
        <f t="shared" si="1"/>
        <v>0.29782178217821781</v>
      </c>
      <c r="L11">
        <f t="shared" si="2"/>
        <v>0.35367430922986476</v>
      </c>
      <c r="M11">
        <f t="shared" si="3"/>
        <v>0.34956420685647877</v>
      </c>
      <c r="N11">
        <f t="shared" si="4"/>
        <v>0.35201872440023407</v>
      </c>
      <c r="R11" t="s">
        <v>54</v>
      </c>
      <c r="S11">
        <v>0.89342105263157889</v>
      </c>
      <c r="T11">
        <v>0.75340375586854458</v>
      </c>
    </row>
    <row r="12" spans="1:46" x14ac:dyDescent="0.25">
      <c r="A12" t="s">
        <v>63</v>
      </c>
      <c r="B12">
        <v>37.91027154663518</v>
      </c>
      <c r="C12">
        <v>38.455089820359284</v>
      </c>
      <c r="E12">
        <v>44.046639231824415</v>
      </c>
      <c r="F12" s="9">
        <v>44.228650137741049</v>
      </c>
      <c r="G12">
        <v>44.289655172413795</v>
      </c>
      <c r="I12">
        <f t="shared" si="0"/>
        <v>0.94775678866587953</v>
      </c>
      <c r="J12">
        <f t="shared" si="1"/>
        <v>0.96137724550898207</v>
      </c>
      <c r="L12">
        <f t="shared" si="2"/>
        <v>1.1011659807956105</v>
      </c>
      <c r="M12">
        <f t="shared" si="3"/>
        <v>1.1057162534435263</v>
      </c>
      <c r="N12">
        <f t="shared" si="4"/>
        <v>1.1072413793103448</v>
      </c>
      <c r="R12" t="s">
        <v>55</v>
      </c>
      <c r="S12">
        <v>0.83088901472253673</v>
      </c>
      <c r="T12">
        <v>0.99277978339350181</v>
      </c>
    </row>
    <row r="13" spans="1:46" x14ac:dyDescent="0.25">
      <c r="A13" t="s">
        <v>64</v>
      </c>
      <c r="B13">
        <v>30.401729559748428</v>
      </c>
      <c r="C13">
        <v>30.862729449321627</v>
      </c>
      <c r="E13">
        <v>33.714908456843943</v>
      </c>
      <c r="F13" s="9">
        <v>33.744328097731241</v>
      </c>
      <c r="G13">
        <v>33.510398613518198</v>
      </c>
      <c r="I13">
        <f t="shared" si="0"/>
        <v>0.76004323899371073</v>
      </c>
      <c r="J13">
        <f t="shared" si="1"/>
        <v>0.77156823623304072</v>
      </c>
      <c r="L13">
        <f t="shared" si="2"/>
        <v>0.84287271142109854</v>
      </c>
      <c r="M13">
        <f t="shared" si="3"/>
        <v>0.84360820244328105</v>
      </c>
      <c r="N13">
        <f t="shared" si="4"/>
        <v>0.83775996533795494</v>
      </c>
      <c r="R13" t="s">
        <v>56</v>
      </c>
      <c r="S13">
        <v>0.95008287292817672</v>
      </c>
      <c r="T13">
        <v>1.0110259981429899</v>
      </c>
    </row>
    <row r="14" spans="1:46" x14ac:dyDescent="0.25">
      <c r="A14" t="s">
        <v>65</v>
      </c>
      <c r="B14" s="9">
        <v>25.856387665198238</v>
      </c>
      <c r="C14" s="9">
        <v>26.132680320569904</v>
      </c>
      <c r="E14">
        <v>33.235560588901471</v>
      </c>
      <c r="F14" s="9">
        <v>33.235560588901471</v>
      </c>
      <c r="G14">
        <v>34.283878504672899</v>
      </c>
      <c r="I14">
        <f t="shared" si="0"/>
        <v>0.64640969162995598</v>
      </c>
      <c r="J14">
        <f t="shared" si="1"/>
        <v>0.65331700801424764</v>
      </c>
      <c r="L14">
        <f t="shared" si="2"/>
        <v>0.83088901472253673</v>
      </c>
      <c r="M14">
        <f t="shared" si="3"/>
        <v>0.83088901472253673</v>
      </c>
      <c r="N14">
        <f t="shared" si="4"/>
        <v>0.85709696261682244</v>
      </c>
      <c r="R14" t="s">
        <v>57</v>
      </c>
      <c r="S14">
        <v>0.34956420685647877</v>
      </c>
      <c r="T14">
        <v>0.70408077761018939</v>
      </c>
    </row>
    <row r="15" spans="1:46" x14ac:dyDescent="0.25">
      <c r="A15" t="s">
        <v>66</v>
      </c>
      <c r="B15">
        <v>22.633333333333333</v>
      </c>
      <c r="C15">
        <v>22.836322869955158</v>
      </c>
      <c r="E15">
        <v>35.364583333333336</v>
      </c>
      <c r="F15">
        <v>35.736842105263158</v>
      </c>
      <c r="G15">
        <v>37.862453531598511</v>
      </c>
      <c r="I15">
        <f t="shared" si="0"/>
        <v>0.5658333333333333</v>
      </c>
      <c r="J15">
        <f t="shared" si="1"/>
        <v>0.57090807174887892</v>
      </c>
      <c r="L15">
        <f t="shared" si="2"/>
        <v>0.88411458333333337</v>
      </c>
      <c r="M15">
        <f t="shared" si="3"/>
        <v>0.89342105263157889</v>
      </c>
      <c r="N15">
        <f t="shared" si="4"/>
        <v>0.94656133828996281</v>
      </c>
      <c r="R15" t="s">
        <v>58</v>
      </c>
      <c r="S15">
        <v>0.27968085106382978</v>
      </c>
      <c r="T15">
        <v>0.58835489833641408</v>
      </c>
    </row>
    <row r="16" spans="1:46" x14ac:dyDescent="0.25">
      <c r="A16" t="s">
        <v>23</v>
      </c>
      <c r="B16">
        <v>8.7284196547144752</v>
      </c>
      <c r="C16">
        <v>8.5495934959349587</v>
      </c>
      <c r="E16">
        <v>11.196763202725725</v>
      </c>
      <c r="F16">
        <v>11.187234042553191</v>
      </c>
      <c r="G16">
        <v>10.990802675585284</v>
      </c>
      <c r="I16">
        <f t="shared" si="0"/>
        <v>0.21821049136786189</v>
      </c>
      <c r="J16">
        <f t="shared" si="1"/>
        <v>0.21373983739837396</v>
      </c>
      <c r="L16">
        <f t="shared" si="2"/>
        <v>0.27991908006814314</v>
      </c>
      <c r="M16">
        <f t="shared" si="3"/>
        <v>0.27968085106382978</v>
      </c>
      <c r="N16">
        <f t="shared" si="4"/>
        <v>0.27477006688963213</v>
      </c>
      <c r="R16" t="s">
        <v>59</v>
      </c>
      <c r="S16">
        <v>0.84360820244328105</v>
      </c>
      <c r="T16">
        <v>0.81140048292514655</v>
      </c>
    </row>
    <row r="17" spans="1:27" x14ac:dyDescent="0.25">
      <c r="A17" t="s">
        <v>75</v>
      </c>
      <c r="B17">
        <v>22.009627329192547</v>
      </c>
      <c r="C17">
        <v>21.739570552147239</v>
      </c>
      <c r="E17">
        <v>28.473684210526315</v>
      </c>
      <c r="F17">
        <v>29.504995836802664</v>
      </c>
      <c r="G17">
        <v>27.716464606961281</v>
      </c>
      <c r="I17">
        <f t="shared" si="0"/>
        <v>0.55024068322981368</v>
      </c>
      <c r="J17">
        <f t="shared" si="1"/>
        <v>0.54348926380368101</v>
      </c>
      <c r="L17">
        <f t="shared" si="2"/>
        <v>0.71184210526315783</v>
      </c>
      <c r="M17">
        <f t="shared" si="3"/>
        <v>0.73762489592006664</v>
      </c>
      <c r="N17">
        <f t="shared" si="4"/>
        <v>0.69291161517403199</v>
      </c>
      <c r="R17" t="s">
        <v>78</v>
      </c>
      <c r="S17">
        <v>0.73762489592006664</v>
      </c>
      <c r="T17">
        <v>0.9607807590041092</v>
      </c>
    </row>
    <row r="18" spans="1:27" x14ac:dyDescent="0.25">
      <c r="A18" t="s">
        <v>72</v>
      </c>
      <c r="E18">
        <v>6.329080441885794</v>
      </c>
      <c r="F18">
        <v>6.4270816874703742</v>
      </c>
      <c r="I18">
        <f t="shared" si="0"/>
        <v>0</v>
      </c>
      <c r="J18">
        <f t="shared" si="1"/>
        <v>0</v>
      </c>
      <c r="L18">
        <f t="shared" si="2"/>
        <v>0.15822701104714484</v>
      </c>
      <c r="M18">
        <f t="shared" si="3"/>
        <v>0.16067704218675935</v>
      </c>
      <c r="N18">
        <f t="shared" si="4"/>
        <v>0</v>
      </c>
      <c r="R18" t="s">
        <v>81</v>
      </c>
      <c r="S18">
        <v>0.42526372572524573</v>
      </c>
    </row>
    <row r="19" spans="1:27" x14ac:dyDescent="0.25">
      <c r="A19" t="s">
        <v>30</v>
      </c>
      <c r="B19">
        <v>17.991857105332283</v>
      </c>
      <c r="C19">
        <v>18.447347158631835</v>
      </c>
      <c r="E19">
        <v>17.327346319251202</v>
      </c>
      <c r="F19">
        <v>17.283623517537219</v>
      </c>
      <c r="G19">
        <v>17.244461228600201</v>
      </c>
      <c r="I19">
        <f t="shared" si="0"/>
        <v>0.44979642763330707</v>
      </c>
      <c r="J19">
        <f t="shared" si="1"/>
        <v>0.46118367896579587</v>
      </c>
      <c r="L19">
        <f t="shared" si="2"/>
        <v>0.43318365798128006</v>
      </c>
      <c r="M19">
        <f t="shared" si="3"/>
        <v>0.43209058793843047</v>
      </c>
      <c r="N19">
        <f t="shared" si="4"/>
        <v>0.43111153071500502</v>
      </c>
      <c r="R19" t="s">
        <v>73</v>
      </c>
      <c r="S19">
        <v>0.43209058793843047</v>
      </c>
      <c r="T19">
        <v>0.76214717741935489</v>
      </c>
    </row>
    <row r="20" spans="1:27" x14ac:dyDescent="0.25">
      <c r="A20" t="s">
        <v>31</v>
      </c>
      <c r="B20">
        <v>14.79687174139729</v>
      </c>
      <c r="C20">
        <v>14.2701126307321</v>
      </c>
      <c r="E20">
        <v>16.333103130755063</v>
      </c>
      <c r="F20">
        <v>17.01054902900983</v>
      </c>
      <c r="G20">
        <v>17.808985943775099</v>
      </c>
      <c r="I20">
        <f t="shared" si="0"/>
        <v>0.36992179353493226</v>
      </c>
      <c r="J20">
        <f t="shared" si="1"/>
        <v>0.35675281576830253</v>
      </c>
      <c r="L20">
        <f t="shared" si="2"/>
        <v>0.40832757826887656</v>
      </c>
      <c r="M20">
        <f t="shared" si="3"/>
        <v>0.42526372572524573</v>
      </c>
      <c r="N20">
        <f t="shared" si="4"/>
        <v>0.44522464859437749</v>
      </c>
      <c r="R20" t="s">
        <v>60</v>
      </c>
      <c r="S20">
        <v>0.43260993485342014</v>
      </c>
      <c r="T20">
        <v>0.72881355932203384</v>
      </c>
    </row>
    <row r="22" spans="1:27" x14ac:dyDescent="0.25">
      <c r="A22" t="s">
        <v>46</v>
      </c>
      <c r="S22">
        <v>40</v>
      </c>
      <c r="T22">
        <v>12</v>
      </c>
      <c r="Y22" s="1"/>
      <c r="Z22" s="1"/>
      <c r="AA22" s="1"/>
    </row>
    <row r="23" spans="1:27" x14ac:dyDescent="0.25">
      <c r="B23" s="4">
        <v>11</v>
      </c>
      <c r="C23" s="4">
        <v>12</v>
      </c>
      <c r="E23" s="1">
        <v>23</v>
      </c>
      <c r="F23" s="1">
        <v>24</v>
      </c>
      <c r="G23" s="1">
        <v>25</v>
      </c>
      <c r="I23">
        <v>11</v>
      </c>
      <c r="J23">
        <v>12</v>
      </c>
      <c r="L23" s="1">
        <v>23</v>
      </c>
      <c r="M23" s="1">
        <v>24</v>
      </c>
      <c r="N23" s="1">
        <v>25</v>
      </c>
      <c r="R23" s="7" t="s">
        <v>47</v>
      </c>
      <c r="S23">
        <v>0.9602224075000001</v>
      </c>
    </row>
    <row r="24" spans="1:27" x14ac:dyDescent="0.25">
      <c r="A24" t="s">
        <v>52</v>
      </c>
      <c r="B24">
        <v>10.234191016136066</v>
      </c>
      <c r="C24">
        <v>10.981282171268132</v>
      </c>
      <c r="E24">
        <v>12.901044529961517</v>
      </c>
      <c r="F24">
        <v>13.080824972129321</v>
      </c>
      <c r="G24">
        <v>13.073537604456824</v>
      </c>
      <c r="I24">
        <f>(B24/12)</f>
        <v>0.85284925134467215</v>
      </c>
      <c r="J24">
        <f>(C24/12)</f>
        <v>0.91510684760567773</v>
      </c>
      <c r="L24">
        <f>(E24/12)</f>
        <v>1.0750870441634597</v>
      </c>
      <c r="M24">
        <f>(F24/12)</f>
        <v>1.0900687476774433</v>
      </c>
      <c r="N24">
        <f>(G24/12)</f>
        <v>1.0894614670380687</v>
      </c>
      <c r="R24" s="6" t="s">
        <v>48</v>
      </c>
      <c r="S24">
        <v>0.92631892493700807</v>
      </c>
      <c r="U24" s="8"/>
    </row>
    <row r="25" spans="1:27" x14ac:dyDescent="0.25">
      <c r="A25" s="8" t="s">
        <v>53</v>
      </c>
      <c r="B25">
        <v>10.561691113028473</v>
      </c>
      <c r="C25">
        <v>5.1934662706830714</v>
      </c>
      <c r="E25">
        <v>5.2991341991341994</v>
      </c>
      <c r="F25">
        <v>9.503881987577639</v>
      </c>
      <c r="G25">
        <v>14.102534562211982</v>
      </c>
      <c r="I25">
        <f t="shared" ref="I25:I32" si="5">(B25/12)</f>
        <v>0.88014092608570615</v>
      </c>
      <c r="J25">
        <f t="shared" ref="J25:J32" si="6">(C25/12)</f>
        <v>0.43278885589025595</v>
      </c>
      <c r="L25">
        <f t="shared" ref="L25:L32" si="7">(E25/12)</f>
        <v>0.4415945165945166</v>
      </c>
      <c r="M25">
        <f t="shared" ref="M25:M32" si="8">(F25/12)</f>
        <v>0.79199016563146996</v>
      </c>
      <c r="N25">
        <f t="shared" ref="N25:N32" si="9">(G25/12)</f>
        <v>1.1752112135176651</v>
      </c>
      <c r="R25" s="6" t="s">
        <v>50</v>
      </c>
      <c r="S25">
        <v>0.89161920214470436</v>
      </c>
    </row>
    <row r="26" spans="1:27" x14ac:dyDescent="0.25">
      <c r="A26" t="s">
        <v>54</v>
      </c>
      <c r="B26">
        <v>6.1780558229066411</v>
      </c>
      <c r="C26">
        <v>6.6725571725571724</v>
      </c>
      <c r="E26">
        <v>8.7333333333333325</v>
      </c>
      <c r="F26">
        <v>9.0408450704225345</v>
      </c>
      <c r="G26">
        <v>10.014040561622465</v>
      </c>
      <c r="I26">
        <f t="shared" si="5"/>
        <v>0.51483798524222013</v>
      </c>
      <c r="J26">
        <f t="shared" si="6"/>
        <v>0.55604643104643103</v>
      </c>
      <c r="L26">
        <f t="shared" si="7"/>
        <v>0.72777777777777775</v>
      </c>
      <c r="M26">
        <f t="shared" si="8"/>
        <v>0.75340375586854458</v>
      </c>
      <c r="N26">
        <f t="shared" si="9"/>
        <v>0.83450338013520542</v>
      </c>
      <c r="R26" s="6" t="s">
        <v>49</v>
      </c>
      <c r="S26">
        <v>0.93057968396238788</v>
      </c>
    </row>
    <row r="27" spans="1:27" x14ac:dyDescent="0.25">
      <c r="A27" t="s">
        <v>55</v>
      </c>
      <c r="B27">
        <v>8.400509121764955</v>
      </c>
      <c r="C27">
        <v>8.9552238805970141</v>
      </c>
      <c r="E27">
        <v>11.626541397533764</v>
      </c>
      <c r="F27">
        <v>11.913357400722022</v>
      </c>
      <c r="G27">
        <v>11.585722644821534</v>
      </c>
      <c r="I27">
        <f t="shared" si="5"/>
        <v>0.70004242681374629</v>
      </c>
      <c r="J27">
        <f t="shared" si="6"/>
        <v>0.74626865671641784</v>
      </c>
      <c r="L27">
        <f t="shared" si="7"/>
        <v>0.96887844979448035</v>
      </c>
      <c r="M27">
        <f t="shared" si="8"/>
        <v>0.99277978339350181</v>
      </c>
      <c r="N27">
        <f t="shared" si="9"/>
        <v>0.96547688706846113</v>
      </c>
      <c r="R27" s="6" t="s">
        <v>51</v>
      </c>
      <c r="S27">
        <v>0.92527268566473153</v>
      </c>
    </row>
    <row r="28" spans="1:27" x14ac:dyDescent="0.25">
      <c r="A28" t="s">
        <v>56</v>
      </c>
      <c r="B28">
        <v>9.9026146267525572</v>
      </c>
      <c r="C28">
        <v>10.507840772014475</v>
      </c>
      <c r="E28">
        <v>11.976626947754355</v>
      </c>
      <c r="F28">
        <v>12.132311977715878</v>
      </c>
      <c r="G28">
        <v>12.126682134570766</v>
      </c>
      <c r="I28">
        <f t="shared" si="5"/>
        <v>0.82521788556271314</v>
      </c>
      <c r="J28">
        <f t="shared" si="6"/>
        <v>0.87565339766787298</v>
      </c>
      <c r="L28">
        <f t="shared" si="7"/>
        <v>0.99805224564619621</v>
      </c>
      <c r="M28">
        <f t="shared" si="8"/>
        <v>1.0110259981429899</v>
      </c>
      <c r="N28">
        <f t="shared" si="9"/>
        <v>1.0105568445475639</v>
      </c>
      <c r="R28" t="s">
        <v>79</v>
      </c>
    </row>
    <row r="29" spans="1:27" x14ac:dyDescent="0.25">
      <c r="A29" t="s">
        <v>57</v>
      </c>
      <c r="B29">
        <v>5.6869712351945854</v>
      </c>
      <c r="C29">
        <v>6.1131320480174605</v>
      </c>
      <c r="E29">
        <v>8.1340755082284613</v>
      </c>
      <c r="F29">
        <v>8.4489693313222727</v>
      </c>
      <c r="G29">
        <v>7.8090148698884763</v>
      </c>
      <c r="I29">
        <f t="shared" si="5"/>
        <v>0.4739142695995488</v>
      </c>
      <c r="J29">
        <f t="shared" si="6"/>
        <v>0.50942767066812167</v>
      </c>
      <c r="L29">
        <f t="shared" si="7"/>
        <v>0.6778396256857051</v>
      </c>
      <c r="M29">
        <f t="shared" si="8"/>
        <v>0.70408077761018939</v>
      </c>
      <c r="N29">
        <f t="shared" si="9"/>
        <v>0.65075123915737298</v>
      </c>
      <c r="R29" s="8" t="s">
        <v>53</v>
      </c>
      <c r="S29">
        <v>0.95703703703703691</v>
      </c>
      <c r="T29">
        <v>0.43278885589025595</v>
      </c>
    </row>
    <row r="30" spans="1:27" x14ac:dyDescent="0.25">
      <c r="A30" t="s">
        <v>58</v>
      </c>
      <c r="B30">
        <v>5.2151829601310755</v>
      </c>
      <c r="C30">
        <v>5.7351351351351347</v>
      </c>
      <c r="E30">
        <v>6.7270165551250436</v>
      </c>
      <c r="F30">
        <v>7.0602587800369685</v>
      </c>
      <c r="G30">
        <v>6.8846431146359048</v>
      </c>
      <c r="I30">
        <f t="shared" si="5"/>
        <v>0.43459858001092294</v>
      </c>
      <c r="J30">
        <f t="shared" si="6"/>
        <v>0.47792792792792788</v>
      </c>
      <c r="L30">
        <f t="shared" si="7"/>
        <v>0.560584712927087</v>
      </c>
      <c r="M30">
        <f t="shared" si="8"/>
        <v>0.58835489833641408</v>
      </c>
      <c r="N30">
        <f t="shared" si="9"/>
        <v>0.57372025955299211</v>
      </c>
      <c r="R30" t="s">
        <v>52</v>
      </c>
      <c r="S30">
        <v>0.96137724550898207</v>
      </c>
      <c r="T30">
        <v>0.91510684760567773</v>
      </c>
    </row>
    <row r="31" spans="1:27" x14ac:dyDescent="0.25">
      <c r="A31" t="s">
        <v>59</v>
      </c>
      <c r="B31">
        <v>9.8146731571627264</v>
      </c>
      <c r="C31">
        <v>10.335774441596485</v>
      </c>
      <c r="E31">
        <v>9.9777306468716862</v>
      </c>
      <c r="F31">
        <v>9.736805795101759</v>
      </c>
      <c r="G31">
        <v>9.6999999999999993</v>
      </c>
      <c r="I31">
        <f t="shared" si="5"/>
        <v>0.81788942976356049</v>
      </c>
      <c r="J31">
        <f t="shared" si="6"/>
        <v>0.86131453679970704</v>
      </c>
      <c r="L31">
        <f t="shared" si="7"/>
        <v>0.83147755390597389</v>
      </c>
      <c r="M31">
        <f t="shared" si="8"/>
        <v>0.81140048292514655</v>
      </c>
      <c r="N31">
        <f t="shared" si="9"/>
        <v>0.80833333333333324</v>
      </c>
      <c r="R31" t="s">
        <v>54</v>
      </c>
      <c r="S31">
        <v>0.57090807174887892</v>
      </c>
      <c r="T31">
        <v>0.55604643104643103</v>
      </c>
    </row>
    <row r="32" spans="1:27" x14ac:dyDescent="0.25">
      <c r="A32" t="s">
        <v>78</v>
      </c>
      <c r="B32">
        <v>8.7742825607064017</v>
      </c>
      <c r="C32">
        <v>9.3725682845352729</v>
      </c>
      <c r="E32">
        <v>11.386249701599427</v>
      </c>
      <c r="F32">
        <v>11.529369108049311</v>
      </c>
      <c r="G32">
        <v>11.236042402826856</v>
      </c>
      <c r="I32">
        <f t="shared" si="5"/>
        <v>0.73119021339220014</v>
      </c>
      <c r="J32">
        <f t="shared" si="6"/>
        <v>0.78104735704460604</v>
      </c>
      <c r="L32">
        <f t="shared" si="7"/>
        <v>0.9488541417999522</v>
      </c>
      <c r="M32">
        <f t="shared" si="8"/>
        <v>0.9607807590041092</v>
      </c>
      <c r="N32">
        <f t="shared" si="9"/>
        <v>0.93633686690223794</v>
      </c>
      <c r="R32" t="s">
        <v>55</v>
      </c>
      <c r="S32">
        <v>0.65331700801424764</v>
      </c>
      <c r="T32">
        <v>0.74626865671641784</v>
      </c>
    </row>
    <row r="33" spans="1:20" x14ac:dyDescent="0.25">
      <c r="A33" t="s">
        <v>80</v>
      </c>
      <c r="R33" t="s">
        <v>56</v>
      </c>
      <c r="S33">
        <v>0.79835190343546891</v>
      </c>
      <c r="T33">
        <v>0.87565339766787298</v>
      </c>
    </row>
    <row r="34" spans="1:20" x14ac:dyDescent="0.25">
      <c r="A34" t="s">
        <v>73</v>
      </c>
      <c r="B34">
        <v>8.166156615661567</v>
      </c>
      <c r="C34">
        <v>8.1485539788036636</v>
      </c>
      <c r="E34">
        <v>8.9104301708898053</v>
      </c>
      <c r="F34">
        <v>9.1457661290322587</v>
      </c>
      <c r="G34">
        <v>9.3647811725846406</v>
      </c>
      <c r="I34">
        <f>(B34/12)</f>
        <v>0.68051305130513062</v>
      </c>
      <c r="J34">
        <f>(C34/12)</f>
        <v>0.67904616490030534</v>
      </c>
      <c r="L34">
        <f t="shared" ref="L34:N35" si="10">(E34/12)</f>
        <v>0.74253584757415048</v>
      </c>
      <c r="M34">
        <f t="shared" si="10"/>
        <v>0.76214717741935489</v>
      </c>
      <c r="N34">
        <f t="shared" si="10"/>
        <v>0.78039843104872009</v>
      </c>
      <c r="R34" t="s">
        <v>57</v>
      </c>
      <c r="S34">
        <v>0.29782178217821781</v>
      </c>
      <c r="T34">
        <v>0.50942767066812167</v>
      </c>
    </row>
    <row r="35" spans="1:20" x14ac:dyDescent="0.25">
      <c r="A35" t="s">
        <v>60</v>
      </c>
      <c r="B35">
        <v>6.0217303822937627</v>
      </c>
      <c r="C35">
        <v>6.7063041529728116</v>
      </c>
      <c r="E35">
        <v>8.5671755725190835</v>
      </c>
      <c r="F35">
        <v>8.7457627118644066</v>
      </c>
      <c r="G35">
        <v>8.7542901716068648</v>
      </c>
      <c r="I35">
        <f>(B35/12)</f>
        <v>0.50181086519114693</v>
      </c>
      <c r="J35">
        <f>(C35/12)</f>
        <v>0.55885867941440093</v>
      </c>
      <c r="L35">
        <f t="shared" si="10"/>
        <v>0.71393129770992358</v>
      </c>
      <c r="M35">
        <f t="shared" si="10"/>
        <v>0.72881355932203384</v>
      </c>
      <c r="N35">
        <f t="shared" si="10"/>
        <v>0.7295241809672387</v>
      </c>
      <c r="R35" t="s">
        <v>58</v>
      </c>
      <c r="S35">
        <v>0.21373983739837396</v>
      </c>
      <c r="T35">
        <v>0.47792792792792788</v>
      </c>
    </row>
    <row r="36" spans="1:20" x14ac:dyDescent="0.25">
      <c r="R36" t="s">
        <v>59</v>
      </c>
      <c r="S36">
        <v>0.77156823623304072</v>
      </c>
      <c r="T36">
        <v>0.86131453679970704</v>
      </c>
    </row>
    <row r="37" spans="1:20" x14ac:dyDescent="0.25">
      <c r="R37" t="s">
        <v>78</v>
      </c>
      <c r="S37">
        <v>0.54348926380368101</v>
      </c>
      <c r="T37">
        <v>0.78104735704460604</v>
      </c>
    </row>
    <row r="38" spans="1:20" x14ac:dyDescent="0.25">
      <c r="R38" t="s">
        <v>81</v>
      </c>
      <c r="S38">
        <v>0.35675281576830253</v>
      </c>
    </row>
    <row r="39" spans="1:20" x14ac:dyDescent="0.25">
      <c r="R39" t="s">
        <v>73</v>
      </c>
      <c r="S39">
        <v>0.46118367896579587</v>
      </c>
      <c r="T39">
        <v>0.67904616490030534</v>
      </c>
    </row>
    <row r="40" spans="1:20" x14ac:dyDescent="0.25">
      <c r="R40" t="s">
        <v>60</v>
      </c>
      <c r="S40">
        <v>0.28831271030066208</v>
      </c>
      <c r="T40">
        <v>0.55885867941440093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03"/>
  <sheetViews>
    <sheetView topLeftCell="B79" workbookViewId="0">
      <selection activeCell="B106" sqref="B106"/>
    </sheetView>
  </sheetViews>
  <sheetFormatPr baseColWidth="10" defaultRowHeight="15" x14ac:dyDescent="0.25"/>
  <cols>
    <col min="1" max="1" width="14.28515625" customWidth="1"/>
    <col min="2" max="2" width="17.42578125" customWidth="1"/>
    <col min="3" max="3" width="8.85546875"/>
    <col min="4" max="4" width="11.28515625" customWidth="1"/>
  </cols>
  <sheetData>
    <row r="4" spans="1:9" x14ac:dyDescent="0.25">
      <c r="A4" t="s">
        <v>28</v>
      </c>
      <c r="F4" t="s">
        <v>21</v>
      </c>
    </row>
    <row r="5" spans="1:9" x14ac:dyDescent="0.25">
      <c r="A5" t="s">
        <v>9</v>
      </c>
      <c r="B5" t="s">
        <v>10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6419</v>
      </c>
      <c r="C7">
        <v>0.70099999999999996</v>
      </c>
      <c r="D7">
        <v>1</v>
      </c>
      <c r="F7">
        <v>1</v>
      </c>
      <c r="G7">
        <v>10185</v>
      </c>
      <c r="H7">
        <v>0.442</v>
      </c>
      <c r="I7">
        <v>1</v>
      </c>
    </row>
    <row r="8" spans="1:9" x14ac:dyDescent="0.25">
      <c r="A8">
        <v>2</v>
      </c>
      <c r="B8">
        <v>3237</v>
      </c>
      <c r="C8" s="1">
        <v>1.39</v>
      </c>
      <c r="D8">
        <f>AVERAGE(B7/B8)</f>
        <v>1.9830089589125734</v>
      </c>
      <c r="F8">
        <v>2</v>
      </c>
      <c r="G8">
        <v>5259</v>
      </c>
      <c r="H8">
        <v>0.85599999999999998</v>
      </c>
      <c r="I8">
        <f>AVERAGE(G7/G8)</f>
        <v>1.9366799771819738</v>
      </c>
    </row>
    <row r="9" spans="1:9" x14ac:dyDescent="0.25">
      <c r="A9">
        <v>3</v>
      </c>
      <c r="B9">
        <v>3217</v>
      </c>
      <c r="C9" s="1">
        <v>1.4</v>
      </c>
      <c r="D9">
        <f>AVERAGE(B7/B9)</f>
        <v>1.9953372707491452</v>
      </c>
      <c r="F9">
        <v>3</v>
      </c>
      <c r="G9">
        <v>5156</v>
      </c>
      <c r="H9">
        <v>0.873</v>
      </c>
      <c r="I9">
        <f>AVERAGE(G7/G9)</f>
        <v>1.9753685027152832</v>
      </c>
    </row>
    <row r="10" spans="1:9" x14ac:dyDescent="0.25">
      <c r="A10">
        <v>4</v>
      </c>
      <c r="B10">
        <v>1767</v>
      </c>
      <c r="C10" s="1">
        <v>2.5499999999999998</v>
      </c>
      <c r="D10">
        <f>AVERAGE(B7/B10)</f>
        <v>3.6327108092812677</v>
      </c>
      <c r="F10">
        <v>4</v>
      </c>
      <c r="G10">
        <v>2590</v>
      </c>
      <c r="H10">
        <v>1.74</v>
      </c>
      <c r="I10">
        <f>AVERAGE(G7/G10)</f>
        <v>3.9324324324324325</v>
      </c>
    </row>
    <row r="11" spans="1:9" x14ac:dyDescent="0.25">
      <c r="A11">
        <v>5</v>
      </c>
      <c r="B11">
        <v>1779</v>
      </c>
      <c r="C11" s="1">
        <v>2.5299999999999998</v>
      </c>
      <c r="D11">
        <f>AVERAGE(B7/B11)</f>
        <v>3.6082068577852726</v>
      </c>
      <c r="F11">
        <v>5</v>
      </c>
      <c r="G11">
        <v>2592</v>
      </c>
      <c r="H11">
        <v>1.74</v>
      </c>
      <c r="I11">
        <f>AVERAGE(G7/G11)</f>
        <v>3.9293981481481484</v>
      </c>
    </row>
    <row r="12" spans="1:9" x14ac:dyDescent="0.25">
      <c r="A12">
        <v>6</v>
      </c>
      <c r="B12">
        <v>1820</v>
      </c>
      <c r="C12">
        <v>2.5</v>
      </c>
      <c r="D12">
        <f>AVERAGE(B7/B12)</f>
        <v>3.5269230769230768</v>
      </c>
      <c r="F12">
        <v>6</v>
      </c>
      <c r="G12">
        <v>1989</v>
      </c>
      <c r="H12">
        <v>2.2599999999999998</v>
      </c>
      <c r="I12">
        <f>AVERAGE(G7/G12)</f>
        <v>5.1206636500754144</v>
      </c>
    </row>
    <row r="13" spans="1:9" x14ac:dyDescent="0.25">
      <c r="A13">
        <v>7</v>
      </c>
      <c r="B13">
        <v>1261</v>
      </c>
      <c r="C13">
        <v>3.57</v>
      </c>
      <c r="D13">
        <f>AVERAGE(B7/B13)</f>
        <v>5.0904044409199045</v>
      </c>
      <c r="F13">
        <v>7</v>
      </c>
      <c r="G13">
        <v>2585</v>
      </c>
      <c r="H13">
        <v>1.74</v>
      </c>
      <c r="I13">
        <f>AVERAGE(G7/G13)</f>
        <v>3.9400386847195357</v>
      </c>
    </row>
    <row r="14" spans="1:9" x14ac:dyDescent="0.25">
      <c r="A14">
        <v>8</v>
      </c>
      <c r="B14">
        <v>1259</v>
      </c>
      <c r="C14">
        <v>3.58</v>
      </c>
      <c r="D14">
        <f>AVERAGE(B7/B14)</f>
        <v>5.0984908657664816</v>
      </c>
      <c r="F14">
        <v>8</v>
      </c>
      <c r="G14">
        <v>2186</v>
      </c>
      <c r="H14">
        <v>2.06</v>
      </c>
      <c r="I14">
        <f>AVERAGE(G7/G14)</f>
        <v>4.6591948764867341</v>
      </c>
    </row>
    <row r="15" spans="1:9" x14ac:dyDescent="0.25">
      <c r="A15">
        <v>9</v>
      </c>
      <c r="B15">
        <v>1182</v>
      </c>
      <c r="C15">
        <v>3.81</v>
      </c>
      <c r="D15">
        <f>AVERAGE(B7/B15)</f>
        <v>5.4306260575296106</v>
      </c>
      <c r="F15">
        <v>9</v>
      </c>
      <c r="G15">
        <v>1306</v>
      </c>
      <c r="H15">
        <v>3.45</v>
      </c>
      <c r="I15">
        <f>AVERAGE(G7/G15)</f>
        <v>7.798621745788668</v>
      </c>
    </row>
    <row r="16" spans="1:9" x14ac:dyDescent="0.25">
      <c r="A16">
        <v>10</v>
      </c>
      <c r="B16">
        <v>1040</v>
      </c>
      <c r="C16">
        <v>4.33</v>
      </c>
      <c r="D16">
        <f>AVERAGE(B7/B16)</f>
        <v>6.1721153846153847</v>
      </c>
      <c r="F16">
        <v>10</v>
      </c>
      <c r="G16">
        <v>1306</v>
      </c>
      <c r="H16">
        <v>3.44</v>
      </c>
      <c r="I16">
        <f>AVERAGE(G7/G16)</f>
        <v>7.798621745788668</v>
      </c>
    </row>
    <row r="17" spans="1:9" x14ac:dyDescent="0.25">
      <c r="A17">
        <v>11</v>
      </c>
      <c r="B17">
        <v>1039</v>
      </c>
      <c r="C17">
        <v>4.33</v>
      </c>
      <c r="D17">
        <f>AVERAGE(B7/B17)</f>
        <v>6.1780558229066411</v>
      </c>
      <c r="F17">
        <v>11</v>
      </c>
      <c r="G17">
        <v>1367</v>
      </c>
      <c r="H17">
        <v>3.29</v>
      </c>
      <c r="I17">
        <f>AVERAGE(G7/G17)</f>
        <v>7.4506217995610831</v>
      </c>
    </row>
    <row r="18" spans="1:9" x14ac:dyDescent="0.25">
      <c r="A18">
        <v>12</v>
      </c>
      <c r="B18">
        <v>962</v>
      </c>
      <c r="C18">
        <v>4.68</v>
      </c>
      <c r="D18">
        <f>AVERAGE(B7/B18)</f>
        <v>6.6725571725571724</v>
      </c>
      <c r="F18">
        <v>12</v>
      </c>
      <c r="G18">
        <v>1304</v>
      </c>
      <c r="H18">
        <v>3.45</v>
      </c>
      <c r="I18">
        <f>AVERAGE(G7/G18)</f>
        <v>7.8105828220858893</v>
      </c>
    </row>
    <row r="19" spans="1:9" ht="14.45" x14ac:dyDescent="0.3">
      <c r="A19">
        <v>13</v>
      </c>
      <c r="B19">
        <v>1003</v>
      </c>
      <c r="C19">
        <v>4.49</v>
      </c>
      <c r="D19">
        <f>AVERAGE(B7/B19)</f>
        <v>6.3998005982053838</v>
      </c>
      <c r="F19">
        <v>13</v>
      </c>
      <c r="G19">
        <v>1303</v>
      </c>
      <c r="H19">
        <v>3.45</v>
      </c>
      <c r="I19">
        <f>AVERAGE(G7/G19)</f>
        <v>7.8165771297006907</v>
      </c>
    </row>
    <row r="20" spans="1:9" ht="14.45" x14ac:dyDescent="0.3">
      <c r="A20">
        <v>14</v>
      </c>
      <c r="B20">
        <v>1037</v>
      </c>
      <c r="C20">
        <v>4.34</v>
      </c>
      <c r="D20">
        <f>AVERAGE(B7/B20)</f>
        <v>6.1899710703953712</v>
      </c>
      <c r="F20">
        <v>14</v>
      </c>
      <c r="G20">
        <v>1183</v>
      </c>
      <c r="H20">
        <v>3.8</v>
      </c>
      <c r="I20">
        <f>AVERAGE(G7/G20)</f>
        <v>8.6094674556213011</v>
      </c>
    </row>
    <row r="21" spans="1:9" ht="14.45" x14ac:dyDescent="0.3">
      <c r="A21">
        <v>15</v>
      </c>
      <c r="B21">
        <v>869</v>
      </c>
      <c r="C21">
        <v>5.18</v>
      </c>
      <c r="D21">
        <f>AVERAGE(B7/B21)</f>
        <v>7.3866513233601845</v>
      </c>
      <c r="F21">
        <v>15</v>
      </c>
      <c r="G21">
        <v>1137</v>
      </c>
      <c r="H21">
        <v>3.96</v>
      </c>
      <c r="I21">
        <f>AVERAGE(G7/G21)</f>
        <v>8.9577836411609493</v>
      </c>
    </row>
    <row r="22" spans="1:9" ht="14.45" x14ac:dyDescent="0.3">
      <c r="A22">
        <v>16</v>
      </c>
      <c r="B22">
        <v>769</v>
      </c>
      <c r="C22">
        <v>5.67</v>
      </c>
      <c r="D22">
        <f>AVERAGE(B7/B22)</f>
        <v>8.3472041612483743</v>
      </c>
      <c r="F22">
        <v>16</v>
      </c>
      <c r="G22">
        <v>961</v>
      </c>
      <c r="H22">
        <v>4.68</v>
      </c>
      <c r="I22">
        <f>AVERAGE(G7/G22)</f>
        <v>10.598335067637878</v>
      </c>
    </row>
    <row r="23" spans="1:9" ht="14.45" x14ac:dyDescent="0.3">
      <c r="A23">
        <v>17</v>
      </c>
      <c r="B23">
        <v>771</v>
      </c>
      <c r="C23">
        <v>5.84</v>
      </c>
      <c r="D23">
        <f>AVERAGE(B7/B23)</f>
        <v>8.3255512321660188</v>
      </c>
      <c r="F23">
        <v>17</v>
      </c>
      <c r="G23">
        <v>885</v>
      </c>
      <c r="H23">
        <v>5.09</v>
      </c>
      <c r="I23">
        <f>AVERAGE(G7/G23)</f>
        <v>11.508474576271187</v>
      </c>
    </row>
    <row r="24" spans="1:9" ht="14.45" x14ac:dyDescent="0.3">
      <c r="A24">
        <v>18</v>
      </c>
      <c r="B24">
        <v>749</v>
      </c>
      <c r="C24">
        <v>6.01</v>
      </c>
      <c r="D24">
        <f>AVERAGE(B7/B24)</f>
        <v>8.5700934579439245</v>
      </c>
      <c r="F24">
        <v>18</v>
      </c>
      <c r="G24">
        <v>860</v>
      </c>
      <c r="H24">
        <v>5.23</v>
      </c>
      <c r="I24">
        <f>AVERAGE(G7/G24)</f>
        <v>11.843023255813954</v>
      </c>
    </row>
    <row r="25" spans="1:9" ht="14.45" x14ac:dyDescent="0.3">
      <c r="A25">
        <v>19</v>
      </c>
      <c r="B25">
        <v>722</v>
      </c>
      <c r="C25">
        <v>6.23</v>
      </c>
      <c r="D25">
        <f>AVERAGE(B7/B25)</f>
        <v>8.8905817174515231</v>
      </c>
      <c r="F25">
        <v>19</v>
      </c>
      <c r="G25">
        <v>829</v>
      </c>
      <c r="H25">
        <v>5.43</v>
      </c>
      <c r="I25">
        <f>AVERAGE(G7/G25)</f>
        <v>12.285886610373945</v>
      </c>
    </row>
    <row r="26" spans="1:9" ht="14.45" x14ac:dyDescent="0.3">
      <c r="A26">
        <v>20</v>
      </c>
      <c r="B26">
        <v>733</v>
      </c>
      <c r="C26">
        <v>6.14</v>
      </c>
      <c r="D26">
        <f>AVERAGE(B7/B26)</f>
        <v>8.7571623465211452</v>
      </c>
      <c r="F26">
        <v>20</v>
      </c>
      <c r="G26">
        <v>784</v>
      </c>
      <c r="H26">
        <v>5.74</v>
      </c>
      <c r="I26">
        <f>AVERAGE(G7/G26)</f>
        <v>12.991071428571429</v>
      </c>
    </row>
    <row r="27" spans="1:9" ht="14.45" x14ac:dyDescent="0.3">
      <c r="A27">
        <v>21</v>
      </c>
      <c r="B27">
        <v>731</v>
      </c>
      <c r="C27">
        <v>6.16</v>
      </c>
      <c r="D27">
        <f>AVERAGE(B7/B27)</f>
        <v>8.7811217510259922</v>
      </c>
      <c r="F27">
        <v>21</v>
      </c>
      <c r="G27">
        <v>778</v>
      </c>
      <c r="H27">
        <v>5.79</v>
      </c>
      <c r="I27">
        <f>AVERAGE(G7/G27)</f>
        <v>13.091259640102828</v>
      </c>
    </row>
    <row r="28" spans="1:9" ht="14.45" x14ac:dyDescent="0.3">
      <c r="A28">
        <v>22</v>
      </c>
      <c r="B28">
        <v>736</v>
      </c>
      <c r="C28">
        <v>6.12</v>
      </c>
      <c r="D28">
        <f>AVERAGE(B7/B28)</f>
        <v>8.7214673913043477</v>
      </c>
      <c r="F28">
        <v>22</v>
      </c>
      <c r="G28">
        <v>768</v>
      </c>
      <c r="H28">
        <v>5.86</v>
      </c>
      <c r="I28">
        <f>AVERAGE(G7/G28)</f>
        <v>13.26171875</v>
      </c>
    </row>
    <row r="29" spans="1:9" ht="14.45" x14ac:dyDescent="0.3">
      <c r="A29">
        <v>23</v>
      </c>
      <c r="B29">
        <v>735</v>
      </c>
      <c r="C29">
        <v>6.12</v>
      </c>
      <c r="D29">
        <f>AVERAGE(B7/B29)</f>
        <v>8.7333333333333325</v>
      </c>
      <c r="F29">
        <v>23</v>
      </c>
      <c r="G29">
        <v>763</v>
      </c>
      <c r="H29">
        <v>5.9</v>
      </c>
      <c r="I29">
        <f>AVERAGE(G7/G29)</f>
        <v>13.348623853211009</v>
      </c>
    </row>
    <row r="30" spans="1:9" ht="14.45" x14ac:dyDescent="0.3">
      <c r="A30">
        <v>24</v>
      </c>
      <c r="B30">
        <v>710</v>
      </c>
      <c r="C30">
        <v>6.34</v>
      </c>
      <c r="D30">
        <f>AVERAGE(B7/B30)</f>
        <v>9.0408450704225345</v>
      </c>
      <c r="F30">
        <v>24</v>
      </c>
      <c r="G30">
        <f>AVERAGE(666,740)</f>
        <v>703</v>
      </c>
      <c r="H30" s="1">
        <f>AVERAGE(6.08,6.676)</f>
        <v>6.3780000000000001</v>
      </c>
      <c r="I30">
        <f>AVERAGE(G7/G30)</f>
        <v>14.487908961593172</v>
      </c>
    </row>
    <row r="31" spans="1:9" ht="14.45" x14ac:dyDescent="0.3">
      <c r="A31">
        <v>25</v>
      </c>
      <c r="B31">
        <v>641</v>
      </c>
      <c r="C31">
        <v>7.01</v>
      </c>
      <c r="D31">
        <f>AVERAGE(B7/B31)</f>
        <v>10.014040561622465</v>
      </c>
      <c r="F31">
        <v>25</v>
      </c>
      <c r="G31">
        <v>718</v>
      </c>
      <c r="H31">
        <v>6.27</v>
      </c>
      <c r="I31">
        <f>AVERAGE(G7/G31)</f>
        <v>14.185236768802229</v>
      </c>
    </row>
    <row r="32" spans="1:9" ht="14.45" x14ac:dyDescent="0.3">
      <c r="A32">
        <v>26</v>
      </c>
      <c r="B32">
        <v>623</v>
      </c>
      <c r="C32">
        <v>7.22</v>
      </c>
      <c r="D32">
        <f>AVERAGE(B7/B32)</f>
        <v>10.303370786516854</v>
      </c>
      <c r="F32">
        <v>26</v>
      </c>
      <c r="G32">
        <v>652</v>
      </c>
      <c r="H32">
        <v>6.91</v>
      </c>
      <c r="I32">
        <f>AVERAGE(G7/G32)</f>
        <v>15.621165644171779</v>
      </c>
    </row>
    <row r="33" spans="1:9" ht="14.45" x14ac:dyDescent="0.3">
      <c r="A33">
        <v>27</v>
      </c>
      <c r="B33">
        <v>614</v>
      </c>
      <c r="C33">
        <v>7.32</v>
      </c>
      <c r="D33">
        <f>AVERAGE(B7/B33)</f>
        <v>10.454397394136809</v>
      </c>
      <c r="F33">
        <v>27</v>
      </c>
      <c r="G33">
        <v>563</v>
      </c>
      <c r="H33">
        <v>8</v>
      </c>
      <c r="I33">
        <f>AVERAGE(G7/G33)</f>
        <v>18.090586145648313</v>
      </c>
    </row>
    <row r="34" spans="1:9" ht="14.45" x14ac:dyDescent="0.3">
      <c r="A34">
        <v>28</v>
      </c>
      <c r="B34">
        <v>629</v>
      </c>
      <c r="C34">
        <v>7.15</v>
      </c>
      <c r="D34">
        <f>AVERAGE(B7/B34)</f>
        <v>10.205087440381558</v>
      </c>
      <c r="F34">
        <v>28</v>
      </c>
      <c r="G34">
        <v>589</v>
      </c>
      <c r="H34">
        <v>7.63</v>
      </c>
      <c r="I34">
        <f>AVERAGE(G7/G34)</f>
        <v>17.292020373514433</v>
      </c>
    </row>
    <row r="35" spans="1:9" ht="14.45" x14ac:dyDescent="0.3">
      <c r="A35">
        <v>29</v>
      </c>
      <c r="B35">
        <v>605</v>
      </c>
      <c r="C35">
        <v>7.43</v>
      </c>
      <c r="D35">
        <f>AVERAGE(B7/B35)</f>
        <v>10.6099173553719</v>
      </c>
      <c r="F35">
        <v>29</v>
      </c>
      <c r="G35">
        <v>512</v>
      </c>
      <c r="H35">
        <v>8.7899999999999991</v>
      </c>
      <c r="I35">
        <f>AVERAGE(G7/G35)</f>
        <v>19.892578125</v>
      </c>
    </row>
    <row r="36" spans="1:9" ht="14.45" x14ac:dyDescent="0.3">
      <c r="A36">
        <v>30</v>
      </c>
      <c r="B36">
        <v>614</v>
      </c>
      <c r="C36">
        <v>7.33</v>
      </c>
      <c r="D36">
        <f>AVERAGE(B7/B36)</f>
        <v>10.454397394136809</v>
      </c>
      <c r="F36">
        <v>30</v>
      </c>
      <c r="G36">
        <v>555</v>
      </c>
      <c r="H36">
        <v>8.11</v>
      </c>
      <c r="I36">
        <f>AVERAGE(G7/G36)</f>
        <v>18.351351351351351</v>
      </c>
    </row>
    <row r="37" spans="1:9" ht="14.45" x14ac:dyDescent="0.3">
      <c r="A37">
        <v>31</v>
      </c>
      <c r="B37">
        <v>604</v>
      </c>
      <c r="C37">
        <v>7.45</v>
      </c>
      <c r="D37">
        <f>AVERAGE(B7/B37)</f>
        <v>10.627483443708609</v>
      </c>
      <c r="F37">
        <v>31</v>
      </c>
      <c r="G37">
        <v>560</v>
      </c>
      <c r="H37">
        <v>8.0399999999999991</v>
      </c>
      <c r="I37">
        <f>AVERAGE(G7/G37)</f>
        <v>18.1875</v>
      </c>
    </row>
    <row r="38" spans="1:9" ht="14.45" x14ac:dyDescent="0.3">
      <c r="A38">
        <v>32</v>
      </c>
      <c r="B38">
        <v>607</v>
      </c>
      <c r="C38">
        <v>7.42</v>
      </c>
      <c r="D38">
        <f>AVERAGE(B7/B38)</f>
        <v>10.574958813838551</v>
      </c>
      <c r="F38">
        <v>32</v>
      </c>
      <c r="G38">
        <v>560</v>
      </c>
      <c r="H38">
        <v>8.0399999999999991</v>
      </c>
      <c r="I38">
        <f>AVERAGE(G7/G38)</f>
        <v>18.1875</v>
      </c>
    </row>
    <row r="39" spans="1:9" ht="14.45" x14ac:dyDescent="0.3">
      <c r="A39">
        <v>33</v>
      </c>
      <c r="B39">
        <v>605</v>
      </c>
      <c r="C39">
        <v>7.44</v>
      </c>
      <c r="D39">
        <f>AVERAGE(B7/B39)</f>
        <v>10.6099173553719</v>
      </c>
      <c r="F39">
        <v>33</v>
      </c>
      <c r="G39">
        <v>555</v>
      </c>
      <c r="H39">
        <v>8.11</v>
      </c>
      <c r="I39">
        <f>AVERAGE(G7/G39)</f>
        <v>18.351351351351351</v>
      </c>
    </row>
    <row r="40" spans="1:9" ht="14.45" x14ac:dyDescent="0.3">
      <c r="A40">
        <v>34</v>
      </c>
      <c r="B40">
        <v>603</v>
      </c>
      <c r="C40">
        <v>7.46</v>
      </c>
      <c r="D40">
        <f>AVERAGE(B7/B40)</f>
        <v>10.645107794361525</v>
      </c>
      <c r="F40">
        <v>34</v>
      </c>
      <c r="G40">
        <v>490</v>
      </c>
      <c r="H40">
        <v>9.18</v>
      </c>
      <c r="I40">
        <f>AVERAGE(G7/G40)</f>
        <v>20.785714285714285</v>
      </c>
    </row>
    <row r="41" spans="1:9" ht="14.45" x14ac:dyDescent="0.3">
      <c r="A41">
        <v>35</v>
      </c>
      <c r="B41">
        <v>598</v>
      </c>
      <c r="C41">
        <v>7.52</v>
      </c>
      <c r="D41">
        <f>AVERAGE(B7/B41)</f>
        <v>10.734113712374581</v>
      </c>
      <c r="F41">
        <v>35</v>
      </c>
      <c r="G41">
        <v>484</v>
      </c>
      <c r="H41">
        <v>9.2899999999999991</v>
      </c>
      <c r="I41">
        <f>AVERAGE(G7/G41)</f>
        <v>21.043388429752067</v>
      </c>
    </row>
    <row r="42" spans="1:9" ht="14.45" x14ac:dyDescent="0.3">
      <c r="A42">
        <v>36</v>
      </c>
      <c r="B42">
        <v>603</v>
      </c>
      <c r="C42">
        <v>7.46</v>
      </c>
      <c r="D42">
        <f>AVERAGE(B7/B42)</f>
        <v>10.645107794361525</v>
      </c>
      <c r="F42">
        <v>36</v>
      </c>
      <c r="G42">
        <v>485</v>
      </c>
      <c r="H42">
        <v>9.27</v>
      </c>
      <c r="I42">
        <f>AVERAGE(G7/G42)</f>
        <v>21</v>
      </c>
    </row>
    <row r="43" spans="1:9" ht="14.45" x14ac:dyDescent="0.3">
      <c r="A43">
        <v>37</v>
      </c>
      <c r="B43">
        <v>596</v>
      </c>
      <c r="C43">
        <v>7.55</v>
      </c>
      <c r="D43">
        <f>AVERAGE(B7/B43)</f>
        <v>10.770134228187919</v>
      </c>
      <c r="F43">
        <v>37</v>
      </c>
      <c r="G43">
        <v>462</v>
      </c>
      <c r="H43">
        <v>9.75</v>
      </c>
      <c r="I43">
        <f>AVERAGE(G7/G43)</f>
        <v>22.045454545454547</v>
      </c>
    </row>
    <row r="44" spans="1:9" ht="14.45" x14ac:dyDescent="0.3">
      <c r="A44">
        <v>38</v>
      </c>
      <c r="B44">
        <v>590</v>
      </c>
      <c r="C44">
        <v>7.63</v>
      </c>
      <c r="D44">
        <f>AVERAGE(B7/B44)</f>
        <v>10.879661016949152</v>
      </c>
      <c r="F44">
        <v>38</v>
      </c>
      <c r="G44">
        <v>452</v>
      </c>
      <c r="H44">
        <v>9.9499999999999993</v>
      </c>
      <c r="I44">
        <f>AVERAGE(G7/G44)</f>
        <v>22.533185840707965</v>
      </c>
    </row>
    <row r="45" spans="1:9" ht="14.45" x14ac:dyDescent="0.3">
      <c r="A45">
        <v>39</v>
      </c>
      <c r="B45">
        <v>597</v>
      </c>
      <c r="C45">
        <v>7.53</v>
      </c>
      <c r="D45">
        <f>AVERAGE(B7/B45)</f>
        <v>10.752093802345058</v>
      </c>
      <c r="F45">
        <v>39</v>
      </c>
      <c r="G45">
        <f>AVERAGE(445,450)</f>
        <v>447.5</v>
      </c>
      <c r="H45">
        <f>AVERAGE(10,10.1)</f>
        <v>10.050000000000001</v>
      </c>
      <c r="I45">
        <f>AVERAGE(G7/G45)</f>
        <v>22.759776536312849</v>
      </c>
    </row>
    <row r="46" spans="1:9" ht="14.45" x14ac:dyDescent="0.3">
      <c r="A46">
        <v>40</v>
      </c>
      <c r="B46">
        <v>590</v>
      </c>
      <c r="C46">
        <v>7.62</v>
      </c>
      <c r="D46">
        <f>AVERAGE(B7/B46)</f>
        <v>10.879661016949152</v>
      </c>
      <c r="F46">
        <v>40</v>
      </c>
      <c r="G46">
        <f>AVERAGE(457,446)</f>
        <v>451.5</v>
      </c>
      <c r="H46">
        <f>AVERAGE(9.85,10.1)</f>
        <v>9.9749999999999996</v>
      </c>
      <c r="I46">
        <f>AVERAGE(G7/G46)</f>
        <v>22.558139534883722</v>
      </c>
    </row>
    <row r="47" spans="1:9" ht="14.45" x14ac:dyDescent="0.3">
      <c r="A47">
        <v>41</v>
      </c>
      <c r="B47">
        <v>592</v>
      </c>
      <c r="C47">
        <v>7.61</v>
      </c>
      <c r="D47">
        <f>AVERAGE(B7/B47)</f>
        <v>10.842905405405405</v>
      </c>
      <c r="F47">
        <v>41</v>
      </c>
      <c r="G47">
        <v>426</v>
      </c>
      <c r="H47">
        <v>10.6</v>
      </c>
      <c r="I47">
        <f>AVERAGE(G7/G47)</f>
        <v>23.908450704225352</v>
      </c>
    </row>
    <row r="48" spans="1:9" ht="14.45" x14ac:dyDescent="0.3">
      <c r="A48">
        <v>42</v>
      </c>
      <c r="B48">
        <v>562</v>
      </c>
      <c r="C48">
        <v>7.6</v>
      </c>
      <c r="D48">
        <f>AVERAGE(B7/B48)</f>
        <v>11.421708185053381</v>
      </c>
      <c r="E48">
        <v>591</v>
      </c>
      <c r="F48">
        <v>42</v>
      </c>
      <c r="G48">
        <v>421</v>
      </c>
      <c r="H48">
        <v>10.7</v>
      </c>
      <c r="I48">
        <f>AVERAGE(G7/G48)</f>
        <v>24.192399049881235</v>
      </c>
    </row>
    <row r="49" spans="1:9" ht="14.45" x14ac:dyDescent="0.3">
      <c r="E49">
        <v>7.62</v>
      </c>
      <c r="F49">
        <v>43</v>
      </c>
      <c r="G49">
        <v>410</v>
      </c>
      <c r="H49">
        <v>11</v>
      </c>
      <c r="I49">
        <f>AVERAGE(G7/G49)</f>
        <v>24.841463414634145</v>
      </c>
    </row>
    <row r="50" spans="1:9" ht="14.45" x14ac:dyDescent="0.3">
      <c r="F50">
        <v>44</v>
      </c>
      <c r="G50">
        <v>420</v>
      </c>
      <c r="H50">
        <v>10.7</v>
      </c>
      <c r="I50">
        <f>AVERAGE(G7/G50)</f>
        <v>24.25</v>
      </c>
    </row>
    <row r="51" spans="1:9" ht="14.45" x14ac:dyDescent="0.3">
      <c r="A51">
        <v>60</v>
      </c>
      <c r="B51">
        <v>585</v>
      </c>
      <c r="C51">
        <v>7.7</v>
      </c>
      <c r="D51">
        <f>AVERAGE(B7/B51)</f>
        <v>10.972649572649573</v>
      </c>
      <c r="F51">
        <v>45</v>
      </c>
      <c r="G51">
        <v>412</v>
      </c>
      <c r="H51">
        <v>10.9</v>
      </c>
      <c r="I51">
        <f>AVERAGE(G7/G51)</f>
        <v>24.720873786407768</v>
      </c>
    </row>
    <row r="52" spans="1:9" ht="14.45" x14ac:dyDescent="0.3">
      <c r="F52">
        <v>46</v>
      </c>
      <c r="G52">
        <v>408</v>
      </c>
      <c r="H52">
        <v>11</v>
      </c>
      <c r="I52">
        <f>AVERAGE(G7/G52)</f>
        <v>24.963235294117649</v>
      </c>
    </row>
    <row r="53" spans="1:9" ht="14.45" x14ac:dyDescent="0.3">
      <c r="A53">
        <v>80</v>
      </c>
      <c r="B53">
        <v>585</v>
      </c>
      <c r="C53">
        <v>7.69</v>
      </c>
      <c r="D53">
        <f>AVERAGE(B7/B53)</f>
        <v>10.972649572649573</v>
      </c>
      <c r="F53">
        <v>47</v>
      </c>
      <c r="G53">
        <f>AVERAGE(410,383)</f>
        <v>396.5</v>
      </c>
      <c r="H53">
        <f>AVERAGE(11.7,11)</f>
        <v>11.35</v>
      </c>
      <c r="I53">
        <f>AVERAGE(G7/G53)</f>
        <v>25.687263556116015</v>
      </c>
    </row>
    <row r="54" spans="1:9" ht="14.45" x14ac:dyDescent="0.3">
      <c r="F54">
        <v>48</v>
      </c>
      <c r="G54">
        <v>382</v>
      </c>
      <c r="H54">
        <v>11.8</v>
      </c>
      <c r="I54">
        <f>AVERAGE(G7/G54)</f>
        <v>26.662303664921467</v>
      </c>
    </row>
    <row r="55" spans="1:9" ht="14.45" x14ac:dyDescent="0.3">
      <c r="A55">
        <v>83</v>
      </c>
      <c r="B55">
        <v>585</v>
      </c>
      <c r="C55">
        <v>7.69</v>
      </c>
      <c r="D55">
        <f>AVERAGE(B7/B55)</f>
        <v>10.972649572649573</v>
      </c>
      <c r="F55">
        <v>49</v>
      </c>
      <c r="G55">
        <v>387</v>
      </c>
      <c r="H55">
        <v>11.6</v>
      </c>
      <c r="I55">
        <f>AVERAGE(G7/G55)</f>
        <v>26.31782945736434</v>
      </c>
    </row>
    <row r="56" spans="1:9" ht="14.45" x14ac:dyDescent="0.3">
      <c r="A56">
        <v>84</v>
      </c>
      <c r="B56">
        <v>584</v>
      </c>
      <c r="C56">
        <v>7.7</v>
      </c>
      <c r="D56">
        <f>AVERAGE(B7/B56)</f>
        <v>10.991438356164384</v>
      </c>
      <c r="F56">
        <v>50</v>
      </c>
      <c r="G56">
        <v>381</v>
      </c>
      <c r="H56">
        <v>11.8</v>
      </c>
      <c r="I56">
        <f>AVERAGE(G7/G56)</f>
        <v>26.73228346456693</v>
      </c>
    </row>
    <row r="57" spans="1:9" ht="14.45" x14ac:dyDescent="0.3">
      <c r="F57">
        <v>51</v>
      </c>
      <c r="G57">
        <v>372</v>
      </c>
      <c r="H57">
        <v>12.1</v>
      </c>
      <c r="I57">
        <f>AVERAGE(G7/G57)</f>
        <v>27.379032258064516</v>
      </c>
    </row>
    <row r="58" spans="1:9" ht="14.45" x14ac:dyDescent="0.3">
      <c r="F58">
        <v>52</v>
      </c>
      <c r="G58">
        <v>380</v>
      </c>
      <c r="H58">
        <v>11.8</v>
      </c>
      <c r="I58">
        <f>AVERAGE(G7/G58)</f>
        <v>26.80263157894737</v>
      </c>
    </row>
    <row r="59" spans="1:9" ht="14.45" x14ac:dyDescent="0.3">
      <c r="F59">
        <v>53</v>
      </c>
      <c r="G59">
        <v>368</v>
      </c>
      <c r="H59">
        <v>12.2</v>
      </c>
      <c r="I59">
        <f>AVERAGE(G7/G59)</f>
        <v>27.676630434782609</v>
      </c>
    </row>
    <row r="60" spans="1:9" ht="14.45" x14ac:dyDescent="0.3">
      <c r="F60">
        <v>54</v>
      </c>
      <c r="G60">
        <v>348</v>
      </c>
      <c r="H60">
        <v>12.9</v>
      </c>
      <c r="I60">
        <f>AVERAGE(G7/G60)</f>
        <v>29.267241379310345</v>
      </c>
    </row>
    <row r="61" spans="1:9" ht="14.45" x14ac:dyDescent="0.3">
      <c r="F61">
        <v>55</v>
      </c>
      <c r="G61">
        <v>370</v>
      </c>
      <c r="H61">
        <v>12.2</v>
      </c>
      <c r="I61">
        <f>AVERAGE(G7/G61)</f>
        <v>27.527027027027028</v>
      </c>
    </row>
    <row r="62" spans="1:9" ht="14.45" x14ac:dyDescent="0.3">
      <c r="F62">
        <v>56</v>
      </c>
      <c r="G62">
        <v>356</v>
      </c>
      <c r="H62">
        <v>12.6</v>
      </c>
      <c r="I62">
        <f>AVERAGE(G7/G62)</f>
        <v>28.609550561797754</v>
      </c>
    </row>
    <row r="63" spans="1:9" ht="14.45" x14ac:dyDescent="0.3">
      <c r="F63">
        <v>57</v>
      </c>
      <c r="G63">
        <v>360</v>
      </c>
      <c r="H63">
        <v>12.5</v>
      </c>
      <c r="I63">
        <f>AVERAGE(G7/G63)</f>
        <v>28.291666666666668</v>
      </c>
    </row>
    <row r="64" spans="1:9" ht="14.45" x14ac:dyDescent="0.3">
      <c r="F64">
        <v>58</v>
      </c>
      <c r="G64">
        <v>366</v>
      </c>
      <c r="H64">
        <v>12.3</v>
      </c>
      <c r="I64">
        <f>AVERAGE(G7/G64)</f>
        <v>27.827868852459016</v>
      </c>
    </row>
    <row r="65" spans="6:10" ht="14.45" x14ac:dyDescent="0.3">
      <c r="F65">
        <v>59</v>
      </c>
      <c r="G65">
        <v>329</v>
      </c>
      <c r="H65">
        <v>13.7</v>
      </c>
      <c r="I65">
        <f>AVERAGE(G7/G65)</f>
        <v>30.957446808510639</v>
      </c>
    </row>
    <row r="66" spans="6:10" ht="14.45" x14ac:dyDescent="0.3">
      <c r="F66">
        <v>60</v>
      </c>
      <c r="G66">
        <f>AVERAGE(328,322)</f>
        <v>325</v>
      </c>
      <c r="H66">
        <f>AVERAGE(14,13.7)</f>
        <v>13.85</v>
      </c>
      <c r="I66">
        <f>AVERAGE(G7/G66)</f>
        <v>31.338461538461537</v>
      </c>
    </row>
    <row r="67" spans="6:10" ht="14.45" x14ac:dyDescent="0.3">
      <c r="F67">
        <v>61</v>
      </c>
      <c r="G67">
        <v>319</v>
      </c>
      <c r="H67">
        <v>14.1</v>
      </c>
      <c r="I67">
        <f>AVERAGE(G7/G67)</f>
        <v>31.927899686520377</v>
      </c>
    </row>
    <row r="68" spans="6:10" ht="14.45" x14ac:dyDescent="0.3">
      <c r="F68">
        <v>62</v>
      </c>
      <c r="G68">
        <v>327</v>
      </c>
      <c r="H68">
        <v>13.7</v>
      </c>
      <c r="I68">
        <f>AVERAGE(G7/G68)</f>
        <v>31.146788990825687</v>
      </c>
    </row>
    <row r="69" spans="6:10" ht="14.45" x14ac:dyDescent="0.3">
      <c r="F69">
        <v>63</v>
      </c>
      <c r="G69">
        <v>323</v>
      </c>
      <c r="H69">
        <v>13.9</v>
      </c>
      <c r="I69">
        <f>AVERAGE(G7/G69)</f>
        <v>31.53250773993808</v>
      </c>
    </row>
    <row r="70" spans="6:10" ht="14.45" x14ac:dyDescent="0.3">
      <c r="F70">
        <v>64</v>
      </c>
      <c r="G70">
        <v>308</v>
      </c>
      <c r="H70">
        <v>14.6</v>
      </c>
      <c r="I70">
        <f>AVERAGE(G7/G70)</f>
        <v>33.06818181818182</v>
      </c>
    </row>
    <row r="71" spans="6:10" ht="14.45" x14ac:dyDescent="0.3">
      <c r="F71">
        <v>65</v>
      </c>
      <c r="G71">
        <v>326</v>
      </c>
      <c r="H71">
        <v>13.8</v>
      </c>
      <c r="I71">
        <f>AVERAGE(G7/G71)</f>
        <v>31.242331288343557</v>
      </c>
    </row>
    <row r="72" spans="6:10" ht="14.45" x14ac:dyDescent="0.3">
      <c r="F72">
        <v>66</v>
      </c>
      <c r="G72">
        <v>318</v>
      </c>
      <c r="H72">
        <v>14.2</v>
      </c>
      <c r="I72">
        <f>AVERAGE(G7/G72)</f>
        <v>32.028301886792455</v>
      </c>
    </row>
    <row r="73" spans="6:10" ht="14.45" x14ac:dyDescent="0.3">
      <c r="F73">
        <v>67</v>
      </c>
      <c r="G73">
        <v>309</v>
      </c>
      <c r="H73">
        <v>14.6</v>
      </c>
      <c r="I73">
        <f>AVERAGE(G7/G73)</f>
        <v>32.961165048543691</v>
      </c>
    </row>
    <row r="74" spans="6:10" ht="14.45" x14ac:dyDescent="0.3">
      <c r="F74">
        <v>68</v>
      </c>
      <c r="G74">
        <v>306</v>
      </c>
      <c r="H74">
        <v>14.7</v>
      </c>
      <c r="I74">
        <f>AVERAGE(G7/G74)</f>
        <v>33.284313725490193</v>
      </c>
      <c r="J74" t="s">
        <v>69</v>
      </c>
    </row>
    <row r="75" spans="6:10" ht="14.45" x14ac:dyDescent="0.3">
      <c r="F75">
        <v>69</v>
      </c>
      <c r="G75">
        <v>305</v>
      </c>
      <c r="H75">
        <v>14.8</v>
      </c>
      <c r="I75">
        <f>AVERAGE(G7/G75)</f>
        <v>33.393442622950822</v>
      </c>
    </row>
    <row r="76" spans="6:10" ht="14.45" x14ac:dyDescent="0.3">
      <c r="F76">
        <v>70</v>
      </c>
      <c r="G76">
        <v>300</v>
      </c>
      <c r="H76">
        <v>15</v>
      </c>
      <c r="I76">
        <f>AVERAGE(G7/G76)</f>
        <v>33.950000000000003</v>
      </c>
    </row>
    <row r="77" spans="6:10" ht="14.45" x14ac:dyDescent="0.3">
      <c r="F77">
        <v>71</v>
      </c>
      <c r="G77">
        <v>308</v>
      </c>
      <c r="H77">
        <v>14.6</v>
      </c>
      <c r="I77">
        <f>AVERAGE(G7/G77)</f>
        <v>33.06818181818182</v>
      </c>
    </row>
    <row r="78" spans="6:10" ht="14.45" x14ac:dyDescent="0.3">
      <c r="F78">
        <v>72</v>
      </c>
      <c r="G78">
        <v>304</v>
      </c>
      <c r="H78">
        <v>14.8</v>
      </c>
      <c r="I78">
        <f>AVERAGE(G7/G78)</f>
        <v>33.503289473684212</v>
      </c>
    </row>
    <row r="79" spans="6:10" ht="14.45" x14ac:dyDescent="0.3">
      <c r="F79">
        <v>73</v>
      </c>
      <c r="G79">
        <v>290</v>
      </c>
      <c r="H79">
        <v>15.5</v>
      </c>
      <c r="I79">
        <f>AVERAGE(G7/G79)</f>
        <v>35.120689655172413</v>
      </c>
    </row>
    <row r="80" spans="6:10" ht="14.45" x14ac:dyDescent="0.3">
      <c r="F80">
        <v>74</v>
      </c>
      <c r="G80">
        <v>297</v>
      </c>
      <c r="H80">
        <v>15.1</v>
      </c>
      <c r="I80">
        <f>AVERAGE(G7/G80)</f>
        <v>34.292929292929294</v>
      </c>
    </row>
    <row r="81" spans="6:9" ht="14.45" x14ac:dyDescent="0.3">
      <c r="F81">
        <v>75</v>
      </c>
      <c r="G81">
        <v>294</v>
      </c>
      <c r="H81">
        <v>15.3</v>
      </c>
      <c r="I81">
        <f>AVERAGE(G7/G81)</f>
        <v>34.642857142857146</v>
      </c>
    </row>
    <row r="82" spans="6:9" ht="14.45" x14ac:dyDescent="0.3">
      <c r="F82">
        <v>76</v>
      </c>
      <c r="G82">
        <v>294</v>
      </c>
      <c r="H82">
        <v>15.3</v>
      </c>
      <c r="I82">
        <f>AVERAGE(G7/G82)</f>
        <v>34.642857142857146</v>
      </c>
    </row>
    <row r="83" spans="6:9" ht="14.45" x14ac:dyDescent="0.3">
      <c r="F83">
        <v>77</v>
      </c>
      <c r="G83">
        <v>291</v>
      </c>
      <c r="H83">
        <v>15.5</v>
      </c>
      <c r="I83">
        <f>AVERAGE(G7/G83)</f>
        <v>35</v>
      </c>
    </row>
    <row r="84" spans="6:9" ht="14.45" x14ac:dyDescent="0.3">
      <c r="F84">
        <v>78</v>
      </c>
      <c r="G84">
        <v>284</v>
      </c>
      <c r="H84">
        <v>15.8</v>
      </c>
      <c r="I84">
        <f>AVERAGE(G7/G84)</f>
        <v>35.862676056338032</v>
      </c>
    </row>
    <row r="85" spans="6:9" ht="14.45" x14ac:dyDescent="0.3">
      <c r="F85">
        <v>79</v>
      </c>
      <c r="G85">
        <v>288</v>
      </c>
      <c r="H85">
        <v>15.6</v>
      </c>
      <c r="I85">
        <f>AVERAGE(G7/G85)</f>
        <v>35.364583333333336</v>
      </c>
    </row>
    <row r="86" spans="6:9" ht="14.45" x14ac:dyDescent="0.3">
      <c r="F86">
        <v>80</v>
      </c>
      <c r="G86">
        <v>285</v>
      </c>
      <c r="H86">
        <v>15.8</v>
      </c>
      <c r="I86">
        <f>AVERAGE(G7/G86)</f>
        <v>35.736842105263158</v>
      </c>
    </row>
    <row r="87" spans="6:9" ht="14.45" x14ac:dyDescent="0.3">
      <c r="F87">
        <v>81</v>
      </c>
      <c r="G87">
        <v>269</v>
      </c>
      <c r="H87">
        <v>16.7</v>
      </c>
      <c r="I87">
        <f>AVERAGE(G7/G87)</f>
        <v>37.862453531598511</v>
      </c>
    </row>
    <row r="88" spans="6:9" ht="14.45" x14ac:dyDescent="0.3">
      <c r="F88">
        <v>82</v>
      </c>
      <c r="G88">
        <v>266</v>
      </c>
      <c r="H88">
        <v>16.7</v>
      </c>
      <c r="I88">
        <f>AVERAGE(G7/G88)</f>
        <v>38.289473684210527</v>
      </c>
    </row>
    <row r="89" spans="6:9" ht="14.45" x14ac:dyDescent="0.3">
      <c r="F89">
        <v>83</v>
      </c>
      <c r="G89">
        <v>263</v>
      </c>
      <c r="H89">
        <v>17.100000000000001</v>
      </c>
      <c r="I89">
        <f>AVERAGE(G7/G89)</f>
        <v>38.726235741444867</v>
      </c>
    </row>
    <row r="90" spans="6:9" ht="14.45" x14ac:dyDescent="0.3">
      <c r="F90">
        <v>84</v>
      </c>
      <c r="G90">
        <v>265</v>
      </c>
      <c r="H90">
        <v>17</v>
      </c>
      <c r="I90">
        <f>AVERAGE(G7/G90)</f>
        <v>38.433962264150942</v>
      </c>
    </row>
    <row r="91" spans="6:9" ht="14.45" x14ac:dyDescent="0.3">
      <c r="F91">
        <v>85</v>
      </c>
      <c r="G91">
        <v>262</v>
      </c>
      <c r="H91">
        <v>17.2</v>
      </c>
      <c r="I91">
        <f>AVERAGE(G7/G91)</f>
        <v>38.874045801526719</v>
      </c>
    </row>
    <row r="92" spans="6:9" ht="14.45" x14ac:dyDescent="0.3">
      <c r="F92">
        <v>86</v>
      </c>
      <c r="G92">
        <v>266</v>
      </c>
      <c r="H92">
        <v>16.899999999999999</v>
      </c>
      <c r="I92">
        <f>AVERAGE(G7/G92)</f>
        <v>38.289473684210527</v>
      </c>
    </row>
    <row r="93" spans="6:9" ht="14.45" x14ac:dyDescent="0.3">
      <c r="F93">
        <v>87</v>
      </c>
      <c r="G93">
        <v>259</v>
      </c>
      <c r="H93">
        <v>17.399999999999999</v>
      </c>
      <c r="I93">
        <f>AVERAGE(G7/G93)</f>
        <v>39.324324324324323</v>
      </c>
    </row>
    <row r="94" spans="6:9" ht="14.45" x14ac:dyDescent="0.3">
      <c r="F94">
        <v>88</v>
      </c>
      <c r="G94">
        <v>261</v>
      </c>
      <c r="H94">
        <v>17.3</v>
      </c>
      <c r="I94">
        <f>AVERAGE(G7/G94)</f>
        <v>39.022988505747129</v>
      </c>
    </row>
    <row r="95" spans="6:9" x14ac:dyDescent="0.25">
      <c r="F95">
        <v>89</v>
      </c>
      <c r="G95">
        <v>266</v>
      </c>
      <c r="H95">
        <v>16.899999999999999</v>
      </c>
      <c r="I95">
        <f>AVERAGE(G7/G95)</f>
        <v>38.289473684210527</v>
      </c>
    </row>
    <row r="96" spans="6:9" x14ac:dyDescent="0.25">
      <c r="F96">
        <v>90</v>
      </c>
      <c r="G96">
        <v>261</v>
      </c>
      <c r="H96">
        <v>17.2</v>
      </c>
      <c r="I96">
        <f>AVERAGE(G7/G96)</f>
        <v>39.022988505747129</v>
      </c>
    </row>
    <row r="98" spans="6:9" x14ac:dyDescent="0.25">
      <c r="F98">
        <v>128</v>
      </c>
      <c r="G98">
        <v>246</v>
      </c>
      <c r="H98">
        <v>18.3</v>
      </c>
      <c r="I98">
        <f>AVERAGE(G7/G98)</f>
        <v>41.402439024390247</v>
      </c>
    </row>
    <row r="100" spans="6:9" x14ac:dyDescent="0.25">
      <c r="F100">
        <v>165</v>
      </c>
      <c r="G100">
        <v>246</v>
      </c>
      <c r="H100">
        <v>18.3</v>
      </c>
      <c r="I100">
        <f>AVERAGE(G7/G100)</f>
        <v>41.402439024390247</v>
      </c>
    </row>
    <row r="103" spans="6:9" x14ac:dyDescent="0.25">
      <c r="F103">
        <v>200</v>
      </c>
      <c r="G103">
        <v>244</v>
      </c>
      <c r="H103">
        <v>18.399999999999999</v>
      </c>
      <c r="I103">
        <f>AVERAGE(G7/G103)</f>
        <v>41.741803278688522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96"/>
  <sheetViews>
    <sheetView topLeftCell="C32" workbookViewId="0">
      <selection activeCell="I55" sqref="I55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4" spans="1:9" x14ac:dyDescent="0.25">
      <c r="F4" t="s">
        <v>21</v>
      </c>
    </row>
    <row r="5" spans="1:9" x14ac:dyDescent="0.25">
      <c r="A5" t="s">
        <v>18</v>
      </c>
      <c r="B5" t="s">
        <v>39</v>
      </c>
      <c r="G5">
        <v>0.8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28227</v>
      </c>
      <c r="C7">
        <v>0.186</v>
      </c>
      <c r="D7">
        <v>1</v>
      </c>
      <c r="F7">
        <v>1</v>
      </c>
      <c r="G7">
        <v>38671</v>
      </c>
      <c r="H7">
        <v>0.13600000000000001</v>
      </c>
      <c r="I7">
        <v>1</v>
      </c>
    </row>
    <row r="8" spans="1:9" x14ac:dyDescent="0.25">
      <c r="A8">
        <v>2</v>
      </c>
      <c r="B8">
        <v>14337</v>
      </c>
      <c r="C8">
        <v>0.36599999999999999</v>
      </c>
      <c r="D8">
        <f>AVERAGE(B7/B8)</f>
        <v>1.9688219292739066</v>
      </c>
      <c r="F8">
        <v>2</v>
      </c>
      <c r="G8">
        <v>19467</v>
      </c>
      <c r="H8">
        <v>0.27</v>
      </c>
      <c r="I8">
        <f>AVERAGE(G7/G8)</f>
        <v>1.9864899573637438</v>
      </c>
    </row>
    <row r="9" spans="1:9" x14ac:dyDescent="0.25">
      <c r="A9">
        <v>3</v>
      </c>
      <c r="B9">
        <v>9697</v>
      </c>
      <c r="C9">
        <v>0.54100000000000004</v>
      </c>
      <c r="D9">
        <f>AVERAGE(B7/B9)</f>
        <v>2.91090027843663</v>
      </c>
      <c r="F9">
        <v>3</v>
      </c>
      <c r="G9">
        <v>13064</v>
      </c>
      <c r="H9">
        <v>0.40200000000000002</v>
      </c>
      <c r="I9">
        <f>AVERAGE(G7/G9)</f>
        <v>2.9601194121249232</v>
      </c>
    </row>
    <row r="10" spans="1:9" x14ac:dyDescent="0.25">
      <c r="A10">
        <v>4</v>
      </c>
      <c r="B10">
        <v>7285</v>
      </c>
      <c r="C10">
        <v>0.72099999999999997</v>
      </c>
      <c r="D10">
        <f>AVERAGE(B7/B10)</f>
        <v>3.8746739876458478</v>
      </c>
      <c r="F10">
        <v>4</v>
      </c>
      <c r="G10">
        <v>9934</v>
      </c>
      <c r="H10">
        <v>0.52900000000000003</v>
      </c>
      <c r="I10">
        <f>AVERAGE(G7/G10)</f>
        <v>3.8927924300382526</v>
      </c>
    </row>
    <row r="11" spans="1:9" x14ac:dyDescent="0.25">
      <c r="A11">
        <v>5</v>
      </c>
      <c r="B11">
        <v>5950</v>
      </c>
      <c r="C11">
        <v>0.88200000000000001</v>
      </c>
      <c r="D11">
        <f>AVERAGE(B7/B11)</f>
        <v>4.744033613445378</v>
      </c>
      <c r="F11">
        <v>5</v>
      </c>
      <c r="G11">
        <f>AVERAGE(8013,8013)</f>
        <v>8013</v>
      </c>
      <c r="H11">
        <v>0.65500000000000003</v>
      </c>
      <c r="I11">
        <f>AVERAGE(G7/G11)</f>
        <v>4.82603269686759</v>
      </c>
    </row>
    <row r="12" spans="1:9" x14ac:dyDescent="0.25">
      <c r="A12">
        <v>6</v>
      </c>
      <c r="B12">
        <v>4990</v>
      </c>
      <c r="C12">
        <v>1.05</v>
      </c>
      <c r="D12">
        <f>AVERAGE(B7/B12)</f>
        <v>5.6567134268537078</v>
      </c>
      <c r="F12">
        <v>6</v>
      </c>
      <c r="G12">
        <v>6671</v>
      </c>
      <c r="H12">
        <v>0.78700000000000003</v>
      </c>
      <c r="I12">
        <f>AVERAGE(G7/G12)</f>
        <v>5.7968820266826562</v>
      </c>
    </row>
    <row r="13" spans="1:9" x14ac:dyDescent="0.25">
      <c r="A13">
        <v>7</v>
      </c>
      <c r="B13">
        <v>4299</v>
      </c>
      <c r="C13">
        <v>1.22</v>
      </c>
      <c r="D13">
        <f>AVERAGE(B7/B13)</f>
        <v>6.5659455687369155</v>
      </c>
      <c r="F13">
        <v>7</v>
      </c>
      <c r="G13">
        <v>5698</v>
      </c>
      <c r="H13">
        <v>0.92100000000000004</v>
      </c>
      <c r="I13">
        <f>AVERAGE(G7/G13)</f>
        <v>6.7867672867672866</v>
      </c>
    </row>
    <row r="14" spans="1:9" x14ac:dyDescent="0.25">
      <c r="A14">
        <v>8</v>
      </c>
      <c r="B14">
        <v>3479</v>
      </c>
      <c r="C14">
        <v>2.02</v>
      </c>
      <c r="D14">
        <f>AVERAGE(B7/B14)</f>
        <v>8.113538373095718</v>
      </c>
      <c r="E14" t="s">
        <v>44</v>
      </c>
      <c r="F14">
        <v>8</v>
      </c>
      <c r="G14">
        <v>4976</v>
      </c>
      <c r="H14">
        <v>1.06</v>
      </c>
      <c r="I14">
        <f>AVERAGE(G7/G14)</f>
        <v>7.771503215434084</v>
      </c>
    </row>
    <row r="15" spans="1:9" x14ac:dyDescent="0.25">
      <c r="A15">
        <v>9</v>
      </c>
      <c r="B15">
        <v>3405</v>
      </c>
      <c r="C15">
        <v>1.54</v>
      </c>
      <c r="D15">
        <f>AVERAGE(B7/B15)</f>
        <v>8.2898678414096914</v>
      </c>
      <c r="F15">
        <v>9</v>
      </c>
      <c r="G15">
        <v>4437</v>
      </c>
      <c r="H15">
        <v>1.18</v>
      </c>
      <c r="I15">
        <f>AVERAGE(G7/G15)</f>
        <v>8.7155735857561414</v>
      </c>
    </row>
    <row r="16" spans="1:9" x14ac:dyDescent="0.25">
      <c r="A16">
        <v>10</v>
      </c>
      <c r="B16">
        <v>3096</v>
      </c>
      <c r="C16">
        <v>1.7</v>
      </c>
      <c r="D16">
        <f>AVERAGE(B7/B16)</f>
        <v>9.1172480620155039</v>
      </c>
      <c r="F16">
        <v>10</v>
      </c>
      <c r="G16">
        <v>3991</v>
      </c>
      <c r="H16">
        <v>1.32</v>
      </c>
      <c r="I16">
        <f>AVERAGE(G7/G16)</f>
        <v>9.6895514908544218</v>
      </c>
    </row>
    <row r="17" spans="1:9" x14ac:dyDescent="0.25">
      <c r="A17">
        <v>11</v>
      </c>
      <c r="B17">
        <v>2876</v>
      </c>
      <c r="C17">
        <v>1.83</v>
      </c>
      <c r="D17">
        <f>AVERAGE(B7/B17)</f>
        <v>9.8146731571627264</v>
      </c>
      <c r="F17">
        <v>11</v>
      </c>
      <c r="G17">
        <v>3626</v>
      </c>
      <c r="H17">
        <v>1.45</v>
      </c>
      <c r="I17">
        <f>AVERAGE(G7/G17)</f>
        <v>10.66492002206288</v>
      </c>
    </row>
    <row r="18" spans="1:9" x14ac:dyDescent="0.25">
      <c r="A18">
        <v>12</v>
      </c>
      <c r="B18">
        <v>2731</v>
      </c>
      <c r="C18">
        <v>1.92</v>
      </c>
      <c r="D18">
        <f>AVERAGE(B7/B18)</f>
        <v>10.335774441596485</v>
      </c>
      <c r="F18">
        <v>12</v>
      </c>
      <c r="G18">
        <v>3324</v>
      </c>
      <c r="H18">
        <v>1.58</v>
      </c>
      <c r="I18">
        <f>AVERAGE(G7/G18)</f>
        <v>11.63387484957882</v>
      </c>
    </row>
    <row r="19" spans="1:9" x14ac:dyDescent="0.25">
      <c r="A19">
        <v>13</v>
      </c>
      <c r="B19">
        <v>2725</v>
      </c>
      <c r="C19">
        <v>1.93</v>
      </c>
      <c r="D19">
        <f>AVERAGE(B7/B19)</f>
        <v>10.358532110091742</v>
      </c>
      <c r="F19">
        <v>13</v>
      </c>
      <c r="G19">
        <v>3074</v>
      </c>
      <c r="H19">
        <v>1.71</v>
      </c>
      <c r="I19">
        <f>AVERAGE(G7/G19)</f>
        <v>12.580026024723487</v>
      </c>
    </row>
    <row r="20" spans="1:9" x14ac:dyDescent="0.25">
      <c r="A20">
        <v>14</v>
      </c>
      <c r="B20">
        <v>2733</v>
      </c>
      <c r="C20">
        <v>1.92</v>
      </c>
      <c r="D20">
        <f>AVERAGE(B7/B20)</f>
        <v>10.32821075740944</v>
      </c>
      <c r="F20">
        <v>14</v>
      </c>
      <c r="G20">
        <v>2858</v>
      </c>
      <c r="H20">
        <v>1.84</v>
      </c>
      <c r="I20">
        <f>AVERAGE(G7/G20)</f>
        <v>13.530790762771169</v>
      </c>
    </row>
    <row r="21" spans="1:9" x14ac:dyDescent="0.25">
      <c r="A21">
        <v>15</v>
      </c>
      <c r="B21">
        <v>2720</v>
      </c>
      <c r="C21">
        <v>1.93</v>
      </c>
      <c r="D21">
        <f>AVERAGE(B7/B21)</f>
        <v>10.377573529411764</v>
      </c>
      <c r="F21">
        <v>15</v>
      </c>
      <c r="G21">
        <v>2671</v>
      </c>
      <c r="H21">
        <v>1.97</v>
      </c>
      <c r="I21">
        <f>AVERAGE(G7/G21)</f>
        <v>14.478098090602771</v>
      </c>
    </row>
    <row r="22" spans="1:9" x14ac:dyDescent="0.25">
      <c r="A22">
        <v>16</v>
      </c>
      <c r="B22">
        <v>2724</v>
      </c>
      <c r="C22">
        <v>1.93</v>
      </c>
      <c r="D22">
        <f>AVERAGE(B7/B22)</f>
        <v>10.362334801762115</v>
      </c>
      <c r="F22">
        <v>16</v>
      </c>
      <c r="G22">
        <f>AVERAGE(2503,2506)</f>
        <v>2504.5</v>
      </c>
      <c r="H22">
        <v>2.0950000000000002</v>
      </c>
      <c r="I22">
        <f>AVERAGE(G7/G22)</f>
        <v>15.44060690756638</v>
      </c>
    </row>
    <row r="23" spans="1:9" x14ac:dyDescent="0.25">
      <c r="A23">
        <v>17</v>
      </c>
      <c r="B23">
        <v>2704</v>
      </c>
      <c r="C23">
        <v>1.94</v>
      </c>
      <c r="D23">
        <f>AVERAGE(B7/B23)</f>
        <v>10.438979289940828</v>
      </c>
      <c r="F23">
        <v>17</v>
      </c>
      <c r="G23">
        <v>2361</v>
      </c>
      <c r="H23">
        <v>2.2200000000000002</v>
      </c>
      <c r="I23">
        <f>AVERAGE(G7/G23)</f>
        <v>16.379076662431174</v>
      </c>
    </row>
    <row r="24" spans="1:9" x14ac:dyDescent="0.25">
      <c r="A24">
        <v>18</v>
      </c>
      <c r="B24">
        <v>2694</v>
      </c>
      <c r="C24">
        <v>1.95</v>
      </c>
      <c r="D24">
        <f>AVERAGE(B7/B24)</f>
        <v>10.477728285077951</v>
      </c>
      <c r="F24">
        <v>18</v>
      </c>
      <c r="G24">
        <v>2235</v>
      </c>
      <c r="H24">
        <v>2.35</v>
      </c>
      <c r="I24">
        <f>AVERAGE(G7/G24)</f>
        <v>17.302460850111856</v>
      </c>
    </row>
    <row r="25" spans="1:9" x14ac:dyDescent="0.25">
      <c r="A25">
        <v>19</v>
      </c>
      <c r="B25">
        <v>2691</v>
      </c>
      <c r="C25">
        <v>1.95</v>
      </c>
      <c r="D25">
        <f>AVERAGE(B7/B25)</f>
        <v>10.489409141583055</v>
      </c>
      <c r="F25">
        <v>19</v>
      </c>
      <c r="G25">
        <v>2119</v>
      </c>
      <c r="H25">
        <v>2.48</v>
      </c>
      <c r="I25">
        <f>AVERAGE(G7/G25)</f>
        <v>18.249646059462009</v>
      </c>
    </row>
    <row r="26" spans="1:9" x14ac:dyDescent="0.25">
      <c r="A26">
        <v>20</v>
      </c>
      <c r="B26">
        <v>2710</v>
      </c>
      <c r="C26">
        <v>1.94</v>
      </c>
      <c r="D26">
        <f>AVERAGE(B7/B26)</f>
        <v>10.415867158671587</v>
      </c>
      <c r="F26">
        <v>20</v>
      </c>
      <c r="G26">
        <v>2017</v>
      </c>
      <c r="H26">
        <v>2.6</v>
      </c>
      <c r="I26">
        <f>AVERAGE(G7/G26)</f>
        <v>19.172533465542884</v>
      </c>
    </row>
    <row r="27" spans="1:9" x14ac:dyDescent="0.25">
      <c r="A27">
        <v>21</v>
      </c>
      <c r="B27">
        <v>2734</v>
      </c>
      <c r="C27">
        <v>1.92</v>
      </c>
      <c r="D27">
        <f>AVERAGE(B7/B27)</f>
        <v>10.324433065106073</v>
      </c>
      <c r="F27">
        <v>21</v>
      </c>
      <c r="G27">
        <v>1925</v>
      </c>
      <c r="H27">
        <v>2.73</v>
      </c>
      <c r="I27">
        <f>AVERAGE(G7/G27)</f>
        <v>20.08883116883117</v>
      </c>
    </row>
    <row r="28" spans="1:9" x14ac:dyDescent="0.25">
      <c r="A28">
        <v>22</v>
      </c>
      <c r="B28">
        <v>2768</v>
      </c>
      <c r="C28">
        <v>1.9</v>
      </c>
      <c r="D28">
        <f>AVERAGE(B7/B28)</f>
        <v>10.197615606936417</v>
      </c>
      <c r="F28">
        <v>22</v>
      </c>
      <c r="G28">
        <v>1846</v>
      </c>
      <c r="H28">
        <v>2.84</v>
      </c>
      <c r="I28">
        <f>AVERAGE(G7/G28)</f>
        <v>20.948537378114843</v>
      </c>
    </row>
    <row r="29" spans="1:9" x14ac:dyDescent="0.25">
      <c r="A29">
        <v>23</v>
      </c>
      <c r="B29">
        <v>2829</v>
      </c>
      <c r="C29">
        <v>1.86</v>
      </c>
      <c r="D29">
        <f>AVERAGE(B7/B29)</f>
        <v>9.9777306468716862</v>
      </c>
      <c r="F29">
        <v>23</v>
      </c>
      <c r="G29">
        <v>1769</v>
      </c>
      <c r="H29">
        <v>2.97</v>
      </c>
      <c r="I29">
        <f>AVERAGE(G7/G29)</f>
        <v>21.860373092142453</v>
      </c>
    </row>
    <row r="30" spans="1:9" x14ac:dyDescent="0.25">
      <c r="A30">
        <v>24</v>
      </c>
      <c r="B30">
        <v>2899</v>
      </c>
      <c r="C30">
        <v>1.81</v>
      </c>
      <c r="D30">
        <f>AVERAGE(B7/B30)</f>
        <v>9.736805795101759</v>
      </c>
      <c r="F30">
        <v>24</v>
      </c>
      <c r="G30">
        <v>1704</v>
      </c>
      <c r="H30">
        <v>3.08</v>
      </c>
      <c r="I30">
        <f>AVERAGE(G7/G30)</f>
        <v>22.69424882629108</v>
      </c>
    </row>
    <row r="31" spans="1:9" x14ac:dyDescent="0.25">
      <c r="A31">
        <v>25</v>
      </c>
      <c r="B31">
        <v>2910</v>
      </c>
      <c r="C31">
        <v>1.8</v>
      </c>
      <c r="D31">
        <f>AVERAGE(B7/B31)</f>
        <v>9.6999999999999993</v>
      </c>
      <c r="F31">
        <v>25</v>
      </c>
      <c r="G31">
        <f>AVERAGE(1640,1641)</f>
        <v>1640.5</v>
      </c>
      <c r="H31">
        <v>3.2</v>
      </c>
      <c r="I31">
        <f>AVERAGE(G7/G31)</f>
        <v>23.572691252666871</v>
      </c>
    </row>
    <row r="32" spans="1:9" x14ac:dyDescent="0.25">
      <c r="A32">
        <v>26</v>
      </c>
      <c r="B32">
        <v>2914</v>
      </c>
      <c r="C32">
        <v>1.8</v>
      </c>
      <c r="D32">
        <f>AVERAGE(B7/B32)</f>
        <v>9.6866849691146193</v>
      </c>
      <c r="F32">
        <v>26</v>
      </c>
      <c r="G32">
        <v>1590</v>
      </c>
      <c r="H32">
        <v>3.3</v>
      </c>
      <c r="I32">
        <f>AVERAGE(G7/G32)</f>
        <v>24.321383647798744</v>
      </c>
    </row>
    <row r="33" spans="1:9" x14ac:dyDescent="0.25">
      <c r="A33">
        <v>27</v>
      </c>
      <c r="B33">
        <v>2914</v>
      </c>
      <c r="C33">
        <v>1.8</v>
      </c>
      <c r="D33">
        <f>AVERAGE(B7/B33)</f>
        <v>9.6866849691146193</v>
      </c>
      <c r="F33">
        <v>27</v>
      </c>
      <c r="G33">
        <v>1538</v>
      </c>
      <c r="H33">
        <v>3.41</v>
      </c>
      <c r="I33">
        <f>AVERAGE(G7/G33)</f>
        <v>25.143693107932378</v>
      </c>
    </row>
    <row r="34" spans="1:9" x14ac:dyDescent="0.25">
      <c r="A34">
        <v>28</v>
      </c>
      <c r="B34">
        <v>2925</v>
      </c>
      <c r="C34">
        <v>1.8</v>
      </c>
      <c r="D34">
        <f>AVERAGE(B7/B34)</f>
        <v>9.6502564102564108</v>
      </c>
      <c r="F34">
        <v>28</v>
      </c>
      <c r="G34">
        <v>1500</v>
      </c>
      <c r="H34">
        <v>3.5</v>
      </c>
      <c r="I34">
        <f>AVERAGE(G7/G34)</f>
        <v>25.780666666666665</v>
      </c>
    </row>
    <row r="35" spans="1:9" x14ac:dyDescent="0.25">
      <c r="A35">
        <v>29</v>
      </c>
      <c r="B35">
        <v>2931</v>
      </c>
      <c r="C35">
        <v>1.79</v>
      </c>
      <c r="D35">
        <f>AVERAGE(B7/B35)</f>
        <v>9.630501535312181</v>
      </c>
      <c r="F35">
        <v>29</v>
      </c>
      <c r="G35">
        <v>1473</v>
      </c>
      <c r="H35">
        <v>3.56</v>
      </c>
      <c r="I35">
        <f>AVERAGE(G7/G35)</f>
        <v>26.253224711473184</v>
      </c>
    </row>
    <row r="36" spans="1:9" x14ac:dyDescent="0.25">
      <c r="A36">
        <v>30</v>
      </c>
      <c r="B36">
        <v>2936</v>
      </c>
      <c r="C36">
        <v>1.79</v>
      </c>
      <c r="D36">
        <f>AVERAGE(B7/B36)</f>
        <v>9.6141008174386915</v>
      </c>
      <c r="F36">
        <v>30</v>
      </c>
      <c r="G36">
        <v>1445</v>
      </c>
      <c r="H36">
        <v>3.63</v>
      </c>
      <c r="I36">
        <f>AVERAGE(G7/G36)</f>
        <v>26.761937716262977</v>
      </c>
    </row>
    <row r="37" spans="1:9" x14ac:dyDescent="0.25">
      <c r="F37">
        <v>31</v>
      </c>
      <c r="G37">
        <v>1417</v>
      </c>
      <c r="H37">
        <v>3.71</v>
      </c>
      <c r="I37">
        <f>AVERAGE(G7/G37)</f>
        <v>27.29075511644319</v>
      </c>
    </row>
    <row r="38" spans="1:9" x14ac:dyDescent="0.25">
      <c r="F38">
        <v>32</v>
      </c>
      <c r="G38">
        <f>AVERAGE(1379,1376)</f>
        <v>1377.5</v>
      </c>
      <c r="H38">
        <v>3.81</v>
      </c>
      <c r="I38">
        <f>AVERAGE(G7/G38)</f>
        <v>28.073321234119781</v>
      </c>
    </row>
    <row r="39" spans="1:9" x14ac:dyDescent="0.25">
      <c r="F39">
        <v>33</v>
      </c>
      <c r="G39">
        <v>1353</v>
      </c>
      <c r="H39">
        <v>3.88</v>
      </c>
      <c r="I39">
        <f>AVERAGE(G7/G39)</f>
        <v>28.581670362158167</v>
      </c>
    </row>
    <row r="40" spans="1:9" x14ac:dyDescent="0.25">
      <c r="F40">
        <v>34</v>
      </c>
      <c r="G40">
        <v>1325</v>
      </c>
      <c r="H40">
        <v>3.96</v>
      </c>
      <c r="I40">
        <f>AVERAGE(G7/G40)</f>
        <v>29.185660377358492</v>
      </c>
    </row>
    <row r="41" spans="1:9" x14ac:dyDescent="0.25">
      <c r="F41">
        <v>35</v>
      </c>
      <c r="G41">
        <v>1354</v>
      </c>
      <c r="H41">
        <v>3.88</v>
      </c>
      <c r="I41">
        <f>AVERAGE(G7/G41)</f>
        <v>28.560561299852289</v>
      </c>
    </row>
    <row r="42" spans="1:9" x14ac:dyDescent="0.25">
      <c r="F42">
        <v>36</v>
      </c>
      <c r="G42">
        <v>1285</v>
      </c>
      <c r="H42">
        <v>4.09</v>
      </c>
      <c r="I42">
        <f>AVERAGE(G7/G42)</f>
        <v>30.094163424124513</v>
      </c>
    </row>
    <row r="43" spans="1:9" x14ac:dyDescent="0.25">
      <c r="F43">
        <v>37</v>
      </c>
      <c r="G43">
        <v>1293</v>
      </c>
      <c r="H43">
        <v>4.0599999999999996</v>
      </c>
      <c r="I43">
        <f>AVERAGE(G7/G43)</f>
        <v>29.907965970610981</v>
      </c>
    </row>
    <row r="44" spans="1:9" x14ac:dyDescent="0.25">
      <c r="F44">
        <v>38</v>
      </c>
      <c r="G44">
        <f>AVERAGE(1273,1262)</f>
        <v>1267.5</v>
      </c>
      <c r="H44">
        <v>4.1349999999999998</v>
      </c>
      <c r="I44">
        <f>AVERAGE(G7/G44)</f>
        <v>30.50966469428008</v>
      </c>
    </row>
    <row r="45" spans="1:9" x14ac:dyDescent="0.25">
      <c r="F45">
        <v>39</v>
      </c>
      <c r="G45">
        <v>1272</v>
      </c>
      <c r="H45">
        <v>4.13</v>
      </c>
      <c r="I45">
        <f>AVERAGE(G7/G45)</f>
        <v>30.401729559748428</v>
      </c>
    </row>
    <row r="46" spans="1:9" x14ac:dyDescent="0.25">
      <c r="F46">
        <v>40</v>
      </c>
      <c r="G46">
        <v>1253</v>
      </c>
      <c r="H46">
        <v>4.1900000000000004</v>
      </c>
      <c r="I46">
        <f>AVERAGE(G7/G46)</f>
        <v>30.862729449321627</v>
      </c>
    </row>
    <row r="47" spans="1:9" x14ac:dyDescent="0.25">
      <c r="F47">
        <v>41</v>
      </c>
      <c r="G47">
        <v>1235</v>
      </c>
      <c r="H47">
        <v>4.25</v>
      </c>
      <c r="I47">
        <f>AVERAGE(G7/G47)</f>
        <v>31.312550607287449</v>
      </c>
    </row>
    <row r="48" spans="1:9" x14ac:dyDescent="0.25">
      <c r="F48">
        <v>42</v>
      </c>
      <c r="G48">
        <v>1238</v>
      </c>
      <c r="H48">
        <v>4.24</v>
      </c>
      <c r="I48">
        <f>AVERAGE(G7/G48)</f>
        <v>31.236672051696285</v>
      </c>
    </row>
    <row r="49" spans="6:9" x14ac:dyDescent="0.25">
      <c r="F49">
        <v>43</v>
      </c>
      <c r="G49">
        <v>1209</v>
      </c>
      <c r="H49">
        <v>4.34</v>
      </c>
      <c r="I49">
        <f>AVERAGE(G7/G49)</f>
        <v>31.985938792390407</v>
      </c>
    </row>
    <row r="50" spans="6:9" x14ac:dyDescent="0.25">
      <c r="F50">
        <v>44</v>
      </c>
      <c r="G50">
        <v>1186</v>
      </c>
      <c r="H50">
        <v>4.43</v>
      </c>
      <c r="I50">
        <f>AVERAGE(G7/G50)</f>
        <v>32.606239460370993</v>
      </c>
    </row>
    <row r="51" spans="6:9" x14ac:dyDescent="0.25">
      <c r="F51">
        <v>45</v>
      </c>
      <c r="G51">
        <v>1201</v>
      </c>
      <c r="H51">
        <v>4.37</v>
      </c>
      <c r="I51">
        <f>AVERAGE(G7/G51)</f>
        <v>32.19900083263947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1155</v>
      </c>
      <c r="H56">
        <v>4.55</v>
      </c>
      <c r="I56">
        <f>AVERAGE(G7/G56)</f>
        <v>33.481385281385279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  <c r="G70">
        <v>1141</v>
      </c>
      <c r="H70">
        <v>4.5999999999999996</v>
      </c>
      <c r="I70">
        <f>AVERAGE(G7/G70)</f>
        <v>33.892199824715163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1147</v>
      </c>
      <c r="H85">
        <v>4.58</v>
      </c>
      <c r="I85">
        <f>AVERAGE(G7/G85)</f>
        <v>33.714908456843943</v>
      </c>
    </row>
    <row r="86" spans="6:9" x14ac:dyDescent="0.25">
      <c r="F86">
        <v>80</v>
      </c>
      <c r="G86">
        <v>1146</v>
      </c>
      <c r="H86">
        <v>4.58</v>
      </c>
      <c r="I86">
        <f>AVERAGE(G7/G86)</f>
        <v>33.744328097731241</v>
      </c>
    </row>
    <row r="87" spans="6:9" x14ac:dyDescent="0.25">
      <c r="F87">
        <v>81</v>
      </c>
      <c r="G87">
        <v>1154</v>
      </c>
      <c r="H87">
        <v>4.55</v>
      </c>
      <c r="I87">
        <f>AVERAGE(G7/G87)</f>
        <v>33.510398613518198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1149</v>
      </c>
      <c r="H96">
        <v>4.57</v>
      </c>
      <c r="I96">
        <f>AVERAGE(G7/G96)</f>
        <v>33.656222802436901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C5" workbookViewId="0">
      <selection activeCell="I5" sqref="I5"/>
    </sheetView>
  </sheetViews>
  <sheetFormatPr baseColWidth="10" defaultColWidth="8.85546875" defaultRowHeight="15" x14ac:dyDescent="0.25"/>
  <cols>
    <col min="1" max="1" width="13.28515625" customWidth="1"/>
    <col min="2" max="2" width="16.85546875" customWidth="1"/>
    <col min="6" max="6" width="12.42578125" customWidth="1"/>
    <col min="7" max="7" width="15.5703125" customWidth="1"/>
  </cols>
  <sheetData>
    <row r="1" spans="1:9" ht="14.45" x14ac:dyDescent="0.3">
      <c r="A1" t="s">
        <v>0</v>
      </c>
    </row>
    <row r="3" spans="1:9" ht="14.45" x14ac:dyDescent="0.3">
      <c r="A3" t="s">
        <v>1</v>
      </c>
    </row>
    <row r="4" spans="1:9" ht="14.45" x14ac:dyDescent="0.25">
      <c r="C4" t="s">
        <v>37</v>
      </c>
      <c r="G4">
        <v>0</v>
      </c>
    </row>
    <row r="5" spans="1:9" ht="14.45" x14ac:dyDescent="0.3">
      <c r="A5" t="s">
        <v>2</v>
      </c>
      <c r="B5" t="s">
        <v>7</v>
      </c>
    </row>
    <row r="6" spans="1:9" ht="14.45" x14ac:dyDescent="0.3">
      <c r="A6" t="s">
        <v>3</v>
      </c>
      <c r="B6" t="s">
        <v>4</v>
      </c>
      <c r="C6" t="s">
        <v>5</v>
      </c>
      <c r="D6" t="s">
        <v>6</v>
      </c>
      <c r="E6" t="s">
        <v>8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3">
      <c r="A7">
        <v>1</v>
      </c>
      <c r="B7">
        <v>19800</v>
      </c>
      <c r="C7">
        <v>0.19600000000000001</v>
      </c>
      <c r="D7">
        <v>1</v>
      </c>
      <c r="F7">
        <v>1</v>
      </c>
      <c r="G7">
        <v>29347</v>
      </c>
      <c r="H7">
        <v>0.13300000000000001</v>
      </c>
      <c r="I7">
        <v>1</v>
      </c>
    </row>
    <row r="8" spans="1:9" ht="14.45" x14ac:dyDescent="0.3">
      <c r="A8">
        <v>2</v>
      </c>
      <c r="B8">
        <v>11714</v>
      </c>
      <c r="C8">
        <v>0.33200000000000002</v>
      </c>
      <c r="D8">
        <f>AVERAGE(B7/B8)</f>
        <v>1.6902851289055831</v>
      </c>
      <c r="F8">
        <v>2</v>
      </c>
      <c r="G8">
        <f>AVERAGE(17854,18320)</f>
        <v>18087</v>
      </c>
      <c r="H8">
        <f>AVERAGE(0.212,0.218)</f>
        <v>0.215</v>
      </c>
      <c r="I8">
        <f>AVERAGE(G7/G8)</f>
        <v>1.6225465804168739</v>
      </c>
    </row>
    <row r="9" spans="1:9" ht="14.45" x14ac:dyDescent="0.3">
      <c r="A9">
        <v>3</v>
      </c>
      <c r="B9">
        <v>6758</v>
      </c>
      <c r="C9">
        <v>0.57599999999999996</v>
      </c>
      <c r="D9">
        <f>AVERAGE(B7/B9)</f>
        <v>2.9298609055933706</v>
      </c>
      <c r="F9">
        <v>3</v>
      </c>
    </row>
    <row r="10" spans="1:9" ht="14.45" x14ac:dyDescent="0.3">
      <c r="A10">
        <v>4</v>
      </c>
      <c r="B10">
        <v>6106</v>
      </c>
      <c r="C10">
        <v>0.63700000000000001</v>
      </c>
      <c r="D10">
        <f>AVERAGE(B7/B10)</f>
        <v>3.2427120864723222</v>
      </c>
      <c r="F10">
        <v>4</v>
      </c>
    </row>
    <row r="11" spans="1:9" ht="14.45" x14ac:dyDescent="0.25">
      <c r="A11">
        <v>5</v>
      </c>
      <c r="B11">
        <v>4811</v>
      </c>
      <c r="C11">
        <v>0.80900000000000005</v>
      </c>
      <c r="D11">
        <f>AVERAGE(B7/B11)</f>
        <v>4.1155684888796511</v>
      </c>
      <c r="F11">
        <v>5</v>
      </c>
    </row>
    <row r="12" spans="1:9" ht="14.45" x14ac:dyDescent="0.25">
      <c r="A12">
        <v>6</v>
      </c>
      <c r="B12">
        <v>4214</v>
      </c>
      <c r="C12">
        <v>0.92300000000000004</v>
      </c>
      <c r="D12">
        <f>AVERAGE(B7/B12)</f>
        <v>4.698623635500712</v>
      </c>
      <c r="F12">
        <v>6</v>
      </c>
    </row>
    <row r="13" spans="1:9" ht="14.45" x14ac:dyDescent="0.25">
      <c r="A13">
        <v>7</v>
      </c>
      <c r="B13">
        <v>3604</v>
      </c>
      <c r="C13" s="1">
        <v>1.08</v>
      </c>
      <c r="D13">
        <f>AVERAGE(B7/B13)</f>
        <v>5.493895671476138</v>
      </c>
      <c r="E13">
        <v>185</v>
      </c>
      <c r="F13">
        <v>7</v>
      </c>
    </row>
    <row r="14" spans="1:9" ht="14.45" x14ac:dyDescent="0.25">
      <c r="A14">
        <v>8</v>
      </c>
      <c r="B14">
        <v>3172</v>
      </c>
      <c r="C14" s="1">
        <v>1.23</v>
      </c>
      <c r="D14">
        <f>AVERAGE(B7/B14)</f>
        <v>6.2421185372005041</v>
      </c>
      <c r="E14">
        <v>186</v>
      </c>
      <c r="F14">
        <v>8</v>
      </c>
      <c r="G14">
        <v>5006</v>
      </c>
      <c r="H14">
        <v>0.77700000000000002</v>
      </c>
      <c r="I14">
        <f>AVERAGE(G7/G14)</f>
        <v>5.8623651618058332</v>
      </c>
    </row>
    <row r="15" spans="1:9" ht="14.45" x14ac:dyDescent="0.25">
      <c r="A15">
        <v>9</v>
      </c>
      <c r="B15">
        <v>2847</v>
      </c>
      <c r="C15" s="1">
        <v>1.37</v>
      </c>
      <c r="D15">
        <f>AVERAGE(B7/B15)</f>
        <v>6.9546891464699687</v>
      </c>
      <c r="F15">
        <v>9</v>
      </c>
    </row>
    <row r="16" spans="1:9" ht="14.45" x14ac:dyDescent="0.25">
      <c r="A16">
        <v>10</v>
      </c>
      <c r="B16">
        <v>2586</v>
      </c>
      <c r="C16" s="1">
        <v>1.5</v>
      </c>
      <c r="D16">
        <f>AVERAGE(B7/B16)</f>
        <v>7.6566125290023201</v>
      </c>
      <c r="F16">
        <v>10</v>
      </c>
      <c r="G16">
        <v>3972</v>
      </c>
      <c r="H16">
        <v>0.97899999999999998</v>
      </c>
      <c r="I16">
        <f>AVERAGE(G7/G16)</f>
        <v>7.3884692849949651</v>
      </c>
    </row>
    <row r="17" spans="1:9" x14ac:dyDescent="0.25">
      <c r="A17">
        <v>11</v>
      </c>
      <c r="B17">
        <v>2357</v>
      </c>
      <c r="C17" s="1">
        <v>1.65</v>
      </c>
      <c r="D17">
        <f>AVERAGE(B7/B17)</f>
        <v>8.400509121764955</v>
      </c>
      <c r="F17">
        <v>11</v>
      </c>
    </row>
    <row r="18" spans="1:9" x14ac:dyDescent="0.25">
      <c r="A18">
        <v>12</v>
      </c>
      <c r="B18">
        <v>2211</v>
      </c>
      <c r="C18" s="1">
        <v>1.76</v>
      </c>
      <c r="D18">
        <f>AVERAGE(B7/B18)</f>
        <v>8.9552238805970141</v>
      </c>
      <c r="F18">
        <v>12</v>
      </c>
    </row>
    <row r="19" spans="1:9" x14ac:dyDescent="0.25">
      <c r="A19">
        <v>13</v>
      </c>
      <c r="B19">
        <v>2223</v>
      </c>
      <c r="C19" s="1">
        <v>1.75</v>
      </c>
      <c r="D19">
        <f>AVERAGE(B7/B19)</f>
        <v>8.9068825910931171</v>
      </c>
      <c r="F19">
        <v>13</v>
      </c>
    </row>
    <row r="20" spans="1:9" x14ac:dyDescent="0.25">
      <c r="A20">
        <v>14</v>
      </c>
      <c r="B20">
        <v>2193</v>
      </c>
      <c r="C20" s="1">
        <v>1.77</v>
      </c>
      <c r="D20">
        <f>AVERAGE(B7/B20)</f>
        <v>9.0287277701778379</v>
      </c>
      <c r="F20">
        <v>14</v>
      </c>
    </row>
    <row r="21" spans="1:9" x14ac:dyDescent="0.25">
      <c r="A21">
        <v>15</v>
      </c>
      <c r="B21">
        <v>2140</v>
      </c>
      <c r="C21" s="1">
        <v>1.82</v>
      </c>
      <c r="D21">
        <f>AVERAGE(B7/B21)</f>
        <v>9.2523364485981308</v>
      </c>
      <c r="F21">
        <v>15</v>
      </c>
    </row>
    <row r="22" spans="1:9" x14ac:dyDescent="0.25">
      <c r="A22">
        <v>16</v>
      </c>
      <c r="B22">
        <v>2092</v>
      </c>
      <c r="C22" s="1">
        <v>1.86</v>
      </c>
      <c r="D22">
        <f>AVERAGE(B7/B22)</f>
        <v>9.4646271510516247</v>
      </c>
      <c r="F22">
        <v>16</v>
      </c>
      <c r="G22">
        <v>2479</v>
      </c>
      <c r="H22">
        <v>1.57</v>
      </c>
      <c r="I22">
        <f>AVERAGE(G7/G22)</f>
        <v>11.838241226300928</v>
      </c>
    </row>
    <row r="23" spans="1:9" x14ac:dyDescent="0.25">
      <c r="A23">
        <v>17</v>
      </c>
      <c r="B23">
        <v>2031</v>
      </c>
      <c r="C23" s="1">
        <v>1.91</v>
      </c>
      <c r="D23">
        <f>AVERAGE(B7/B23)</f>
        <v>9.7488921713441652</v>
      </c>
      <c r="F23">
        <v>17</v>
      </c>
    </row>
    <row r="24" spans="1:9" x14ac:dyDescent="0.25">
      <c r="A24">
        <v>18</v>
      </c>
      <c r="B24">
        <v>1969</v>
      </c>
      <c r="C24" s="1">
        <v>1.98</v>
      </c>
      <c r="D24">
        <f>AVERAGE(B7/B24)</f>
        <v>10.05586592178771</v>
      </c>
      <c r="F24">
        <v>18</v>
      </c>
    </row>
    <row r="25" spans="1:9" x14ac:dyDescent="0.25">
      <c r="A25">
        <v>19</v>
      </c>
      <c r="B25">
        <v>1906</v>
      </c>
      <c r="C25" s="1">
        <v>2.04</v>
      </c>
      <c r="D25">
        <f>AVERAGE(B7/B25)</f>
        <v>10.388247639034628</v>
      </c>
      <c r="F25">
        <v>19</v>
      </c>
    </row>
    <row r="26" spans="1:9" x14ac:dyDescent="0.25">
      <c r="A26">
        <v>20</v>
      </c>
      <c r="B26">
        <v>1849</v>
      </c>
      <c r="C26" s="1">
        <v>2.1</v>
      </c>
      <c r="D26">
        <f>AVERAGE(B7/B26)</f>
        <v>10.708491076257436</v>
      </c>
      <c r="F26">
        <v>20</v>
      </c>
      <c r="G26">
        <v>1988</v>
      </c>
      <c r="H26">
        <v>1.96</v>
      </c>
      <c r="I26">
        <f>AVERAGE(G7/G26)</f>
        <v>14.762072434607646</v>
      </c>
    </row>
    <row r="27" spans="1:9" x14ac:dyDescent="0.25">
      <c r="A27">
        <v>21</v>
      </c>
      <c r="B27">
        <v>1799</v>
      </c>
      <c r="C27" s="1">
        <v>2.16</v>
      </c>
      <c r="D27">
        <f>AVERAGE(B7/B27)</f>
        <v>11.006114508060033</v>
      </c>
      <c r="F27">
        <v>21</v>
      </c>
    </row>
    <row r="28" spans="1:9" x14ac:dyDescent="0.25">
      <c r="A28">
        <v>22</v>
      </c>
      <c r="B28">
        <v>1752</v>
      </c>
      <c r="C28" s="1">
        <v>2.2200000000000002</v>
      </c>
      <c r="D28">
        <f>AVERAGE(B7/B28)</f>
        <v>11.301369863013699</v>
      </c>
      <c r="F28">
        <v>22</v>
      </c>
    </row>
    <row r="29" spans="1:9" x14ac:dyDescent="0.25">
      <c r="A29">
        <v>23</v>
      </c>
      <c r="B29">
        <v>1703</v>
      </c>
      <c r="C29" s="1">
        <v>2.2799999999999998</v>
      </c>
      <c r="D29">
        <f>AVERAGE(B7/B29)</f>
        <v>11.626541397533764</v>
      </c>
      <c r="F29">
        <v>23</v>
      </c>
    </row>
    <row r="30" spans="1:9" x14ac:dyDescent="0.25">
      <c r="A30">
        <v>24</v>
      </c>
      <c r="B30">
        <v>1662</v>
      </c>
      <c r="C30" s="1">
        <v>2.34</v>
      </c>
      <c r="D30">
        <f>AVERAGE(B7/B30)</f>
        <v>11.913357400722022</v>
      </c>
      <c r="F30">
        <v>24</v>
      </c>
    </row>
    <row r="31" spans="1:9" x14ac:dyDescent="0.25">
      <c r="A31">
        <v>25</v>
      </c>
      <c r="B31">
        <v>1709</v>
      </c>
      <c r="C31" s="1">
        <v>2.2799999999999998</v>
      </c>
      <c r="D31">
        <f>AVERAGE(B7/B31)</f>
        <v>11.585722644821534</v>
      </c>
      <c r="F31">
        <v>25</v>
      </c>
    </row>
    <row r="32" spans="1:9" x14ac:dyDescent="0.25">
      <c r="A32">
        <v>26</v>
      </c>
      <c r="B32">
        <v>1715</v>
      </c>
      <c r="C32" s="1">
        <v>2.27</v>
      </c>
      <c r="D32">
        <f>AVERAGE(B7/B32)</f>
        <v>11.545189504373178</v>
      </c>
      <c r="F32">
        <v>26</v>
      </c>
    </row>
    <row r="33" spans="1:9" x14ac:dyDescent="0.25">
      <c r="A33">
        <v>27</v>
      </c>
      <c r="B33">
        <v>1717</v>
      </c>
      <c r="C33" s="1">
        <v>2.27</v>
      </c>
      <c r="D33">
        <f>AVERAGE(B7/B33)</f>
        <v>11.53174140943506</v>
      </c>
      <c r="F33">
        <v>27</v>
      </c>
    </row>
    <row r="34" spans="1:9" x14ac:dyDescent="0.25">
      <c r="A34">
        <v>28</v>
      </c>
      <c r="B34">
        <v>1709</v>
      </c>
      <c r="C34">
        <v>2.2799999999999998</v>
      </c>
      <c r="D34">
        <f>AVERAGE(B7/B34)</f>
        <v>11.585722644821534</v>
      </c>
      <c r="F34">
        <v>28</v>
      </c>
    </row>
    <row r="35" spans="1:9" x14ac:dyDescent="0.25">
      <c r="A35">
        <v>29</v>
      </c>
      <c r="B35">
        <v>1711</v>
      </c>
      <c r="C35">
        <v>2.27</v>
      </c>
      <c r="D35">
        <f>AVERAGE(B7/B35)</f>
        <v>11.572180011689071</v>
      </c>
      <c r="F35">
        <v>29</v>
      </c>
    </row>
    <row r="36" spans="1:9" x14ac:dyDescent="0.25">
      <c r="A36">
        <v>30</v>
      </c>
      <c r="B36">
        <v>1706</v>
      </c>
      <c r="C36">
        <v>2.2799999999999998</v>
      </c>
      <c r="D36">
        <f>AVERAGE(B7/B36)</f>
        <v>11.606096131301289</v>
      </c>
      <c r="F36">
        <v>30</v>
      </c>
      <c r="G36">
        <v>1367</v>
      </c>
      <c r="H36">
        <v>2.85</v>
      </c>
      <c r="I36">
        <f>AVERAGE(G7/G36)</f>
        <v>21.468178493050477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1135</v>
      </c>
      <c r="H45">
        <v>3.43</v>
      </c>
      <c r="I45">
        <f>AVERAGE(G7/G45)</f>
        <v>25.856387665198238</v>
      </c>
    </row>
    <row r="46" spans="1:9" x14ac:dyDescent="0.25">
      <c r="F46">
        <v>40</v>
      </c>
      <c r="G46">
        <v>1123</v>
      </c>
      <c r="H46">
        <v>3.46</v>
      </c>
      <c r="I46">
        <f>AVERAGE(G7/G46)</f>
        <v>26.132680320569904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1033</v>
      </c>
      <c r="H56">
        <v>3.76</v>
      </c>
      <c r="I56">
        <f>AVERAGE(G7/G56)</f>
        <v>28.409486931268152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961</v>
      </c>
      <c r="H66">
        <v>4.05</v>
      </c>
      <c r="I66">
        <f>AVERAGE(G7/G66)</f>
        <v>30.537981269510926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902</v>
      </c>
      <c r="H76">
        <v>4.3099999999999996</v>
      </c>
      <c r="I76">
        <f>AVERAGE(G7/G76)</f>
        <v>32.535476718403551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883</v>
      </c>
      <c r="H85">
        <v>4.41</v>
      </c>
      <c r="I85">
        <f>AVERAGE(G7/G85)</f>
        <v>33.235560588901471</v>
      </c>
    </row>
    <row r="86" spans="6:9" x14ac:dyDescent="0.25">
      <c r="F86">
        <v>80</v>
      </c>
      <c r="G86">
        <v>883</v>
      </c>
      <c r="H86">
        <v>4.4000000000000004</v>
      </c>
      <c r="I86">
        <f>AVERAGE(G7/G86)</f>
        <v>33.235560588901471</v>
      </c>
    </row>
    <row r="87" spans="6:9" x14ac:dyDescent="0.25">
      <c r="F87">
        <v>81</v>
      </c>
      <c r="G87">
        <v>856</v>
      </c>
      <c r="H87">
        <v>4.55</v>
      </c>
      <c r="I87">
        <f>AVERAGE(G7/G87)</f>
        <v>34.283878504672899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843</v>
      </c>
      <c r="H96">
        <v>4.62</v>
      </c>
      <c r="I96">
        <f>AVERAGE(G7/G96)</f>
        <v>34.812574139976277</v>
      </c>
    </row>
    <row r="101" spans="6:9" x14ac:dyDescent="0.25">
      <c r="F101">
        <v>128</v>
      </c>
      <c r="G101">
        <v>814</v>
      </c>
      <c r="H101">
        <v>4.78</v>
      </c>
      <c r="I101">
        <f>AVERAGE(G7/G101)</f>
        <v>36.052825552825553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topLeftCell="C76" workbookViewId="0">
      <selection activeCell="I99" sqref="I99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1" spans="1:9" ht="14.45" x14ac:dyDescent="0.25">
      <c r="A1" t="s">
        <v>36</v>
      </c>
    </row>
    <row r="4" spans="1:9" ht="14.45" x14ac:dyDescent="0.25">
      <c r="F4" t="s">
        <v>21</v>
      </c>
    </row>
    <row r="5" spans="1:9" ht="14.45" x14ac:dyDescent="0.25">
      <c r="A5" t="s">
        <v>15</v>
      </c>
      <c r="B5" t="s">
        <v>16</v>
      </c>
      <c r="G5" t="s">
        <v>43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23467</v>
      </c>
      <c r="C7">
        <v>0.185</v>
      </c>
      <c r="D7">
        <v>1</v>
      </c>
      <c r="F7">
        <v>1</v>
      </c>
      <c r="G7">
        <v>32110</v>
      </c>
      <c r="H7">
        <v>0.13500000000000001</v>
      </c>
      <c r="I7">
        <v>1</v>
      </c>
    </row>
    <row r="8" spans="1:9" ht="14.45" x14ac:dyDescent="0.25">
      <c r="A8">
        <v>2</v>
      </c>
      <c r="B8">
        <v>11722</v>
      </c>
      <c r="C8">
        <v>0.371</v>
      </c>
      <c r="D8">
        <f>AVERAGE(B7/B8)</f>
        <v>2.001962122504692</v>
      </c>
      <c r="F8">
        <v>2</v>
      </c>
      <c r="G8">
        <v>16059</v>
      </c>
      <c r="H8">
        <v>0.27100000000000002</v>
      </c>
      <c r="I8">
        <f>AVERAGE(G7/G8)</f>
        <v>1.9995018369761504</v>
      </c>
    </row>
    <row r="9" spans="1:9" ht="14.45" x14ac:dyDescent="0.25">
      <c r="A9">
        <v>3</v>
      </c>
      <c r="B9">
        <v>7842</v>
      </c>
      <c r="C9">
        <v>0.55500000000000005</v>
      </c>
      <c r="D9">
        <f>AVERAGE(B7/B9)</f>
        <v>2.9924764090793166</v>
      </c>
      <c r="F9">
        <v>3</v>
      </c>
      <c r="G9">
        <v>10707</v>
      </c>
      <c r="H9">
        <v>0.40600000000000003</v>
      </c>
      <c r="I9">
        <f>AVERAGE(G7/G9)</f>
        <v>2.9989726347249461</v>
      </c>
    </row>
    <row r="10" spans="1:9" ht="14.45" x14ac:dyDescent="0.25">
      <c r="A10">
        <v>4</v>
      </c>
      <c r="B10">
        <v>5902</v>
      </c>
      <c r="C10">
        <v>0.73699999999999999</v>
      </c>
      <c r="D10">
        <f>AVERAGE(B7/B10)</f>
        <v>3.9761097932904099</v>
      </c>
      <c r="F10">
        <v>4</v>
      </c>
      <c r="G10">
        <v>8045</v>
      </c>
      <c r="H10">
        <v>0.54100000000000004</v>
      </c>
      <c r="I10">
        <f>AVERAGE(G7/G10)</f>
        <v>3.9912989434431325</v>
      </c>
    </row>
    <row r="11" spans="1:9" ht="14.45" x14ac:dyDescent="0.25">
      <c r="A11">
        <v>5</v>
      </c>
      <c r="B11">
        <v>4813</v>
      </c>
      <c r="C11">
        <v>0.90400000000000003</v>
      </c>
      <c r="D11">
        <f>AVERAGE(B7/B11)</f>
        <v>4.8757531685019737</v>
      </c>
      <c r="F11">
        <v>5</v>
      </c>
      <c r="G11">
        <v>6457</v>
      </c>
      <c r="H11">
        <v>0.67400000000000004</v>
      </c>
      <c r="I11">
        <f>AVERAGE(G7/G11)</f>
        <v>4.9728976304785508</v>
      </c>
    </row>
    <row r="12" spans="1:9" ht="14.45" x14ac:dyDescent="0.25">
      <c r="A12">
        <v>6</v>
      </c>
      <c r="B12">
        <v>4042</v>
      </c>
      <c r="C12">
        <v>1.08</v>
      </c>
      <c r="D12">
        <f>AVERAGE(B7/B12)</f>
        <v>5.8057892132607618</v>
      </c>
      <c r="F12">
        <v>6</v>
      </c>
      <c r="G12">
        <v>5382</v>
      </c>
      <c r="H12">
        <v>0.80800000000000005</v>
      </c>
      <c r="I12">
        <f>AVERAGE(G7/G12)</f>
        <v>5.9661835748792269</v>
      </c>
    </row>
    <row r="13" spans="1:9" ht="14.45" x14ac:dyDescent="0.25">
      <c r="A13">
        <v>7</v>
      </c>
      <c r="B13">
        <v>3476</v>
      </c>
      <c r="C13">
        <v>1.25</v>
      </c>
      <c r="D13">
        <f>AVERAGE(B7/B13)</f>
        <v>6.7511507479861912</v>
      </c>
      <c r="F13">
        <v>7</v>
      </c>
      <c r="G13">
        <v>4608</v>
      </c>
      <c r="H13">
        <v>0.94399999999999995</v>
      </c>
      <c r="I13">
        <f>AVERAGE(G7/G13)</f>
        <v>6.9683159722222223</v>
      </c>
    </row>
    <row r="14" spans="1:9" ht="14.45" x14ac:dyDescent="0.25">
      <c r="A14">
        <v>8</v>
      </c>
      <c r="B14">
        <v>3048</v>
      </c>
      <c r="C14">
        <v>1.43</v>
      </c>
      <c r="D14">
        <f>AVERAGE(B7/B14)</f>
        <v>7.6991469816272966</v>
      </c>
      <c r="F14">
        <v>8</v>
      </c>
      <c r="G14">
        <v>4027</v>
      </c>
      <c r="H14">
        <v>1.08</v>
      </c>
      <c r="I14">
        <f>AVERAGE(G7/G14)</f>
        <v>7.9736776756890988</v>
      </c>
    </row>
    <row r="15" spans="1:9" ht="14.45" x14ac:dyDescent="0.25">
      <c r="A15">
        <v>9</v>
      </c>
      <c r="B15">
        <v>2756</v>
      </c>
      <c r="C15">
        <v>1.58</v>
      </c>
      <c r="D15">
        <f>AVERAGE(B7/B15)</f>
        <v>8.5148766328011618</v>
      </c>
      <c r="F15">
        <v>9</v>
      </c>
    </row>
    <row r="16" spans="1:9" ht="14.45" x14ac:dyDescent="0.25">
      <c r="A16">
        <v>10</v>
      </c>
      <c r="B16">
        <v>2507</v>
      </c>
      <c r="C16">
        <v>1.74</v>
      </c>
      <c r="D16">
        <f>AVERAGE(B7/B16)</f>
        <v>9.3605903470283209</v>
      </c>
      <c r="F16">
        <v>10</v>
      </c>
      <c r="G16">
        <v>3224</v>
      </c>
      <c r="H16">
        <v>1.35</v>
      </c>
      <c r="I16">
        <f>AVERAGE(G7/G16)</f>
        <v>9.9596774193548381</v>
      </c>
    </row>
    <row r="17" spans="1:9" x14ac:dyDescent="0.25">
      <c r="A17">
        <v>11</v>
      </c>
      <c r="B17">
        <v>2293</v>
      </c>
      <c r="C17">
        <v>1.9</v>
      </c>
      <c r="D17">
        <f>AVERAGE(B7/B17)</f>
        <v>10.234191016136066</v>
      </c>
      <c r="F17">
        <v>11</v>
      </c>
    </row>
    <row r="18" spans="1:9" x14ac:dyDescent="0.25">
      <c r="A18">
        <v>12</v>
      </c>
      <c r="B18">
        <v>2137</v>
      </c>
      <c r="C18">
        <v>2.04</v>
      </c>
      <c r="D18">
        <f>AVERAGE(B7/B18)</f>
        <v>10.981282171268132</v>
      </c>
      <c r="F18">
        <v>12</v>
      </c>
    </row>
    <row r="19" spans="1:9" x14ac:dyDescent="0.25">
      <c r="A19">
        <v>13</v>
      </c>
      <c r="B19">
        <v>2132</v>
      </c>
      <c r="C19">
        <v>2.04</v>
      </c>
      <c r="D19">
        <f>AVERAGE(B7/B19)</f>
        <v>11.007035647279549</v>
      </c>
      <c r="F19">
        <v>13</v>
      </c>
    </row>
    <row r="20" spans="1:9" x14ac:dyDescent="0.25">
      <c r="A20">
        <v>14</v>
      </c>
      <c r="B20">
        <v>2118</v>
      </c>
      <c r="C20">
        <v>2.0499999999999998</v>
      </c>
      <c r="D20">
        <f>AVERAGE(B7/B20)</f>
        <v>11.079792256846082</v>
      </c>
      <c r="F20">
        <v>14</v>
      </c>
    </row>
    <row r="21" spans="1:9" x14ac:dyDescent="0.25">
      <c r="A21">
        <v>15</v>
      </c>
      <c r="B21">
        <v>2096</v>
      </c>
      <c r="C21">
        <v>2.08</v>
      </c>
      <c r="D21">
        <f>AVERAGE(B7/B21)</f>
        <v>11.196087786259541</v>
      </c>
      <c r="F21">
        <v>15</v>
      </c>
    </row>
    <row r="22" spans="1:9" x14ac:dyDescent="0.25">
      <c r="A22">
        <v>16</v>
      </c>
      <c r="B22">
        <v>2067</v>
      </c>
      <c r="C22">
        <v>2.1</v>
      </c>
      <c r="D22">
        <f>AVERAGE(B7/B22)</f>
        <v>11.353168843734881</v>
      </c>
      <c r="F22">
        <v>16</v>
      </c>
      <c r="G22">
        <v>2012</v>
      </c>
      <c r="H22">
        <v>2.16</v>
      </c>
      <c r="I22">
        <f>AVERAGE(G7/G22)</f>
        <v>15.959244532803181</v>
      </c>
    </row>
    <row r="23" spans="1:9" x14ac:dyDescent="0.25">
      <c r="A23">
        <v>17</v>
      </c>
      <c r="B23">
        <v>2033</v>
      </c>
      <c r="C23">
        <v>2.14</v>
      </c>
      <c r="D23">
        <f>AVERAGE(B7/B23)</f>
        <v>11.543039842597148</v>
      </c>
      <c r="F23">
        <v>17</v>
      </c>
    </row>
    <row r="24" spans="1:9" x14ac:dyDescent="0.25">
      <c r="A24">
        <v>18</v>
      </c>
      <c r="B24">
        <v>1992</v>
      </c>
      <c r="C24">
        <v>2.1800000000000002</v>
      </c>
      <c r="D24">
        <f>AVERAGE(B7/B24)</f>
        <v>11.780622489959839</v>
      </c>
      <c r="F24">
        <v>18</v>
      </c>
    </row>
    <row r="25" spans="1:9" x14ac:dyDescent="0.25">
      <c r="A25">
        <v>19</v>
      </c>
      <c r="B25">
        <v>1946</v>
      </c>
      <c r="C25">
        <v>2.2400000000000002</v>
      </c>
      <c r="D25">
        <f>AVERAGE(B7/B25)</f>
        <v>12.059095580678315</v>
      </c>
      <c r="F25">
        <v>19</v>
      </c>
    </row>
    <row r="26" spans="1:9" x14ac:dyDescent="0.25">
      <c r="A26">
        <v>20</v>
      </c>
      <c r="B26">
        <v>1914</v>
      </c>
      <c r="C26">
        <v>2.27</v>
      </c>
      <c r="D26">
        <f>AVERAGE(B7/B26)</f>
        <v>12.260710553814002</v>
      </c>
      <c r="F26">
        <v>20</v>
      </c>
      <c r="G26">
        <v>1610</v>
      </c>
      <c r="H26">
        <v>2.7</v>
      </c>
      <c r="I26">
        <f>AVERAGE(G7/G26)</f>
        <v>19.944099378881987</v>
      </c>
    </row>
    <row r="27" spans="1:9" x14ac:dyDescent="0.25">
      <c r="A27">
        <v>21</v>
      </c>
      <c r="B27">
        <v>1883</v>
      </c>
      <c r="C27">
        <v>2.31</v>
      </c>
      <c r="D27">
        <f>AVERAGE(B7/B27)</f>
        <v>12.462559745087626</v>
      </c>
      <c r="F27">
        <v>21</v>
      </c>
    </row>
    <row r="28" spans="1:9" x14ac:dyDescent="0.25">
      <c r="A28">
        <v>22</v>
      </c>
      <c r="B28">
        <v>1848</v>
      </c>
      <c r="C28">
        <v>2.35</v>
      </c>
      <c r="D28">
        <f>AVERAGE(B7/B28)</f>
        <v>12.698593073593074</v>
      </c>
      <c r="F28">
        <v>22</v>
      </c>
    </row>
    <row r="29" spans="1:9" x14ac:dyDescent="0.25">
      <c r="A29">
        <v>23</v>
      </c>
      <c r="B29">
        <v>1819</v>
      </c>
      <c r="C29">
        <v>2.39</v>
      </c>
      <c r="D29">
        <f>AVERAGE(B7/B29)</f>
        <v>12.901044529961517</v>
      </c>
      <c r="F29">
        <v>23</v>
      </c>
    </row>
    <row r="30" spans="1:9" x14ac:dyDescent="0.25">
      <c r="A30">
        <v>24</v>
      </c>
      <c r="B30">
        <v>1794</v>
      </c>
      <c r="C30">
        <v>2.42</v>
      </c>
      <c r="D30">
        <f>AVERAGE(B7/B30)</f>
        <v>13.080824972129321</v>
      </c>
      <c r="F30">
        <v>24</v>
      </c>
    </row>
    <row r="31" spans="1:9" x14ac:dyDescent="0.25">
      <c r="A31">
        <v>25</v>
      </c>
      <c r="B31">
        <v>1795</v>
      </c>
      <c r="C31">
        <v>2.42</v>
      </c>
      <c r="D31">
        <f>AVERAGE(B7/B31)</f>
        <v>13.073537604456824</v>
      </c>
      <c r="F31">
        <v>25</v>
      </c>
      <c r="G31">
        <v>1290</v>
      </c>
      <c r="H31">
        <v>3.37</v>
      </c>
      <c r="I31">
        <f>AVERAGE(G7/G31)</f>
        <v>24.891472868217054</v>
      </c>
    </row>
    <row r="32" spans="1:9" x14ac:dyDescent="0.25">
      <c r="A32">
        <v>26</v>
      </c>
      <c r="B32">
        <v>1793</v>
      </c>
      <c r="C32">
        <v>2.4300000000000002</v>
      </c>
      <c r="D32">
        <f>AVERAGE(B7/B32)</f>
        <v>13.088120468488567</v>
      </c>
      <c r="F32">
        <v>26</v>
      </c>
    </row>
    <row r="33" spans="1:9" x14ac:dyDescent="0.25">
      <c r="A33">
        <v>27</v>
      </c>
      <c r="B33">
        <v>1794</v>
      </c>
      <c r="C33">
        <v>2.4300000000000002</v>
      </c>
      <c r="D33">
        <f>AVERAGE(B7/B33)</f>
        <v>13.080824972129321</v>
      </c>
      <c r="F33">
        <v>27</v>
      </c>
    </row>
    <row r="34" spans="1:9" x14ac:dyDescent="0.25">
      <c r="A34">
        <v>28</v>
      </c>
      <c r="B34">
        <v>1794</v>
      </c>
      <c r="C34">
        <v>2.4300000000000002</v>
      </c>
      <c r="D34">
        <f>AVERAGE(B7/B34)</f>
        <v>13.080824972129321</v>
      </c>
      <c r="F34">
        <v>28</v>
      </c>
    </row>
    <row r="35" spans="1:9" x14ac:dyDescent="0.25">
      <c r="A35">
        <v>29</v>
      </c>
      <c r="B35">
        <v>1794</v>
      </c>
      <c r="C35">
        <v>2.4300000000000002</v>
      </c>
      <c r="D35">
        <f>AVERAGE(B7/B35)</f>
        <v>13.080824972129321</v>
      </c>
      <c r="F35">
        <v>29</v>
      </c>
    </row>
    <row r="36" spans="1:9" x14ac:dyDescent="0.25">
      <c r="A36">
        <v>30</v>
      </c>
      <c r="B36">
        <v>1793</v>
      </c>
      <c r="C36">
        <v>2.4300000000000002</v>
      </c>
      <c r="D36">
        <f>AVERAGE(B7/B36)</f>
        <v>13.088120468488567</v>
      </c>
      <c r="F36">
        <v>30</v>
      </c>
      <c r="G36">
        <v>1076</v>
      </c>
      <c r="H36">
        <v>4.04</v>
      </c>
      <c r="I36">
        <f>AVERAGE(G7/G36)</f>
        <v>29.842007434944239</v>
      </c>
    </row>
    <row r="37" spans="1:9" x14ac:dyDescent="0.25">
      <c r="F37">
        <v>31</v>
      </c>
    </row>
    <row r="38" spans="1:9" x14ac:dyDescent="0.25">
      <c r="F38">
        <v>32</v>
      </c>
      <c r="G38">
        <v>1008</v>
      </c>
      <c r="H38">
        <v>4.32</v>
      </c>
      <c r="I38">
        <f>AVERAGE(G7/G38)</f>
        <v>31.855158730158731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847</v>
      </c>
      <c r="H45">
        <v>5.14</v>
      </c>
      <c r="I45">
        <f>AVERAGE(G7/G45)</f>
        <v>37.91027154663518</v>
      </c>
    </row>
    <row r="46" spans="1:9" x14ac:dyDescent="0.25">
      <c r="F46">
        <v>40</v>
      </c>
      <c r="G46">
        <v>835</v>
      </c>
      <c r="H46">
        <v>5.21</v>
      </c>
      <c r="I46">
        <f>AVERAGE(G7/G46)</f>
        <v>38.455089820359284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792</v>
      </c>
      <c r="H56">
        <v>5.49</v>
      </c>
      <c r="I56">
        <f>AVERAGE(G7/G56)</f>
        <v>40.542929292929294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766</v>
      </c>
      <c r="H66">
        <v>5.68</v>
      </c>
      <c r="I66">
        <f>AVERAGE(G7/G66)</f>
        <v>41.919060052219322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  <c r="G70">
        <v>756</v>
      </c>
      <c r="H70">
        <v>5.75</v>
      </c>
      <c r="I70">
        <f>AVERAGE(G7/G70)</f>
        <v>42.473544973544975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744</v>
      </c>
      <c r="H76">
        <v>5.85</v>
      </c>
      <c r="I76">
        <f>AVERAGE(G7/G76)</f>
        <v>43.158602150537632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729</v>
      </c>
      <c r="H85">
        <v>5.97</v>
      </c>
      <c r="I85">
        <f>AVERAGE(G7/G85)</f>
        <v>44.046639231824415</v>
      </c>
    </row>
    <row r="86" spans="6:9" x14ac:dyDescent="0.25">
      <c r="F86">
        <v>80</v>
      </c>
      <c r="G86">
        <v>726</v>
      </c>
      <c r="H86">
        <v>5.99</v>
      </c>
      <c r="I86">
        <f>AVERAGE(G7/G86)</f>
        <v>44.228650137741049</v>
      </c>
    </row>
    <row r="87" spans="6:9" x14ac:dyDescent="0.25">
      <c r="F87">
        <v>81</v>
      </c>
      <c r="G87">
        <v>725</v>
      </c>
      <c r="H87">
        <v>6</v>
      </c>
      <c r="I87">
        <f>AVERAGE(G7/G87)</f>
        <v>44.289655172413795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723</v>
      </c>
      <c r="H96">
        <v>6.02</v>
      </c>
      <c r="I96">
        <f>AVERAGE(G7/G96)</f>
        <v>44.412171507607191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6"/>
  <sheetViews>
    <sheetView topLeftCell="A5" workbookViewId="0">
      <selection activeCell="E15" sqref="E15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3" spans="1:9" ht="14.45" x14ac:dyDescent="0.25">
      <c r="A3" t="s">
        <v>28</v>
      </c>
      <c r="F3" t="s">
        <v>21</v>
      </c>
    </row>
    <row r="4" spans="1:9" ht="14.45" x14ac:dyDescent="0.25">
      <c r="A4" t="s">
        <v>20</v>
      </c>
      <c r="B4" t="s">
        <v>41</v>
      </c>
      <c r="G4" t="s">
        <v>42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16805</v>
      </c>
      <c r="C7">
        <v>0.22600000000000001</v>
      </c>
      <c r="D7">
        <v>1</v>
      </c>
      <c r="F7">
        <v>1</v>
      </c>
      <c r="G7">
        <v>24064</v>
      </c>
      <c r="H7">
        <v>0.158</v>
      </c>
      <c r="I7">
        <v>1</v>
      </c>
    </row>
    <row r="8" spans="1:9" ht="14.45" x14ac:dyDescent="0.25">
      <c r="A8">
        <v>2</v>
      </c>
      <c r="B8">
        <v>11056</v>
      </c>
      <c r="C8">
        <v>0.34399999999999997</v>
      </c>
      <c r="D8">
        <f>AVERAGE(B7/B8)</f>
        <v>1.5199891461649784</v>
      </c>
      <c r="F8">
        <v>2</v>
      </c>
      <c r="G8">
        <v>15571</v>
      </c>
      <c r="H8">
        <v>0.24399999999999999</v>
      </c>
      <c r="I8">
        <f>AVERAGE(G7/G8)</f>
        <v>1.5454370303769829</v>
      </c>
    </row>
    <row r="9" spans="1:9" ht="14.45" x14ac:dyDescent="0.25">
      <c r="A9">
        <v>3</v>
      </c>
      <c r="B9">
        <v>7691</v>
      </c>
      <c r="C9">
        <v>0.49399999999999999</v>
      </c>
      <c r="D9">
        <f>AVERAGE(B7/B9)</f>
        <v>2.1850214536471202</v>
      </c>
      <c r="F9">
        <v>3</v>
      </c>
    </row>
    <row r="10" spans="1:9" ht="14.45" x14ac:dyDescent="0.25">
      <c r="A10">
        <v>4</v>
      </c>
      <c r="B10">
        <v>5993</v>
      </c>
      <c r="C10">
        <v>0.63400000000000001</v>
      </c>
      <c r="D10">
        <f>AVERAGE(B7/B10)</f>
        <v>2.8041047889204069</v>
      </c>
      <c r="F10">
        <v>4</v>
      </c>
      <c r="G10">
        <v>8770</v>
      </c>
      <c r="H10">
        <v>0.433</v>
      </c>
      <c r="I10">
        <f>AVERAGE(G7/G10)</f>
        <v>2.7438996579247434</v>
      </c>
    </row>
    <row r="11" spans="1:9" ht="14.45" x14ac:dyDescent="0.25">
      <c r="A11">
        <v>5</v>
      </c>
      <c r="B11">
        <v>4989</v>
      </c>
      <c r="C11">
        <v>0.76200000000000001</v>
      </c>
      <c r="D11">
        <f>AVERAGE(B7/B11)</f>
        <v>3.3684105031068352</v>
      </c>
      <c r="F11">
        <v>5</v>
      </c>
    </row>
    <row r="12" spans="1:9" ht="14.45" x14ac:dyDescent="0.25">
      <c r="A12">
        <v>6</v>
      </c>
      <c r="B12">
        <v>4364</v>
      </c>
      <c r="C12">
        <v>0.871</v>
      </c>
      <c r="D12">
        <f>AVERAGE(B7/B12)</f>
        <v>3.8508249312557288</v>
      </c>
      <c r="F12">
        <v>6</v>
      </c>
    </row>
    <row r="13" spans="1:9" ht="14.45" x14ac:dyDescent="0.25">
      <c r="A13">
        <v>7</v>
      </c>
      <c r="B13">
        <v>3850</v>
      </c>
      <c r="C13">
        <v>0.98699999999999999</v>
      </c>
      <c r="D13">
        <f>AVERAGE(B7/B13)</f>
        <v>4.3649350649350653</v>
      </c>
      <c r="F13">
        <v>7</v>
      </c>
    </row>
    <row r="14" spans="1:9" ht="14.45" x14ac:dyDescent="0.25">
      <c r="A14">
        <v>8</v>
      </c>
      <c r="B14">
        <v>3476</v>
      </c>
      <c r="C14">
        <v>1.0900000000000001</v>
      </c>
      <c r="D14">
        <f>AVERAGE(B7/B14)</f>
        <v>4.8345799769850402</v>
      </c>
      <c r="F14">
        <v>8</v>
      </c>
      <c r="G14">
        <v>5085</v>
      </c>
      <c r="H14">
        <v>0.747</v>
      </c>
      <c r="I14">
        <f>AVERAGE(G7/G14)</f>
        <v>4.7323500491642081</v>
      </c>
    </row>
    <row r="15" spans="1:9" ht="14.45" x14ac:dyDescent="0.25">
      <c r="A15">
        <v>9</v>
      </c>
      <c r="B15">
        <v>3214</v>
      </c>
      <c r="C15">
        <v>1.18</v>
      </c>
      <c r="D15">
        <f>AVERAGE(B7/B15)</f>
        <v>5.228686994399502</v>
      </c>
      <c r="F15">
        <v>9</v>
      </c>
    </row>
    <row r="16" spans="1:9" ht="14.45" x14ac:dyDescent="0.25">
      <c r="A16">
        <v>10</v>
      </c>
      <c r="B16">
        <v>3076</v>
      </c>
      <c r="C16">
        <v>1.24</v>
      </c>
      <c r="D16">
        <f>AVERAGE(B7/B16)</f>
        <v>5.4632639791937585</v>
      </c>
      <c r="F16">
        <v>10</v>
      </c>
    </row>
    <row r="17" spans="1:9" x14ac:dyDescent="0.25">
      <c r="A17">
        <v>11</v>
      </c>
      <c r="B17">
        <v>2955</v>
      </c>
      <c r="C17">
        <v>1.29</v>
      </c>
      <c r="D17">
        <f>AVERAGE(B7/B17)</f>
        <v>5.6869712351945854</v>
      </c>
      <c r="F17">
        <v>11</v>
      </c>
    </row>
    <row r="18" spans="1:9" x14ac:dyDescent="0.25">
      <c r="A18">
        <v>12</v>
      </c>
      <c r="B18">
        <v>2749</v>
      </c>
      <c r="C18">
        <v>1.38</v>
      </c>
      <c r="D18">
        <f>AVERAGE(B7/B18)</f>
        <v>6.1131320480174605</v>
      </c>
      <c r="F18">
        <v>12</v>
      </c>
    </row>
    <row r="19" spans="1:9" x14ac:dyDescent="0.25">
      <c r="A19">
        <v>13</v>
      </c>
      <c r="B19">
        <v>2706</v>
      </c>
      <c r="C19">
        <v>1.4</v>
      </c>
      <c r="D19">
        <f>AVERAGE(B7/B19)</f>
        <v>6.2102734663710271</v>
      </c>
      <c r="F19">
        <v>13</v>
      </c>
    </row>
    <row r="20" spans="1:9" ht="14.45" x14ac:dyDescent="0.3">
      <c r="A20">
        <v>14</v>
      </c>
      <c r="B20">
        <v>2598</v>
      </c>
      <c r="C20">
        <v>1.46</v>
      </c>
      <c r="D20">
        <f>AVERAGE(B7/B20)</f>
        <v>6.4684372594303312</v>
      </c>
      <c r="F20">
        <v>14</v>
      </c>
    </row>
    <row r="21" spans="1:9" ht="14.45" x14ac:dyDescent="0.3">
      <c r="A21">
        <v>15</v>
      </c>
      <c r="B21">
        <v>2568</v>
      </c>
      <c r="C21">
        <v>1.48</v>
      </c>
      <c r="D21">
        <f>AVERAGE(B7/B21)</f>
        <v>6.5440031152647977</v>
      </c>
      <c r="F21">
        <v>15</v>
      </c>
    </row>
    <row r="22" spans="1:9" ht="14.45" x14ac:dyDescent="0.3">
      <c r="A22">
        <v>16</v>
      </c>
      <c r="B22">
        <v>2466</v>
      </c>
      <c r="C22">
        <v>1.54</v>
      </c>
      <c r="D22">
        <f>AVERAGE(B7/B22)</f>
        <v>6.8146796431467962</v>
      </c>
      <c r="F22">
        <v>16</v>
      </c>
      <c r="G22">
        <v>3324</v>
      </c>
      <c r="H22">
        <v>1.1399999999999999</v>
      </c>
      <c r="I22">
        <f>AVERAGE(G7/G22)</f>
        <v>7.2394705174488569</v>
      </c>
    </row>
    <row r="23" spans="1:9" ht="14.45" x14ac:dyDescent="0.3">
      <c r="A23">
        <v>17</v>
      </c>
      <c r="B23">
        <v>2385</v>
      </c>
      <c r="C23">
        <v>1.59</v>
      </c>
      <c r="D23">
        <f>AVERAGE(B7/B23)</f>
        <v>7.0461215932914047</v>
      </c>
      <c r="F23">
        <v>17</v>
      </c>
    </row>
    <row r="24" spans="1:9" ht="14.45" x14ac:dyDescent="0.3">
      <c r="A24">
        <v>18</v>
      </c>
      <c r="B24">
        <v>2284</v>
      </c>
      <c r="C24">
        <v>1.66</v>
      </c>
      <c r="D24">
        <f>AVERAGE(B7/B24)</f>
        <v>7.3577057793345011</v>
      </c>
      <c r="F24">
        <v>18</v>
      </c>
    </row>
    <row r="25" spans="1:9" ht="14.45" x14ac:dyDescent="0.3">
      <c r="A25">
        <v>19</v>
      </c>
      <c r="B25">
        <v>2214</v>
      </c>
      <c r="C25">
        <v>1.72</v>
      </c>
      <c r="D25">
        <f>AVERAGE(B7/B25)</f>
        <v>7.5903342366756998</v>
      </c>
      <c r="F25">
        <v>19</v>
      </c>
    </row>
    <row r="26" spans="1:9" ht="14.45" x14ac:dyDescent="0.3">
      <c r="A26">
        <v>20</v>
      </c>
      <c r="B26">
        <v>2164</v>
      </c>
      <c r="C26">
        <v>1.76</v>
      </c>
      <c r="D26">
        <f>AVERAGE(B7/B26)</f>
        <v>7.7657116451016632</v>
      </c>
      <c r="F26">
        <v>20</v>
      </c>
    </row>
    <row r="27" spans="1:9" ht="14.45" x14ac:dyDescent="0.3">
      <c r="A27">
        <v>21</v>
      </c>
      <c r="B27">
        <v>2138</v>
      </c>
      <c r="C27">
        <v>1.78</v>
      </c>
      <c r="D27">
        <f>AVERAGE(B7/B27)</f>
        <v>7.8601496725912066</v>
      </c>
      <c r="F27">
        <v>21</v>
      </c>
    </row>
    <row r="28" spans="1:9" ht="14.45" x14ac:dyDescent="0.3">
      <c r="A28">
        <v>22</v>
      </c>
      <c r="B28">
        <v>2085</v>
      </c>
      <c r="C28">
        <v>1.85</v>
      </c>
      <c r="D28">
        <f>AVERAGE(B7/B28)</f>
        <v>8.0599520383693051</v>
      </c>
      <c r="F28">
        <v>22</v>
      </c>
    </row>
    <row r="29" spans="1:9" ht="14.45" x14ac:dyDescent="0.3">
      <c r="A29">
        <v>23</v>
      </c>
      <c r="B29">
        <v>2066</v>
      </c>
      <c r="C29">
        <v>1.84</v>
      </c>
      <c r="D29">
        <f>AVERAGE(B7/B29)</f>
        <v>8.1340755082284613</v>
      </c>
      <c r="F29">
        <v>23</v>
      </c>
    </row>
    <row r="30" spans="1:9" ht="14.45" x14ac:dyDescent="0.3">
      <c r="A30">
        <v>24</v>
      </c>
      <c r="B30">
        <v>1989</v>
      </c>
      <c r="C30">
        <v>1.91</v>
      </c>
      <c r="D30">
        <f>AVERAGE(B7/B30)</f>
        <v>8.4489693313222727</v>
      </c>
      <c r="F30">
        <v>24</v>
      </c>
    </row>
    <row r="31" spans="1:9" ht="14.45" x14ac:dyDescent="0.3">
      <c r="A31">
        <v>25</v>
      </c>
      <c r="B31">
        <v>2152</v>
      </c>
      <c r="C31">
        <v>1.77</v>
      </c>
      <c r="D31">
        <f>AVERAGE(B7/B31)</f>
        <v>7.8090148698884763</v>
      </c>
      <c r="F31">
        <v>25</v>
      </c>
    </row>
    <row r="32" spans="1:9" x14ac:dyDescent="0.25">
      <c r="A32">
        <v>26</v>
      </c>
      <c r="B32">
        <v>2136</v>
      </c>
      <c r="C32">
        <v>1.78</v>
      </c>
      <c r="D32">
        <f>AVERAGE(B7/B32)</f>
        <v>7.8675093632958806</v>
      </c>
      <c r="F32">
        <v>26</v>
      </c>
    </row>
    <row r="33" spans="1:9" x14ac:dyDescent="0.25">
      <c r="A33">
        <v>27</v>
      </c>
      <c r="B33">
        <v>2157</v>
      </c>
      <c r="C33">
        <v>1.76</v>
      </c>
      <c r="D33">
        <f>AVERAGE(B7/B33)</f>
        <v>7.7909133055169217</v>
      </c>
      <c r="F33">
        <v>27</v>
      </c>
    </row>
    <row r="34" spans="1:9" x14ac:dyDescent="0.25">
      <c r="A34">
        <v>28</v>
      </c>
      <c r="B34">
        <v>2161</v>
      </c>
      <c r="C34">
        <v>1.76</v>
      </c>
      <c r="D34">
        <f>AVERAGE(B7/B34)</f>
        <v>7.7764923646459971</v>
      </c>
      <c r="F34">
        <v>28</v>
      </c>
    </row>
    <row r="35" spans="1:9" x14ac:dyDescent="0.25">
      <c r="A35">
        <v>29</v>
      </c>
      <c r="B35">
        <v>2145</v>
      </c>
      <c r="C35">
        <v>1.77</v>
      </c>
      <c r="D35">
        <f>AVERAGE(B7/B35)</f>
        <v>7.8344988344988344</v>
      </c>
      <c r="F35">
        <v>29</v>
      </c>
    </row>
    <row r="36" spans="1:9" x14ac:dyDescent="0.25">
      <c r="A36">
        <v>30</v>
      </c>
      <c r="B36">
        <v>2172</v>
      </c>
      <c r="C36">
        <v>1.75</v>
      </c>
      <c r="D36">
        <f>AVERAGE(B7/B36)</f>
        <v>7.7371086556169431</v>
      </c>
      <c r="F36">
        <v>30</v>
      </c>
    </row>
    <row r="37" spans="1:9" x14ac:dyDescent="0.25">
      <c r="F37">
        <v>31</v>
      </c>
    </row>
    <row r="38" spans="1:9" x14ac:dyDescent="0.25">
      <c r="F38">
        <v>32</v>
      </c>
      <c r="G38">
        <v>2158</v>
      </c>
      <c r="H38">
        <v>1.76</v>
      </c>
      <c r="I38">
        <f>AVERAGE(G7/G38)</f>
        <v>11.151065801668212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2006</v>
      </c>
      <c r="H45">
        <v>1.89</v>
      </c>
      <c r="I45">
        <f>AVERAGE(G7/G45)</f>
        <v>11.996011964107677</v>
      </c>
    </row>
    <row r="46" spans="1:9" x14ac:dyDescent="0.25">
      <c r="F46">
        <v>40</v>
      </c>
      <c r="G46">
        <v>2020</v>
      </c>
      <c r="H46">
        <v>1.88</v>
      </c>
      <c r="I46">
        <f>AVERAGE(G7/G46)</f>
        <v>11.912871287128713</v>
      </c>
    </row>
    <row r="47" spans="1:9" x14ac:dyDescent="0.25">
      <c r="F47">
        <v>41</v>
      </c>
    </row>
    <row r="48" spans="1:9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  <c r="G70">
        <v>1694</v>
      </c>
      <c r="H70">
        <v>2.2400000000000002</v>
      </c>
      <c r="I70">
        <f>AVERAGE(G7/G70)</f>
        <v>14.20543093270366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1701</v>
      </c>
      <c r="H85">
        <v>2.23</v>
      </c>
      <c r="I85">
        <f>AVERAGE(G7/G85)</f>
        <v>14.146972369194591</v>
      </c>
    </row>
    <row r="86" spans="6:9" x14ac:dyDescent="0.25">
      <c r="F86">
        <v>80</v>
      </c>
      <c r="G86">
        <f>AVERAGE(1682,1721)</f>
        <v>1701.5</v>
      </c>
      <c r="H86">
        <f>AVERAGE(2.21,2.26)</f>
        <v>2.2349999999999999</v>
      </c>
      <c r="I86">
        <f>AVERAGE(G7/G86)</f>
        <v>14.14281516309139</v>
      </c>
    </row>
    <row r="87" spans="6:9" x14ac:dyDescent="0.25">
      <c r="F87">
        <v>81</v>
      </c>
      <c r="G87">
        <v>1709</v>
      </c>
      <c r="H87">
        <v>2.2200000000000002</v>
      </c>
      <c r="I87">
        <f>AVERAGE(G7/G87)</f>
        <v>14.080748976009362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1658</v>
      </c>
      <c r="H96">
        <v>2.29</v>
      </c>
      <c r="I96">
        <f>AVERAGE(G7/G96)</f>
        <v>14.513872135102533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96"/>
  <sheetViews>
    <sheetView topLeftCell="B13" workbookViewId="0">
      <selection activeCell="D22" sqref="D21:D22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4" spans="1:9" ht="14.45" x14ac:dyDescent="0.25">
      <c r="F4" t="s">
        <v>21</v>
      </c>
    </row>
    <row r="5" spans="1:9" ht="14.45" x14ac:dyDescent="0.25">
      <c r="A5" t="s">
        <v>24</v>
      </c>
      <c r="B5" t="s">
        <v>25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26133</v>
      </c>
      <c r="C7">
        <v>0.26900000000000002</v>
      </c>
      <c r="D7">
        <v>1</v>
      </c>
      <c r="F7">
        <v>1</v>
      </c>
      <c r="G7">
        <v>34393</v>
      </c>
      <c r="H7">
        <v>0.20399999999999999</v>
      </c>
      <c r="I7">
        <v>1</v>
      </c>
    </row>
    <row r="8" spans="1:9" ht="14.45" x14ac:dyDescent="0.25">
      <c r="A8">
        <v>2</v>
      </c>
      <c r="B8">
        <v>13178</v>
      </c>
      <c r="C8">
        <v>0.53300000000000003</v>
      </c>
      <c r="D8">
        <f>AVERAGE(B7/B8)</f>
        <v>1.9830778570344514</v>
      </c>
      <c r="F8">
        <v>2</v>
      </c>
      <c r="G8">
        <v>17292</v>
      </c>
      <c r="H8">
        <v>0.40699999999999997</v>
      </c>
      <c r="I8">
        <f>AVERAGE(G7/G8)</f>
        <v>1.9889544297941244</v>
      </c>
    </row>
    <row r="9" spans="1:9" ht="14.45" x14ac:dyDescent="0.25">
      <c r="A9">
        <v>3</v>
      </c>
      <c r="B9">
        <v>8882</v>
      </c>
      <c r="C9">
        <v>0.79100000000000004</v>
      </c>
      <c r="D9">
        <f>AVERAGE(B7/B9)</f>
        <v>2.9422427381220446</v>
      </c>
      <c r="F9">
        <v>3</v>
      </c>
    </row>
    <row r="10" spans="1:9" ht="14.45" x14ac:dyDescent="0.25">
      <c r="A10">
        <v>4</v>
      </c>
      <c r="B10">
        <v>6715</v>
      </c>
      <c r="C10">
        <v>1.05</v>
      </c>
      <c r="D10">
        <f>AVERAGE(B7/B10)</f>
        <v>3.8917349218168278</v>
      </c>
      <c r="F10">
        <v>4</v>
      </c>
      <c r="G10">
        <v>8763</v>
      </c>
      <c r="H10">
        <v>0.80200000000000005</v>
      </c>
      <c r="I10">
        <f>AVERAGE(G7/G10)</f>
        <v>3.9247974437977859</v>
      </c>
    </row>
    <row r="11" spans="1:9" ht="14.45" x14ac:dyDescent="0.25">
      <c r="A11">
        <v>5</v>
      </c>
      <c r="B11">
        <v>5462</v>
      </c>
      <c r="C11">
        <v>1.29</v>
      </c>
      <c r="D11">
        <f>AVERAGE(B7/B11)</f>
        <v>4.7845111680703036</v>
      </c>
      <c r="F11">
        <v>5</v>
      </c>
    </row>
    <row r="12" spans="1:9" ht="14.45" x14ac:dyDescent="0.25">
      <c r="A12">
        <v>6</v>
      </c>
      <c r="B12">
        <v>4616</v>
      </c>
      <c r="C12">
        <v>1.52</v>
      </c>
      <c r="D12">
        <f>AVERAGE(B7/B12)</f>
        <v>5.6613951473136916</v>
      </c>
      <c r="F12">
        <v>6</v>
      </c>
    </row>
    <row r="13" spans="1:9" ht="14.45" x14ac:dyDescent="0.25">
      <c r="A13">
        <v>7</v>
      </c>
      <c r="B13">
        <v>3965</v>
      </c>
      <c r="C13">
        <v>1.77</v>
      </c>
      <c r="D13">
        <f>AVERAGE(B7/B13)</f>
        <v>6.5909205548549812</v>
      </c>
      <c r="F13">
        <v>7</v>
      </c>
    </row>
    <row r="14" spans="1:9" ht="14.45" x14ac:dyDescent="0.25">
      <c r="A14">
        <v>8</v>
      </c>
      <c r="B14">
        <v>3480</v>
      </c>
      <c r="C14">
        <v>2.02</v>
      </c>
      <c r="D14">
        <f>AVERAGE(B7/B14)</f>
        <v>7.50948275862069</v>
      </c>
      <c r="F14">
        <v>8</v>
      </c>
    </row>
    <row r="15" spans="1:9" ht="14.45" x14ac:dyDescent="0.25">
      <c r="A15">
        <v>9</v>
      </c>
      <c r="B15">
        <v>3141</v>
      </c>
      <c r="C15">
        <v>2.2400000000000002</v>
      </c>
      <c r="D15">
        <f>AVERAGE(B7/B15)</f>
        <v>8.3199617956064955</v>
      </c>
      <c r="F15">
        <v>9</v>
      </c>
    </row>
    <row r="16" spans="1:9" ht="14.45" x14ac:dyDescent="0.25">
      <c r="A16">
        <v>10</v>
      </c>
      <c r="B16">
        <v>2850</v>
      </c>
      <c r="C16">
        <v>2.4700000000000002</v>
      </c>
      <c r="D16">
        <f>AVERAGE(B7/B16)</f>
        <v>9.1694736842105264</v>
      </c>
      <c r="F16">
        <v>10</v>
      </c>
    </row>
    <row r="17" spans="1:9" ht="14.45" x14ac:dyDescent="0.25">
      <c r="A17">
        <v>11</v>
      </c>
      <c r="B17">
        <v>2639</v>
      </c>
      <c r="C17">
        <v>2.66</v>
      </c>
      <c r="D17">
        <f>AVERAGE(B7/B17)</f>
        <v>9.9026146267525572</v>
      </c>
      <c r="F17">
        <v>11</v>
      </c>
    </row>
    <row r="18" spans="1:9" ht="14.45" x14ac:dyDescent="0.25">
      <c r="A18">
        <v>12</v>
      </c>
      <c r="B18">
        <v>2487</v>
      </c>
      <c r="C18">
        <v>2.83</v>
      </c>
      <c r="D18">
        <f>AVERAGE(B7/B18)</f>
        <v>10.507840772014475</v>
      </c>
      <c r="F18">
        <v>12</v>
      </c>
      <c r="G18">
        <v>3018</v>
      </c>
      <c r="H18">
        <v>2.33</v>
      </c>
      <c r="I18">
        <f>AVERAGE(G7/G18)</f>
        <v>11.395957587806494</v>
      </c>
    </row>
    <row r="19" spans="1:9" x14ac:dyDescent="0.25">
      <c r="A19">
        <v>13</v>
      </c>
      <c r="B19">
        <v>2467</v>
      </c>
      <c r="C19">
        <v>2.85</v>
      </c>
      <c r="D19">
        <f>AVERAGE(B7/B19)</f>
        <v>10.593027969193352</v>
      </c>
      <c r="F19">
        <v>13</v>
      </c>
    </row>
    <row r="20" spans="1:9" ht="14.45" x14ac:dyDescent="0.3">
      <c r="A20">
        <v>14</v>
      </c>
      <c r="B20">
        <v>2465</v>
      </c>
      <c r="C20">
        <v>2.85</v>
      </c>
      <c r="D20">
        <f>AVERAGE(B7/B20)</f>
        <v>10.601622718052738</v>
      </c>
      <c r="F20">
        <v>14</v>
      </c>
    </row>
    <row r="21" spans="1:9" ht="14.45" x14ac:dyDescent="0.3">
      <c r="A21">
        <v>15</v>
      </c>
      <c r="B21">
        <v>2439</v>
      </c>
      <c r="C21">
        <v>2.88</v>
      </c>
      <c r="D21">
        <f>AVERAGE(B7/B21)</f>
        <v>10.714637146371464</v>
      </c>
      <c r="F21">
        <v>15</v>
      </c>
    </row>
    <row r="22" spans="1:9" ht="14.45" x14ac:dyDescent="0.3">
      <c r="A22">
        <v>16</v>
      </c>
      <c r="B22">
        <v>2416</v>
      </c>
      <c r="C22">
        <v>2.91</v>
      </c>
      <c r="D22">
        <f>AVERAGE(B7/B22)</f>
        <v>10.816639072847682</v>
      </c>
      <c r="F22">
        <v>16</v>
      </c>
    </row>
    <row r="23" spans="1:9" ht="14.45" x14ac:dyDescent="0.3">
      <c r="A23">
        <v>17</v>
      </c>
      <c r="B23">
        <v>2373</v>
      </c>
      <c r="C23">
        <v>2.96</v>
      </c>
      <c r="D23">
        <f>AVERAGE(B7/B23)</f>
        <v>11.012642225031605</v>
      </c>
      <c r="F23">
        <v>17</v>
      </c>
    </row>
    <row r="24" spans="1:9" ht="14.45" x14ac:dyDescent="0.3">
      <c r="A24">
        <v>18</v>
      </c>
      <c r="B24">
        <v>2337</v>
      </c>
      <c r="C24">
        <v>3.01</v>
      </c>
      <c r="D24">
        <f>AVERAGE(B7/B24)</f>
        <v>11.182284980744544</v>
      </c>
      <c r="F24">
        <v>18</v>
      </c>
    </row>
    <row r="25" spans="1:9" ht="14.45" x14ac:dyDescent="0.3">
      <c r="A25">
        <v>19</v>
      </c>
      <c r="B25">
        <v>2306</v>
      </c>
      <c r="C25">
        <v>3.05</v>
      </c>
      <c r="D25">
        <f>AVERAGE(B7/B25)</f>
        <v>11.332610581092801</v>
      </c>
      <c r="F25">
        <v>19</v>
      </c>
    </row>
    <row r="26" spans="1:9" ht="14.45" x14ac:dyDescent="0.3">
      <c r="A26">
        <v>20</v>
      </c>
      <c r="B26">
        <v>2276</v>
      </c>
      <c r="C26">
        <v>3.09</v>
      </c>
      <c r="D26">
        <f>AVERAGE(B7/B26)</f>
        <v>11.481985940246046</v>
      </c>
      <c r="F26">
        <v>20</v>
      </c>
    </row>
    <row r="27" spans="1:9" ht="14.45" x14ac:dyDescent="0.3">
      <c r="A27">
        <v>21</v>
      </c>
      <c r="B27">
        <v>2241</v>
      </c>
      <c r="C27">
        <v>3.14</v>
      </c>
      <c r="D27">
        <f>AVERAGE(B7/B27)</f>
        <v>11.661311914323962</v>
      </c>
      <c r="F27">
        <v>21</v>
      </c>
    </row>
    <row r="28" spans="1:9" ht="14.45" x14ac:dyDescent="0.3">
      <c r="A28">
        <v>22</v>
      </c>
      <c r="B28">
        <v>2218</v>
      </c>
      <c r="C28">
        <v>3.17</v>
      </c>
      <c r="D28">
        <f>AVERAGE(B7/B28)</f>
        <v>11.782236248872858</v>
      </c>
      <c r="F28">
        <v>22</v>
      </c>
    </row>
    <row r="29" spans="1:9" x14ac:dyDescent="0.25">
      <c r="A29">
        <v>23</v>
      </c>
      <c r="B29">
        <v>2182</v>
      </c>
      <c r="C29">
        <v>3.22</v>
      </c>
      <c r="D29">
        <f>AVERAGE(B7/B29)</f>
        <v>11.976626947754355</v>
      </c>
      <c r="F29">
        <v>23</v>
      </c>
    </row>
    <row r="30" spans="1:9" x14ac:dyDescent="0.25">
      <c r="A30">
        <v>24</v>
      </c>
      <c r="B30">
        <v>2154</v>
      </c>
      <c r="C30">
        <v>3.26</v>
      </c>
      <c r="D30">
        <f>AVERAGE(B7/B30)</f>
        <v>12.132311977715878</v>
      </c>
      <c r="F30">
        <v>24</v>
      </c>
      <c r="G30">
        <v>1577</v>
      </c>
      <c r="H30">
        <v>4.46</v>
      </c>
      <c r="I30">
        <f>AVERAGE(G7/G30)</f>
        <v>21.809131261889664</v>
      </c>
    </row>
    <row r="31" spans="1:9" x14ac:dyDescent="0.25">
      <c r="A31">
        <v>25</v>
      </c>
      <c r="B31">
        <v>2155</v>
      </c>
      <c r="C31">
        <v>3.26</v>
      </c>
      <c r="D31">
        <f>AVERAGE(B7/B31)</f>
        <v>12.126682134570766</v>
      </c>
      <c r="F31">
        <v>25</v>
      </c>
    </row>
    <row r="32" spans="1:9" x14ac:dyDescent="0.25">
      <c r="A32">
        <v>26</v>
      </c>
      <c r="B32">
        <v>2173</v>
      </c>
      <c r="C32">
        <v>3.24</v>
      </c>
      <c r="D32">
        <f>AVERAGE(B7/B32)</f>
        <v>12.026231017027152</v>
      </c>
      <c r="F32">
        <v>26</v>
      </c>
    </row>
    <row r="33" spans="1:9" x14ac:dyDescent="0.25">
      <c r="A33">
        <v>27</v>
      </c>
      <c r="B33">
        <v>2166</v>
      </c>
      <c r="C33">
        <v>3.25</v>
      </c>
      <c r="D33">
        <f>AVERAGE(B7/B33)</f>
        <v>12.065096952908588</v>
      </c>
      <c r="F33">
        <v>27</v>
      </c>
    </row>
    <row r="34" spans="1:9" x14ac:dyDescent="0.25">
      <c r="A34">
        <v>28</v>
      </c>
      <c r="B34">
        <v>2174</v>
      </c>
      <c r="C34">
        <v>3.23</v>
      </c>
      <c r="D34">
        <f>AVERAGE(B7/B34)</f>
        <v>12.020699172033119</v>
      </c>
      <c r="F34">
        <v>28</v>
      </c>
    </row>
    <row r="35" spans="1:9" x14ac:dyDescent="0.25">
      <c r="A35">
        <v>29</v>
      </c>
      <c r="B35">
        <v>2173</v>
      </c>
      <c r="C35">
        <v>3.24</v>
      </c>
      <c r="D35">
        <f>AVERAGE(B7/B35)</f>
        <v>12.026231017027152</v>
      </c>
      <c r="F35">
        <v>29</v>
      </c>
    </row>
    <row r="36" spans="1:9" x14ac:dyDescent="0.25">
      <c r="A36">
        <v>30</v>
      </c>
      <c r="B36">
        <v>2172</v>
      </c>
      <c r="C36">
        <v>3.24</v>
      </c>
      <c r="D36">
        <f>AVERAGE(B7/B36)</f>
        <v>12.031767955801104</v>
      </c>
      <c r="F36">
        <v>30</v>
      </c>
    </row>
    <row r="37" spans="1:9" x14ac:dyDescent="0.25">
      <c r="F37">
        <v>31</v>
      </c>
    </row>
    <row r="38" spans="1:9" x14ac:dyDescent="0.25">
      <c r="F38">
        <v>32</v>
      </c>
      <c r="G38">
        <v>1266</v>
      </c>
      <c r="H38">
        <v>5.55</v>
      </c>
      <c r="I38">
        <f>AVERAGE(G7/G38)</f>
        <v>27.166666666666668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  <c r="G42">
        <v>1142</v>
      </c>
      <c r="H42">
        <v>6.15</v>
      </c>
      <c r="I42">
        <f>AVERAGE(G7/G42)</f>
        <v>30.11646234676007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1102</v>
      </c>
      <c r="H45">
        <v>6.38</v>
      </c>
      <c r="I45">
        <f>AVERAGE(G7/G45)</f>
        <v>31.209618874773138</v>
      </c>
    </row>
    <row r="46" spans="1:9" x14ac:dyDescent="0.25">
      <c r="F46">
        <v>40</v>
      </c>
      <c r="G46">
        <v>1077</v>
      </c>
      <c r="H46">
        <v>6.53</v>
      </c>
      <c r="I46">
        <f>AVERAGE(G7/G46)</f>
        <v>31.934076137418757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996</v>
      </c>
      <c r="H56">
        <v>7.06</v>
      </c>
      <c r="I56">
        <f>AVERAGE(G7/G56)</f>
        <v>34.531124497991968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  <c r="G70">
        <v>933</v>
      </c>
      <c r="H70">
        <v>7.54</v>
      </c>
      <c r="I70">
        <f>AVERAGE(G7/G70)</f>
        <v>36.862808145766344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897</v>
      </c>
      <c r="H85">
        <v>7.84</v>
      </c>
      <c r="I85">
        <f>AVERAGE(G7/G85)</f>
        <v>38.342251950947606</v>
      </c>
    </row>
    <row r="86" spans="6:9" x14ac:dyDescent="0.25">
      <c r="F86">
        <v>80</v>
      </c>
      <c r="G86">
        <v>905</v>
      </c>
      <c r="H86">
        <v>7.77</v>
      </c>
      <c r="I86">
        <f>AVERAGE(G7/G86)</f>
        <v>38.003314917127071</v>
      </c>
    </row>
    <row r="87" spans="6:9" x14ac:dyDescent="0.25">
      <c r="F87">
        <v>81</v>
      </c>
      <c r="G87">
        <v>895</v>
      </c>
      <c r="H87">
        <v>7.85</v>
      </c>
      <c r="I87">
        <f>AVERAGE(G7/G87)</f>
        <v>38.427932960893855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888</v>
      </c>
      <c r="H96">
        <v>7.92</v>
      </c>
      <c r="I96">
        <f>AVERAGE(G7/G96)</f>
        <v>38.730855855855857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13" workbookViewId="0">
      <selection activeCell="D32" sqref="D32:D35"/>
    </sheetView>
  </sheetViews>
  <sheetFormatPr baseColWidth="10" defaultRowHeight="15" x14ac:dyDescent="0.25"/>
  <cols>
    <col min="1" max="1" width="13.140625" customWidth="1"/>
    <col min="2" max="2" width="17" customWidth="1"/>
    <col min="4" max="4" width="11.28515625" customWidth="1"/>
  </cols>
  <sheetData>
    <row r="1" spans="1:9" ht="14.45" x14ac:dyDescent="0.25">
      <c r="A1" t="s">
        <v>34</v>
      </c>
    </row>
    <row r="4" spans="1:9" ht="14.45" x14ac:dyDescent="0.25">
      <c r="F4" t="s">
        <v>21</v>
      </c>
    </row>
    <row r="5" spans="1:9" ht="14.45" x14ac:dyDescent="0.25">
      <c r="A5" t="s">
        <v>33</v>
      </c>
      <c r="B5" t="s">
        <v>35</v>
      </c>
      <c r="G5" s="2">
        <v>2.5000000000000001E-2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44892</v>
      </c>
      <c r="C7">
        <v>0.10100000000000001</v>
      </c>
      <c r="D7">
        <v>1</v>
      </c>
      <c r="F7">
        <v>1</v>
      </c>
      <c r="G7">
        <v>106249</v>
      </c>
      <c r="H7">
        <v>4.2599999999999999E-2</v>
      </c>
      <c r="I7">
        <v>1</v>
      </c>
    </row>
    <row r="8" spans="1:9" ht="14.45" x14ac:dyDescent="0.25">
      <c r="A8">
        <v>2</v>
      </c>
      <c r="B8">
        <v>26944</v>
      </c>
      <c r="C8">
        <v>0.16800000000000001</v>
      </c>
      <c r="D8">
        <f>AVERAGE(B7/B8)</f>
        <v>1.6661223277909738</v>
      </c>
      <c r="F8">
        <v>2</v>
      </c>
    </row>
    <row r="9" spans="1:9" ht="14.45" x14ac:dyDescent="0.25">
      <c r="A9">
        <v>3</v>
      </c>
      <c r="B9">
        <v>22693</v>
      </c>
      <c r="C9">
        <v>0.2</v>
      </c>
      <c r="D9">
        <f>AVERAGE(B7/B9)</f>
        <v>1.9782311726082933</v>
      </c>
      <c r="F9">
        <v>3</v>
      </c>
    </row>
    <row r="10" spans="1:9" ht="14.45" x14ac:dyDescent="0.25">
      <c r="A10">
        <v>4</v>
      </c>
      <c r="B10">
        <v>16146</v>
      </c>
      <c r="C10">
        <v>0.28100000000000003</v>
      </c>
      <c r="D10">
        <f>AVERAGE(B7/B10)</f>
        <v>2.7803790412486067</v>
      </c>
      <c r="F10">
        <v>4</v>
      </c>
    </row>
    <row r="11" spans="1:9" ht="14.45" x14ac:dyDescent="0.25">
      <c r="A11">
        <v>5</v>
      </c>
      <c r="B11">
        <v>13814</v>
      </c>
      <c r="C11">
        <v>0.32800000000000001</v>
      </c>
      <c r="D11">
        <f>AVERAGE(B7/B11)</f>
        <v>3.2497466338497176</v>
      </c>
      <c r="F11">
        <v>5</v>
      </c>
    </row>
    <row r="12" spans="1:9" ht="14.45" x14ac:dyDescent="0.25">
      <c r="A12">
        <v>6</v>
      </c>
      <c r="B12">
        <v>11589</v>
      </c>
      <c r="C12">
        <v>0.39100000000000001</v>
      </c>
      <c r="D12">
        <f>AVERAGE(B7/B12)</f>
        <v>3.8736733108982655</v>
      </c>
      <c r="F12">
        <v>6</v>
      </c>
    </row>
    <row r="13" spans="1:9" ht="14.45" x14ac:dyDescent="0.25">
      <c r="A13">
        <v>7</v>
      </c>
      <c r="B13">
        <v>10166</v>
      </c>
      <c r="C13">
        <v>0.46600000000000003</v>
      </c>
      <c r="D13">
        <f>AVERAGE(B7/B13)</f>
        <v>4.4158961243360224</v>
      </c>
      <c r="F13">
        <v>7</v>
      </c>
    </row>
    <row r="14" spans="1:9" ht="14.45" x14ac:dyDescent="0.25">
      <c r="A14">
        <v>8</v>
      </c>
      <c r="B14">
        <v>9045</v>
      </c>
      <c r="C14">
        <v>0.501</v>
      </c>
      <c r="D14">
        <f>AVERAGE(B7/B14)</f>
        <v>4.9631840796019899</v>
      </c>
      <c r="F14">
        <v>8</v>
      </c>
      <c r="G14">
        <v>28589</v>
      </c>
      <c r="H14">
        <v>0.158</v>
      </c>
      <c r="I14">
        <f>AVERAGE(G7/G14)</f>
        <v>3.7164293959215082</v>
      </c>
    </row>
    <row r="15" spans="1:9" ht="14.45" x14ac:dyDescent="0.25">
      <c r="A15">
        <v>9</v>
      </c>
      <c r="B15">
        <v>8320</v>
      </c>
      <c r="C15">
        <v>0.54500000000000004</v>
      </c>
      <c r="D15">
        <f>AVERAGE(B7/B15)</f>
        <v>5.3956730769230772</v>
      </c>
      <c r="F15">
        <v>9</v>
      </c>
    </row>
    <row r="16" spans="1:9" ht="14.45" x14ac:dyDescent="0.25">
      <c r="A16">
        <v>10</v>
      </c>
      <c r="B16">
        <v>7756</v>
      </c>
      <c r="C16">
        <v>0.58399999999999996</v>
      </c>
      <c r="D16">
        <f>AVERAGE(B7/B16)</f>
        <v>5.7880350696235174</v>
      </c>
      <c r="F16">
        <v>10</v>
      </c>
      <c r="G16">
        <v>24223</v>
      </c>
      <c r="H16">
        <v>0.187</v>
      </c>
      <c r="I16">
        <f>AVERAGE(G7/G16)</f>
        <v>4.3862857614663753</v>
      </c>
    </row>
    <row r="17" spans="1:9" x14ac:dyDescent="0.25">
      <c r="A17">
        <v>11</v>
      </c>
      <c r="B17">
        <v>7455</v>
      </c>
      <c r="C17">
        <v>0.60799999999999998</v>
      </c>
      <c r="D17">
        <f>AVERAGE(B7/B17)</f>
        <v>6.0217303822937627</v>
      </c>
      <c r="F17">
        <v>11</v>
      </c>
    </row>
    <row r="18" spans="1:9" x14ac:dyDescent="0.25">
      <c r="A18">
        <v>12</v>
      </c>
      <c r="B18">
        <v>6694</v>
      </c>
      <c r="C18">
        <v>0.64800000000000002</v>
      </c>
      <c r="D18">
        <f>AVERAGE(B7/B18)</f>
        <v>6.7063041529728116</v>
      </c>
      <c r="F18">
        <v>12</v>
      </c>
      <c r="G18">
        <f>AVERAGE(21848,20938)</f>
        <v>21393</v>
      </c>
      <c r="H18">
        <f>AVERAGE(0.207,0.216)</f>
        <v>0.21149999999999999</v>
      </c>
      <c r="I18">
        <f>AVERAGE(G7/G18)</f>
        <v>4.9665311083064552</v>
      </c>
    </row>
    <row r="19" spans="1:9" x14ac:dyDescent="0.25">
      <c r="A19">
        <v>13</v>
      </c>
      <c r="B19">
        <v>6733</v>
      </c>
      <c r="C19">
        <v>0.67300000000000004</v>
      </c>
      <c r="D19">
        <f>AVERAGE(B7/B19)</f>
        <v>6.6674587850883711</v>
      </c>
      <c r="F19">
        <v>13</v>
      </c>
    </row>
    <row r="20" spans="1:9" ht="14.45" x14ac:dyDescent="0.3">
      <c r="A20">
        <v>14</v>
      </c>
      <c r="B20">
        <v>6583</v>
      </c>
      <c r="C20">
        <v>0.68799999999999994</v>
      </c>
      <c r="D20">
        <f>AVERAGE(B7/B20)</f>
        <v>6.819383259911894</v>
      </c>
      <c r="F20">
        <v>14</v>
      </c>
    </row>
    <row r="21" spans="1:9" ht="14.45" x14ac:dyDescent="0.3">
      <c r="A21">
        <v>15</v>
      </c>
      <c r="B21">
        <v>6345</v>
      </c>
      <c r="C21">
        <v>0.71399999999999997</v>
      </c>
      <c r="D21">
        <f>AVERAGE(B7/B21)</f>
        <v>7.075177304964539</v>
      </c>
      <c r="F21">
        <v>15</v>
      </c>
    </row>
    <row r="22" spans="1:9" ht="14.45" x14ac:dyDescent="0.3">
      <c r="A22">
        <v>16</v>
      </c>
      <c r="B22">
        <v>6155</v>
      </c>
      <c r="C22">
        <v>0.73599999999999999</v>
      </c>
      <c r="D22">
        <f>AVERAGE(B7/B22)</f>
        <v>7.293582453290008</v>
      </c>
      <c r="F22">
        <v>16</v>
      </c>
      <c r="G22">
        <v>16553</v>
      </c>
      <c r="H22">
        <v>0.27400000000000002</v>
      </c>
      <c r="I22">
        <f>AVERAGE(G7/G22)</f>
        <v>6.4187156406693653</v>
      </c>
    </row>
    <row r="23" spans="1:9" ht="14.45" x14ac:dyDescent="0.3">
      <c r="A23">
        <v>17</v>
      </c>
      <c r="B23">
        <v>6003</v>
      </c>
      <c r="C23">
        <v>0.755</v>
      </c>
      <c r="D23">
        <f>AVERAGE(B7/B23)</f>
        <v>7.4782608695652177</v>
      </c>
      <c r="F23">
        <v>17</v>
      </c>
    </row>
    <row r="24" spans="1:9" ht="14.45" x14ac:dyDescent="0.3">
      <c r="A24">
        <v>18</v>
      </c>
      <c r="B24">
        <v>5802</v>
      </c>
      <c r="C24">
        <v>0.78100000000000003</v>
      </c>
      <c r="D24">
        <f>AVERAGE(B7/B24)</f>
        <v>7.7373319544984485</v>
      </c>
      <c r="F24">
        <v>18</v>
      </c>
    </row>
    <row r="25" spans="1:9" ht="14.45" x14ac:dyDescent="0.3">
      <c r="A25">
        <v>19</v>
      </c>
      <c r="B25">
        <v>5665</v>
      </c>
      <c r="C25">
        <v>0.8</v>
      </c>
      <c r="D25">
        <f>AVERAGE(B7/B25)</f>
        <v>7.9244483671668133</v>
      </c>
      <c r="F25">
        <v>19</v>
      </c>
    </row>
    <row r="26" spans="1:9" ht="14.45" x14ac:dyDescent="0.3">
      <c r="A26">
        <v>20</v>
      </c>
      <c r="B26">
        <v>5553</v>
      </c>
      <c r="C26">
        <v>0.81599999999999995</v>
      </c>
      <c r="D26">
        <f>AVERAGE(B7/B26)</f>
        <v>8.0842787682333874</v>
      </c>
      <c r="F26">
        <v>20</v>
      </c>
      <c r="G26">
        <v>13868</v>
      </c>
      <c r="H26">
        <v>0.32700000000000001</v>
      </c>
      <c r="I26">
        <f>AVERAGE(G7/G26)</f>
        <v>7.6614508220363424</v>
      </c>
    </row>
    <row r="27" spans="1:9" ht="14.45" x14ac:dyDescent="0.3">
      <c r="A27">
        <v>21</v>
      </c>
      <c r="B27">
        <f>AVERAGE(5363,5480)</f>
        <v>5421.5</v>
      </c>
      <c r="C27">
        <f>AVERAGE(0.845,0.827)</f>
        <v>0.83599999999999997</v>
      </c>
      <c r="D27">
        <f>AVERAGE(B7/B27)</f>
        <v>8.2803652125795448</v>
      </c>
      <c r="F27">
        <v>21</v>
      </c>
    </row>
    <row r="28" spans="1:9" ht="14.45" x14ac:dyDescent="0.3">
      <c r="A28">
        <v>22</v>
      </c>
      <c r="B28">
        <v>5333</v>
      </c>
      <c r="C28">
        <v>0.84899999999999998</v>
      </c>
      <c r="D28">
        <f>AVERAGE(B7/B28)</f>
        <v>8.4177761110069387</v>
      </c>
      <c r="F28">
        <v>22</v>
      </c>
    </row>
    <row r="29" spans="1:9" x14ac:dyDescent="0.25">
      <c r="A29">
        <v>23</v>
      </c>
      <c r="B29">
        <v>5240</v>
      </c>
      <c r="C29">
        <v>0.86499999999999999</v>
      </c>
      <c r="D29">
        <f>AVERAGE(B7/B29)</f>
        <v>8.5671755725190835</v>
      </c>
      <c r="F29">
        <v>23</v>
      </c>
    </row>
    <row r="30" spans="1:9" x14ac:dyDescent="0.25">
      <c r="A30">
        <v>24</v>
      </c>
      <c r="B30">
        <v>5133</v>
      </c>
      <c r="C30">
        <v>0.88300000000000001</v>
      </c>
      <c r="D30">
        <f>AVERAGE(B7/B30)</f>
        <v>8.7457627118644066</v>
      </c>
      <c r="F30">
        <v>24</v>
      </c>
    </row>
    <row r="31" spans="1:9" x14ac:dyDescent="0.25">
      <c r="A31">
        <v>25</v>
      </c>
      <c r="B31">
        <f>AVERAGE(5128,5196)</f>
        <v>5162</v>
      </c>
      <c r="C31">
        <v>0.88300000000000001</v>
      </c>
      <c r="D31">
        <f>AVERAGE(B7/B31)</f>
        <v>8.6966292134831455</v>
      </c>
      <c r="F31">
        <v>25</v>
      </c>
    </row>
    <row r="32" spans="1:9" x14ac:dyDescent="0.25">
      <c r="A32">
        <v>26</v>
      </c>
      <c r="B32">
        <v>5222</v>
      </c>
      <c r="C32">
        <v>0.86699999999999999</v>
      </c>
      <c r="D32">
        <f>AVERAGE(B7/B32)</f>
        <v>8.5967062428188434</v>
      </c>
      <c r="F32">
        <v>26</v>
      </c>
    </row>
    <row r="33" spans="1:9" x14ac:dyDescent="0.25">
      <c r="A33">
        <v>27</v>
      </c>
      <c r="B33">
        <v>5192</v>
      </c>
      <c r="C33">
        <v>0.873</v>
      </c>
      <c r="D33">
        <f>AVERAGE(B7/B33)</f>
        <v>8.6463790446841298</v>
      </c>
      <c r="F33">
        <v>27</v>
      </c>
    </row>
    <row r="34" spans="1:9" x14ac:dyDescent="0.25">
      <c r="A34">
        <v>28</v>
      </c>
      <c r="B34">
        <v>5229</v>
      </c>
      <c r="C34">
        <v>0.86599999999999999</v>
      </c>
      <c r="D34">
        <f>AVERAGE(B7/B34)</f>
        <v>8.5851979345955254</v>
      </c>
      <c r="F34">
        <v>28</v>
      </c>
    </row>
    <row r="35" spans="1:9" x14ac:dyDescent="0.25">
      <c r="A35">
        <v>29</v>
      </c>
      <c r="B35">
        <v>5218</v>
      </c>
      <c r="C35">
        <v>0.86799999999999999</v>
      </c>
      <c r="D35">
        <f>AVERAGE(B7/B35)</f>
        <v>8.6032962821004215</v>
      </c>
      <c r="F35">
        <v>29</v>
      </c>
    </row>
    <row r="36" spans="1:9" x14ac:dyDescent="0.25">
      <c r="A36">
        <v>30</v>
      </c>
      <c r="B36">
        <v>5149</v>
      </c>
      <c r="C36">
        <v>0.88</v>
      </c>
      <c r="D36">
        <f>AVERAGE(B7/B36)</f>
        <v>8.7185861332297527</v>
      </c>
      <c r="F36">
        <v>30</v>
      </c>
      <c r="G36">
        <v>10588</v>
      </c>
      <c r="H36">
        <v>0.42799999999999999</v>
      </c>
      <c r="I36">
        <f>AVERAGE(G7/G36)</f>
        <v>10.034850774461654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9098</v>
      </c>
      <c r="H45">
        <v>0.498</v>
      </c>
      <c r="I45">
        <f>AVERAGE(G7/G45)</f>
        <v>11.678280940866124</v>
      </c>
    </row>
    <row r="46" spans="1:9" x14ac:dyDescent="0.25">
      <c r="F46">
        <v>40</v>
      </c>
      <c r="G46">
        <v>9213</v>
      </c>
      <c r="H46">
        <v>0.49199999999999999</v>
      </c>
      <c r="I46">
        <f>AVERAGE(G7/G46)</f>
        <v>11.532508412026484</v>
      </c>
    </row>
    <row r="47" spans="1:9" x14ac:dyDescent="0.25">
      <c r="F47">
        <v>41</v>
      </c>
    </row>
    <row r="48" spans="1:9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7031</v>
      </c>
      <c r="H66">
        <v>0.64400000000000002</v>
      </c>
      <c r="I66">
        <f>AVERAGE(G7/G66)</f>
        <v>15.111506186886645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6335</v>
      </c>
      <c r="H76">
        <v>0.71499999999999997</v>
      </c>
      <c r="I76">
        <f>AVERAGE(G7/G76)</f>
        <v>16.771744277821625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5956</v>
      </c>
      <c r="H85">
        <v>0.76100000000000001</v>
      </c>
      <c r="I85">
        <f>AVERAGE(G7/G85)</f>
        <v>17.838985896574883</v>
      </c>
    </row>
    <row r="86" spans="6:9" x14ac:dyDescent="0.25">
      <c r="F86">
        <v>80</v>
      </c>
      <c r="G86">
        <v>6140</v>
      </c>
      <c r="H86">
        <v>0.73799999999999999</v>
      </c>
      <c r="I86">
        <f>AVERAGE(G7/G86)</f>
        <v>17.304397394136807</v>
      </c>
    </row>
    <row r="87" spans="6:9" x14ac:dyDescent="0.25">
      <c r="F87">
        <v>81</v>
      </c>
      <c r="G87">
        <v>6458</v>
      </c>
      <c r="H87">
        <v>0.70099999999999996</v>
      </c>
      <c r="I87">
        <f>AVERAGE(G7/G87)</f>
        <v>16.452307215856301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5849</v>
      </c>
      <c r="H96">
        <v>0.77400000000000002</v>
      </c>
      <c r="I96">
        <f>AVERAGE(G7/G96)</f>
        <v>18.165327406394255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6"/>
  <sheetViews>
    <sheetView workbookViewId="0">
      <selection activeCell="I96" sqref="I96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3" spans="1:9" ht="14.45" x14ac:dyDescent="0.25">
      <c r="A3" t="s">
        <v>29</v>
      </c>
    </row>
    <row r="4" spans="1:9" ht="14.45" x14ac:dyDescent="0.25">
      <c r="F4" t="s">
        <v>21</v>
      </c>
    </row>
    <row r="5" spans="1:9" ht="14.45" x14ac:dyDescent="0.25">
      <c r="A5" t="s">
        <v>23</v>
      </c>
      <c r="B5" s="2">
        <v>0.19700000000000001</v>
      </c>
      <c r="G5">
        <v>0.7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19098</v>
      </c>
      <c r="C7">
        <v>0.23699999999999999</v>
      </c>
      <c r="D7">
        <v>1</v>
      </c>
      <c r="F7">
        <v>1</v>
      </c>
      <c r="G7">
        <v>26290</v>
      </c>
      <c r="H7">
        <v>0.17199999999999999</v>
      </c>
      <c r="I7">
        <v>1</v>
      </c>
    </row>
    <row r="8" spans="1:9" ht="14.45" x14ac:dyDescent="0.25">
      <c r="A8">
        <v>2</v>
      </c>
      <c r="B8">
        <v>14473</v>
      </c>
      <c r="C8">
        <v>0.313</v>
      </c>
      <c r="D8">
        <f>AVERAGE(B7/B8)</f>
        <v>1.3195605610447039</v>
      </c>
      <c r="F8">
        <v>2</v>
      </c>
      <c r="G8">
        <v>19166</v>
      </c>
      <c r="H8">
        <v>0.23599999999999999</v>
      </c>
      <c r="I8">
        <f>AVERAGE(G7/G8)</f>
        <v>1.3716998852133988</v>
      </c>
    </row>
    <row r="9" spans="1:9" ht="14.45" x14ac:dyDescent="0.25">
      <c r="A9">
        <v>3</v>
      </c>
      <c r="B9">
        <v>9918</v>
      </c>
      <c r="C9">
        <v>0.45700000000000002</v>
      </c>
      <c r="D9">
        <f>AVERAGE(B7/B9)</f>
        <v>1.925589836660617</v>
      </c>
      <c r="F9">
        <v>3</v>
      </c>
    </row>
    <row r="10" spans="1:9" ht="14.45" x14ac:dyDescent="0.25">
      <c r="A10">
        <v>4</v>
      </c>
      <c r="B10">
        <v>7109</v>
      </c>
      <c r="C10">
        <v>0.63700000000000001</v>
      </c>
      <c r="D10">
        <f>AVERAGE(B7/B10)</f>
        <v>2.6864537909691939</v>
      </c>
      <c r="F10">
        <v>4</v>
      </c>
    </row>
    <row r="11" spans="1:9" ht="14.45" x14ac:dyDescent="0.25">
      <c r="A11">
        <v>5</v>
      </c>
      <c r="B11">
        <v>5522</v>
      </c>
      <c r="C11">
        <v>0.82</v>
      </c>
      <c r="D11">
        <f>AVERAGE(B7/B11)</f>
        <v>3.4585295182904745</v>
      </c>
      <c r="F11">
        <v>5</v>
      </c>
    </row>
    <row r="12" spans="1:9" ht="14.45" x14ac:dyDescent="0.25">
      <c r="A12">
        <v>6</v>
      </c>
      <c r="B12">
        <v>4800</v>
      </c>
      <c r="C12">
        <v>0.94399999999999995</v>
      </c>
      <c r="D12">
        <f>AVERAGE(B7/B12)</f>
        <v>3.9787499999999998</v>
      </c>
      <c r="F12">
        <v>6</v>
      </c>
    </row>
    <row r="13" spans="1:9" ht="14.45" x14ac:dyDescent="0.25">
      <c r="A13">
        <v>7</v>
      </c>
      <c r="B13">
        <v>4104</v>
      </c>
      <c r="C13">
        <v>1.1000000000000001</v>
      </c>
      <c r="D13">
        <f>AVERAGE(B7/B13)</f>
        <v>4.6535087719298245</v>
      </c>
      <c r="F13">
        <v>7</v>
      </c>
    </row>
    <row r="14" spans="1:9" ht="14.45" x14ac:dyDescent="0.25">
      <c r="A14">
        <v>8</v>
      </c>
      <c r="B14">
        <v>3650</v>
      </c>
      <c r="C14">
        <v>1.24</v>
      </c>
      <c r="D14">
        <f>AVERAGE(B7/B14)</f>
        <v>5.2323287671232874</v>
      </c>
      <c r="F14">
        <v>8</v>
      </c>
    </row>
    <row r="15" spans="1:9" ht="14.45" x14ac:dyDescent="0.25">
      <c r="A15">
        <v>9</v>
      </c>
      <c r="B15">
        <v>3749</v>
      </c>
      <c r="C15">
        <v>1.21</v>
      </c>
      <c r="D15">
        <f>AVERAGE(B7/B15)</f>
        <v>5.0941584422512669</v>
      </c>
      <c r="F15">
        <v>9</v>
      </c>
    </row>
    <row r="16" spans="1:9" ht="14.45" x14ac:dyDescent="0.25">
      <c r="A16">
        <v>10</v>
      </c>
      <c r="B16">
        <v>3606</v>
      </c>
      <c r="C16">
        <v>1.26</v>
      </c>
      <c r="D16">
        <f>AVERAGE(B7/B16)</f>
        <v>5.2961730449251245</v>
      </c>
      <c r="F16">
        <v>10</v>
      </c>
      <c r="G16">
        <v>4256</v>
      </c>
      <c r="H16">
        <v>1.06</v>
      </c>
      <c r="I16">
        <f>AVERAGE(G7/G16)</f>
        <v>6.1771616541353387</v>
      </c>
    </row>
    <row r="17" spans="1:9" x14ac:dyDescent="0.25">
      <c r="A17">
        <v>11</v>
      </c>
      <c r="B17">
        <v>3662</v>
      </c>
      <c r="C17">
        <v>1.24</v>
      </c>
      <c r="D17">
        <f>AVERAGE(B7/B17)</f>
        <v>5.2151829601310755</v>
      </c>
      <c r="F17">
        <v>11</v>
      </c>
    </row>
    <row r="18" spans="1:9" x14ac:dyDescent="0.25">
      <c r="A18">
        <v>12</v>
      </c>
      <c r="B18">
        <v>3330</v>
      </c>
      <c r="C18">
        <v>1.36</v>
      </c>
      <c r="D18">
        <f>AVERAGE(B7/B18)</f>
        <v>5.7351351351351347</v>
      </c>
      <c r="F18">
        <v>12</v>
      </c>
    </row>
    <row r="19" spans="1:9" x14ac:dyDescent="0.25">
      <c r="A19">
        <v>13</v>
      </c>
      <c r="B19">
        <v>3473</v>
      </c>
      <c r="C19">
        <v>1.3</v>
      </c>
      <c r="D19">
        <f>AVERAGE(B7/B19)</f>
        <v>5.4989922257414339</v>
      </c>
      <c r="F19">
        <v>13</v>
      </c>
    </row>
    <row r="20" spans="1:9" x14ac:dyDescent="0.25">
      <c r="A20">
        <v>14</v>
      </c>
      <c r="B20">
        <v>3471</v>
      </c>
      <c r="C20">
        <v>1.31</v>
      </c>
      <c r="D20">
        <f>AVERAGE(B7/B20)</f>
        <v>5.502160760587727</v>
      </c>
      <c r="F20">
        <v>14</v>
      </c>
    </row>
    <row r="21" spans="1:9" x14ac:dyDescent="0.25">
      <c r="A21">
        <v>15</v>
      </c>
      <c r="B21">
        <v>3422</v>
      </c>
      <c r="C21">
        <v>1.32</v>
      </c>
      <c r="D21">
        <f>AVERAGE(B7/B21)</f>
        <v>5.5809468147282288</v>
      </c>
      <c r="F21">
        <v>15</v>
      </c>
    </row>
    <row r="22" spans="1:9" x14ac:dyDescent="0.25">
      <c r="A22">
        <v>16</v>
      </c>
      <c r="B22">
        <v>3335</v>
      </c>
      <c r="C22">
        <v>1.36</v>
      </c>
      <c r="D22">
        <f>AVERAGE(B7/B22)</f>
        <v>5.7265367316341829</v>
      </c>
      <c r="F22">
        <v>16</v>
      </c>
    </row>
    <row r="23" spans="1:9" x14ac:dyDescent="0.25">
      <c r="A23">
        <v>17</v>
      </c>
      <c r="B23">
        <v>3268</v>
      </c>
      <c r="C23">
        <v>1.39</v>
      </c>
      <c r="D23">
        <f>AVERAGE(B7/B23)</f>
        <v>5.8439412484700126</v>
      </c>
      <c r="F23">
        <v>17</v>
      </c>
    </row>
    <row r="24" spans="1:9" x14ac:dyDescent="0.25">
      <c r="A24">
        <v>18</v>
      </c>
      <c r="B24">
        <v>3158</v>
      </c>
      <c r="C24">
        <v>1.43</v>
      </c>
      <c r="D24">
        <f>AVERAGE(B7/B24)</f>
        <v>6.047498416719443</v>
      </c>
      <c r="F24">
        <v>18</v>
      </c>
    </row>
    <row r="25" spans="1:9" x14ac:dyDescent="0.25">
      <c r="A25">
        <v>19</v>
      </c>
      <c r="B25">
        <v>3076</v>
      </c>
      <c r="C25">
        <v>1.47</v>
      </c>
      <c r="D25">
        <f>AVERAGE(B7/B25)</f>
        <v>6.2087126137841349</v>
      </c>
      <c r="F25">
        <v>19</v>
      </c>
    </row>
    <row r="26" spans="1:9" x14ac:dyDescent="0.25">
      <c r="A26">
        <v>20</v>
      </c>
      <c r="B26">
        <v>3000</v>
      </c>
      <c r="C26">
        <v>1.51</v>
      </c>
      <c r="D26">
        <f>AVERAGE(B7/B26)</f>
        <v>6.3659999999999997</v>
      </c>
      <c r="F26">
        <v>20</v>
      </c>
      <c r="G26">
        <v>3313</v>
      </c>
      <c r="H26">
        <v>1.37</v>
      </c>
      <c r="I26">
        <f>AVERAGE(G7/G26)</f>
        <v>7.9354059764563836</v>
      </c>
    </row>
    <row r="27" spans="1:9" x14ac:dyDescent="0.25">
      <c r="A27">
        <v>21</v>
      </c>
      <c r="B27">
        <v>2950</v>
      </c>
      <c r="C27">
        <v>1.54</v>
      </c>
      <c r="D27">
        <f>AVERAGE(B7/B27)</f>
        <v>6.4738983050847461</v>
      </c>
      <c r="F27">
        <v>21</v>
      </c>
    </row>
    <row r="28" spans="1:9" x14ac:dyDescent="0.25">
      <c r="A28">
        <v>22</v>
      </c>
      <c r="B28">
        <v>2876</v>
      </c>
      <c r="C28">
        <v>1.58</v>
      </c>
      <c r="D28">
        <f>AVERAGE(B7/B28)</f>
        <v>6.6404728789986089</v>
      </c>
      <c r="F28">
        <v>22</v>
      </c>
    </row>
    <row r="29" spans="1:9" x14ac:dyDescent="0.25">
      <c r="A29">
        <v>23</v>
      </c>
      <c r="B29">
        <v>2839</v>
      </c>
      <c r="C29">
        <v>1.6</v>
      </c>
      <c r="D29">
        <f>AVERAGE(B7/B29)</f>
        <v>6.7270165551250436</v>
      </c>
      <c r="F29">
        <v>23</v>
      </c>
    </row>
    <row r="30" spans="1:9" x14ac:dyDescent="0.25">
      <c r="A30">
        <v>24</v>
      </c>
      <c r="B30">
        <v>2705</v>
      </c>
      <c r="C30">
        <v>1.67</v>
      </c>
      <c r="D30">
        <f>AVERAGE(B7/B30)</f>
        <v>7.0602587800369685</v>
      </c>
      <c r="F30">
        <v>24</v>
      </c>
    </row>
    <row r="31" spans="1:9" x14ac:dyDescent="0.25">
      <c r="A31">
        <v>25</v>
      </c>
      <c r="B31">
        <v>2774</v>
      </c>
      <c r="C31">
        <v>1.63</v>
      </c>
      <c r="D31">
        <f>AVERAGE(B7/B31)</f>
        <v>6.8846431146359048</v>
      </c>
      <c r="F31">
        <v>25</v>
      </c>
    </row>
    <row r="32" spans="1:9" x14ac:dyDescent="0.25">
      <c r="A32">
        <v>26</v>
      </c>
      <c r="B32">
        <v>2840</v>
      </c>
      <c r="C32">
        <v>1.6</v>
      </c>
      <c r="D32">
        <f>AVERAGE(B7/B32)</f>
        <v>6.7246478873239433</v>
      </c>
      <c r="F32">
        <v>26</v>
      </c>
    </row>
    <row r="33" spans="1:9" x14ac:dyDescent="0.25">
      <c r="A33">
        <v>27</v>
      </c>
      <c r="B33">
        <v>2882</v>
      </c>
      <c r="C33">
        <v>1.57</v>
      </c>
      <c r="D33">
        <f>AVERAGE(B7/B33)</f>
        <v>6.6266481609993058</v>
      </c>
      <c r="F33">
        <v>27</v>
      </c>
    </row>
    <row r="34" spans="1:9" x14ac:dyDescent="0.25">
      <c r="A34">
        <v>28</v>
      </c>
      <c r="B34">
        <v>2943</v>
      </c>
      <c r="C34">
        <v>1.54</v>
      </c>
      <c r="D34">
        <f>AVERAGE(B7/B34)</f>
        <v>6.4892966360856272</v>
      </c>
      <c r="F34">
        <v>28</v>
      </c>
    </row>
    <row r="35" spans="1:9" x14ac:dyDescent="0.25">
      <c r="A35">
        <v>29</v>
      </c>
      <c r="B35">
        <v>2941</v>
      </c>
      <c r="C35">
        <v>1.54</v>
      </c>
      <c r="D35">
        <f>AVERAGE(B7/B35)</f>
        <v>6.493709622577355</v>
      </c>
      <c r="F35">
        <v>29</v>
      </c>
    </row>
    <row r="36" spans="1:9" x14ac:dyDescent="0.25">
      <c r="A36">
        <v>30</v>
      </c>
      <c r="B36">
        <v>2933</v>
      </c>
      <c r="C36">
        <v>1.54</v>
      </c>
      <c r="D36">
        <f>AVERAGE(B7/B36)</f>
        <v>6.5114217524718718</v>
      </c>
      <c r="F36">
        <v>30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3012</v>
      </c>
      <c r="H45">
        <v>1.5</v>
      </c>
      <c r="I45">
        <f>AVERAGE(G7/G45)</f>
        <v>8.7284196547144752</v>
      </c>
    </row>
    <row r="46" spans="1:9" x14ac:dyDescent="0.25">
      <c r="F46">
        <v>40</v>
      </c>
      <c r="G46">
        <v>3075</v>
      </c>
      <c r="H46">
        <v>1.47</v>
      </c>
      <c r="I46">
        <f>AVERAGE(G7/G46)</f>
        <v>8.5495934959349587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2756</v>
      </c>
      <c r="H56">
        <v>1.64</v>
      </c>
      <c r="I56">
        <f>AVERAGE(G7/G56)</f>
        <v>9.5391872278664724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2824</v>
      </c>
      <c r="H66">
        <v>1.6</v>
      </c>
      <c r="I66">
        <f>AVERAGE(G7/G66)</f>
        <v>9.3094900849858355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2348</v>
      </c>
      <c r="H85">
        <v>1.93</v>
      </c>
      <c r="I85">
        <f>AVERAGE(G7/G85)</f>
        <v>11.196763202725725</v>
      </c>
    </row>
    <row r="86" spans="6:9" x14ac:dyDescent="0.25">
      <c r="F86">
        <v>80</v>
      </c>
      <c r="G86">
        <v>2350</v>
      </c>
      <c r="H86">
        <v>1.93</v>
      </c>
      <c r="I86">
        <f>AVERAGE(G7/G86)</f>
        <v>11.187234042553191</v>
      </c>
    </row>
    <row r="87" spans="6:9" x14ac:dyDescent="0.25">
      <c r="F87">
        <v>81</v>
      </c>
      <c r="G87">
        <v>2392</v>
      </c>
      <c r="H87">
        <v>1.89</v>
      </c>
      <c r="I87">
        <f>AVERAGE(G7/G87)</f>
        <v>10.990802675585284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2292</v>
      </c>
      <c r="H96">
        <v>1.98</v>
      </c>
      <c r="I96">
        <f>AVERAGE(G7/G96)</f>
        <v>11.470331588132636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smithwa</vt:lpstr>
      <vt:lpstr>kdtree</vt:lpstr>
      <vt:lpstr>botsspar</vt:lpstr>
      <vt:lpstr>nab</vt:lpstr>
      <vt:lpstr>botsalgn</vt:lpstr>
      <vt:lpstr>fma3d</vt:lpstr>
      <vt:lpstr>imagick</vt:lpstr>
      <vt:lpstr>bwaves</vt:lpstr>
      <vt:lpstr>swim</vt:lpstr>
      <vt:lpstr>applu331</vt:lpstr>
      <vt:lpstr>bt331</vt:lpstr>
      <vt:lpstr>mgrid331</vt:lpstr>
      <vt:lpstr>md</vt:lpstr>
      <vt:lpstr>ilbdc</vt:lpstr>
      <vt:lpstr>Tabelle15</vt:lpstr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2020-02-13T17:19:51Z</dcterms:modified>
</cp:coreProperties>
</file>