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pjunginger/Documents/BA-Components/EXCEL EVALUATION SPREADSHEETS/"/>
    </mc:Choice>
  </mc:AlternateContent>
  <xr:revisionPtr revIDLastSave="0" documentId="8_{2C54B3F6-744F-9D4C-B721-C0A907583F4F}" xr6:coauthVersionLast="47" xr6:coauthVersionMax="47" xr10:uidLastSave="{00000000-0000-0000-0000-000000000000}"/>
  <bookViews>
    <workbookView xWindow="0" yWindow="760" windowWidth="30240" windowHeight="17680" xr2:uid="{16D197BA-C2BF-314D-A0F4-CE964DB3B9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AH39" i="1"/>
  <c r="AH38" i="1"/>
  <c r="AG39" i="1"/>
  <c r="AG38" i="1"/>
  <c r="AF39" i="1"/>
  <c r="AF38" i="1"/>
  <c r="AE39" i="1"/>
  <c r="AE38" i="1"/>
  <c r="AD39" i="1"/>
  <c r="AD38" i="1"/>
  <c r="AC39" i="1"/>
  <c r="AC38" i="1"/>
  <c r="AB39" i="1"/>
  <c r="AB38" i="1"/>
  <c r="AA39" i="1"/>
  <c r="AA38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J39" i="1"/>
  <c r="I39" i="1"/>
  <c r="H39" i="1"/>
  <c r="G39" i="1"/>
  <c r="J38" i="1"/>
  <c r="I38" i="1"/>
  <c r="H38" i="1"/>
  <c r="G38" i="1"/>
  <c r="J47" i="1" l="1"/>
  <c r="I47" i="1"/>
  <c r="H47" i="1"/>
  <c r="AB81" i="1"/>
  <c r="A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tc={6DE03C39-3559-334A-974A-8A24B37309BF}</author>
    <author>tc={607EE6CA-7303-8446-A461-801A6587A2EE}</author>
  </authors>
  <commentList>
    <comment ref="BA10" authorId="0" shapeId="0" xr:uid="{6DE03C39-3559-334A-974A-8A24B37309BF}">
      <text>
        <t>[Threaded comment]
Your version of Excel allows you to read this threaded comment; however, any edits to it will get removed if the file is opened in a newer version of Excel. Learn more: https://go.microsoft.com/fwlink/?linkid=870924
Comment:
    Das Gemini hier am besten ist, kann u.a daran liegen, dass z.B. die Anzahl der generierten Tests ingesamt deutlich niedriger war, wodurch weniger Fehler angesammelt werden können.
Reply:
    Diese Hypothese scheint bestätigt zu sein, denn Gemini hat den niedrigsten Testumfang</t>
      </text>
    </comment>
    <comment ref="AP35" authorId="1" shapeId="0" xr:uid="{607EE6CA-7303-8446-A461-801A6587A2EE}">
      <text>
        <t>[Threaded comment]
Your version of Excel allows you to read this threaded comment; however, any edits to it will get removed if the file is opened in a newer version of Excel. Learn more: https://go.microsoft.com/fwlink/?linkid=870924
Comment:
    0,1 Punkte Abstand zu Platz 2 (Prompt 2). Platz 2 wiederum 126 Punkte Abstand zu Platz 3</t>
      </text>
    </comment>
  </commentList>
</comments>
</file>

<file path=xl/sharedStrings.xml><?xml version="1.0" encoding="utf-8"?>
<sst xmlns="http://schemas.openxmlformats.org/spreadsheetml/2006/main" count="687" uniqueCount="72">
  <si>
    <t>Variation</t>
  </si>
  <si>
    <t>Punktzahl</t>
  </si>
  <si>
    <t>Best Practice</t>
  </si>
  <si>
    <t>Clean Code</t>
  </si>
  <si>
    <t>Testumfang</t>
  </si>
  <si>
    <t>Prompt #</t>
  </si>
  <si>
    <t>ChatGPT</t>
  </si>
  <si>
    <t>Gemini</t>
  </si>
  <si>
    <t>Claude</t>
  </si>
  <si>
    <t>Gesamt</t>
  </si>
  <si>
    <t>Beste</t>
  </si>
  <si>
    <t>Schlechteste</t>
  </si>
  <si>
    <t>Änderung von Metrik in % 
ggü. Variation 1</t>
  </si>
  <si>
    <t>Variation 2</t>
  </si>
  <si>
    <t>Variation 3</t>
  </si>
  <si>
    <t>Variation 4</t>
  </si>
  <si>
    <t>pass@3</t>
  </si>
  <si>
    <t>Prompt mit niedrigster und höchster Punktzahl pro Komponente</t>
  </si>
  <si>
    <t>Niedrigste Punktzahlen</t>
  </si>
  <si>
    <t>Höchste Punktzahlen</t>
  </si>
  <si>
    <t>AddUserFormLeicht</t>
  </si>
  <si>
    <t>AddUserFormMittel</t>
  </si>
  <si>
    <t>AddUserFormSchwer</t>
  </si>
  <si>
    <t>UserProfileCardLeicht</t>
  </si>
  <si>
    <t>-</t>
  </si>
  <si>
    <t>UserProfileCardMittel</t>
  </si>
  <si>
    <t>UserProfileCardSchwer</t>
  </si>
  <si>
    <t>UserEmployeeListLeicht</t>
  </si>
  <si>
    <t>UserEmployeeListMittel</t>
  </si>
  <si>
    <t>UserEmployeeListSchwer</t>
  </si>
  <si>
    <t>Punkte gesamt pro Komponente</t>
  </si>
  <si>
    <t>Komponente</t>
  </si>
  <si>
    <t>Punktzahl Gesamt</t>
  </si>
  <si>
    <t>Vergleich der Kis</t>
  </si>
  <si>
    <t>KI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</si>
  <si>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</si>
  <si>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</si>
  <si>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</si>
  <si>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</si>
  <si>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</si>
  <si>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</si>
  <si>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</si>
  <si>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</si>
  <si>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</si>
  <si>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</si>
  <si>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</si>
  <si>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</si>
  <si>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Punktzahlen pro Prompt</t>
  </si>
  <si>
    <t>Best-Practice pro Prompt</t>
  </si>
  <si>
    <t>Clean Code pro Prompt</t>
  </si>
  <si>
    <t>Testumfang pro Prompt</t>
  </si>
  <si>
    <t>Claudei</t>
  </si>
  <si>
    <t>pass@3  pro Prompt</t>
  </si>
  <si>
    <t>Leicht</t>
  </si>
  <si>
    <t>Mittel</t>
  </si>
  <si>
    <t>Schwer</t>
  </si>
  <si>
    <t>Punktzahl nach Schwierigkeitsgrad</t>
  </si>
  <si>
    <t>Average</t>
  </si>
  <si>
    <t>PE-Strategy</t>
  </si>
  <si>
    <t>Anweisungsüberdeckung</t>
  </si>
  <si>
    <t>Zweigüberdeckung</t>
  </si>
  <si>
    <t>Funktionenüberdeckung</t>
  </si>
  <si>
    <t>Zeilenüberdeckung</t>
  </si>
  <si>
    <t>Gesamtpunktzahl</t>
  </si>
  <si>
    <t>Standard</t>
  </si>
  <si>
    <t>ICL</t>
  </si>
  <si>
    <t>Temp</t>
  </si>
  <si>
    <t>Full</t>
  </si>
  <si>
    <t>Basis-Prompt</t>
  </si>
  <si>
    <t>Rollenzuweisung + CoT</t>
  </si>
  <si>
    <t>ToT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</si>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</sst>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AEDFB"/>
        <bgColor rgb="FF000000"/>
      </patternFill>
    </fill>
    <fill>
      <patternFill patternType="solid">
        <fgColor rgb="FFC1F0C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8" borderId="0" xfId="0" applyFont="1" applyFill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6" borderId="0" xfId="0" applyFont="1" applyFill="1"/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9" borderId="0" xfId="0" applyFont="1" applyFill="1"/>
    <xf numFmtId="0" fontId="2" fillId="0" borderId="0" xfId="0" applyFont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4" fillId="5" borderId="0" xfId="0" applyFont="1" applyFill="1"/>
    <xf numFmtId="0" fontId="0" fillId="0" borderId="0" xfId="0" applyAlignment="1">
      <alignment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5" borderId="0" xfId="0" applyFont="1" applyFill="1"/>
    <xf numFmtId="0" fontId="5" fillId="4" borderId="0" xfId="0" applyFont="1" applyFill="1"/>
    <xf numFmtId="0" fontId="5" fillId="3" borderId="0" xfId="0" applyFont="1" applyFill="1"/>
    <xf numFmtId="0" fontId="5" fillId="2" borderId="0" xfId="0" applyFont="1" applyFill="1"/>
    <xf numFmtId="0" fontId="0" fillId="8" borderId="1" xfId="0" applyFill="1" applyBorder="1"/>
    <xf numFmtId="0" fontId="4" fillId="6" borderId="0" xfId="0" applyFont="1" applyFill="1"/>
    <xf numFmtId="0" fontId="4" fillId="7" borderId="0" xfId="0" applyFont="1" applyFill="1"/>
    <xf numFmtId="0" fontId="4" fillId="10" borderId="0" xfId="0" applyFont="1" applyFill="1"/>
    <xf numFmtId="0" fontId="4" fillId="8" borderId="0" xfId="0" applyFont="1" applyFill="1"/>
    <xf numFmtId="0" fontId="0" fillId="11" borderId="0" xfId="0" applyFill="1" applyAlignment="1">
      <alignment horizontal="center"/>
    </xf>
    <xf numFmtId="2" fontId="0" fillId="10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/>
    <xf numFmtId="2" fontId="0" fillId="0" borderId="0" xfId="0" applyNumberFormat="1"/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5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5848FF08-3661-EC40-ACD1-B06164EE57E9}">
      <tableStyleElement type="wholeTable" dxfId="290"/>
      <tableStyleElement type="headerRow" dxfId="289"/>
      <tableStyleElement type="totalRow" dxfId="288"/>
      <tableStyleElement type="firstColumn" dxfId="287"/>
      <tableStyleElement type="lastColumn" dxfId="286"/>
      <tableStyleElement type="firstRowStripe" dxfId="285"/>
      <tableStyleElement type="firstColumnStripe" dxfId="284"/>
    </tableStyle>
  </tableStyles>
  <colors>
    <mruColors>
      <color rgb="FF00F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p Junginger1" id="{E5AAAF68-601B-734D-B7BC-A36B893B5B8C}" userId="S::Philipp.Junginger1@bwedu.de::c01e4a61-c934-4eac-ad0c-14207d3b6f4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22B40-D58B-7B43-97C2-FE5BB479EEFB}" name="Table17" displayName="Table17" ref="A3:J7" totalsRowShown="0" headerRowDxfId="283" headerRowBorderDxfId="282" tableBorderDxfId="281">
  <autoFilter ref="A3:J7" xr:uid="{20422B40-D58B-7B43-97C2-FE5BB479EEFB}"/>
  <sortState xmlns:xlrd2="http://schemas.microsoft.com/office/spreadsheetml/2017/richdata2" ref="A4:J7">
    <sortCondition ref="A3:A7"/>
  </sortState>
  <tableColumns count="10">
    <tableColumn id="1" xr3:uid="{82AB7958-27FE-774B-80C1-BB3879FC1F0E}" name="Variation" dataDxfId="280"/>
    <tableColumn id="2" xr3:uid="{F9B7E175-A48C-2743-A2A6-770B76563C61}" name="Gesamtpunktzahl"/>
    <tableColumn id="3" xr3:uid="{EBCCA0A9-9347-3149-8F2B-C4BAEC484CA6}" name="Best Practice"/>
    <tableColumn id="4" xr3:uid="{66BB4159-B416-F749-8FBE-FD0AC5EA261A}" name="Clean Code"/>
    <tableColumn id="5" xr3:uid="{C942CFF8-DD88-5743-A775-75D2B6BB265B}" name="Testumfang"/>
    <tableColumn id="6" xr3:uid="{DC93613A-C032-BA4C-A8E5-0370626DF91E}" name="pass@3"/>
    <tableColumn id="7" xr3:uid="{D00BAA4E-64A7-7D44-A5A5-481E1C783FD5}" name="Anweisungsüberdeckung" dataDxfId="279"/>
    <tableColumn id="8" xr3:uid="{6B635602-38DA-E04F-8C4E-F035ED50BEE4}" name="Zweigüberdeckung" dataDxfId="278"/>
    <tableColumn id="9" xr3:uid="{2B6EE709-2947-6444-AE54-1258CD7BA299}" name="Funktionenüberdeckung" dataDxfId="277"/>
    <tableColumn id="10" xr3:uid="{D07BA6DF-226E-994F-A5DE-946D06FDD187}" name="Zeilenüberdeckung" dataDxfId="276"/>
  </tableColumns>
  <tableStyleInfo name="TableStyleLight1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61F6B6-AFE2-8B4C-8B3F-3BAEED7D7AE3}" name="Table1114" displayName="Table1114" ref="Y42:AH45" totalsRowShown="0" headerRowDxfId="205">
  <tableColumns count="10">
    <tableColumn id="1" xr3:uid="{88C00A4E-E25C-CB44-9187-37507A53D8CB}" name="Änderung von Metrik in % _x000a_ggü. Variation 1"/>
    <tableColumn id="2" xr3:uid="{62C0DABD-B79F-5B43-8B85-232CC56C1926}" name="Gesamtpunktzahl" dataDxfId="204"/>
    <tableColumn id="3" xr3:uid="{9DC46A18-6381-264E-9230-A80028F207C5}" name="Best Practice" dataDxfId="203"/>
    <tableColumn id="4" xr3:uid="{3F316F19-9C08-384C-A64B-CAD1ECC4758C}" name="Clean Code" dataDxfId="202"/>
    <tableColumn id="5" xr3:uid="{B11DBDE5-6665-9A4A-8FEF-D7FAAD26A6AF}" name="Testumfang" dataDxfId="201"/>
    <tableColumn id="6" xr3:uid="{1DF84413-0FF0-4A4D-919D-E019AE24F029}" name="pass@3" dataDxfId="200"/>
    <tableColumn id="7" xr3:uid="{60249B83-418B-8242-89B1-7D75812D96AF}" name="Anweisungsüberdeckung" dataDxfId="199"/>
    <tableColumn id="8" xr3:uid="{2F7AF260-8FCB-0144-BEBD-C096EBCE668A}" name="Zweigüberdeckung" dataDxfId="198"/>
    <tableColumn id="9" xr3:uid="{6242398B-DE28-194E-9670-E26E84D645AA}" name="Funktionenüberdeckung" dataDxfId="197"/>
    <tableColumn id="10" xr3:uid="{F0C0B099-87F7-B74F-8892-FF998B834EEB}" name="Zeilenüberdeckung" dataDxfId="196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515854B-D19D-B14D-8AD2-0F653C957F23}" name="Table1115" displayName="Table1115" ref="AK42:AT45" totalsRowShown="0" headerRowDxfId="195">
  <tableColumns count="10">
    <tableColumn id="1" xr3:uid="{2F345FE5-0FF3-D34F-B609-2C00C78E2DD0}" name="Änderung von Metrik in % _x000a_ggü. Variation 1"/>
    <tableColumn id="2" xr3:uid="{7D241262-DBC3-1245-9FA5-D3367758D617}" name="Gesamtpunktzahl" dataDxfId="194"/>
    <tableColumn id="3" xr3:uid="{DECF7C71-6E59-B649-B775-A905EF4F529D}" name="Best Practice" dataDxfId="193"/>
    <tableColumn id="4" xr3:uid="{FE251A6F-20B1-9944-85FC-6248403A333D}" name="Clean Code" dataDxfId="192"/>
    <tableColumn id="5" xr3:uid="{4B328F27-F113-124E-8884-E7861FEB1139}" name="Testumfang" dataDxfId="191"/>
    <tableColumn id="6" xr3:uid="{EFCC350E-AB2C-7C45-A312-D90EEB4F4620}" name="pass@3" dataDxfId="190"/>
    <tableColumn id="7" xr3:uid="{EEB8326F-F2F3-9F40-AD07-DDA6944C8008}" name="Anweisungsüberdeckung" dataDxfId="189"/>
    <tableColumn id="8" xr3:uid="{B0300451-8E03-6648-A2D9-9CEB28ECC267}" name="Zweigüberdeckung" dataDxfId="188"/>
    <tableColumn id="9" xr3:uid="{A8A05C1E-A11E-CE42-807B-2A4F2D92B18B}" name="Funktionenüberdeckung" dataDxfId="187"/>
    <tableColumn id="10" xr3:uid="{6D32387C-AEB5-8946-BD3B-7F20BD432F22}" name="Zeilenüberdeckung" dataDxfId="18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F9FA03-0429-034F-9297-C070256574C9}" name="Table15" displayName="Table15" ref="AK3:AT7" totalsRowShown="0">
  <autoFilter ref="AK3:AT7" xr:uid="{6AF9FA03-0429-034F-9297-C070256574C9}"/>
  <sortState xmlns:xlrd2="http://schemas.microsoft.com/office/spreadsheetml/2017/richdata2" ref="AK4:AT7">
    <sortCondition descending="1" ref="AL3:AL7"/>
  </sortState>
  <tableColumns count="10">
    <tableColumn id="1" xr3:uid="{77E7720D-7E8C-AA40-8D5A-834B98116F16}" name="Variation"/>
    <tableColumn id="2" xr3:uid="{11CE361F-AD2B-114C-A9B8-66DEAB61E35D}" name="Gesamtpunktzahl" dataDxfId="185"/>
    <tableColumn id="3" xr3:uid="{63840630-A309-9246-AB0E-70D42883B598}" name="Best Practice"/>
    <tableColumn id="4" xr3:uid="{6F6C816E-EACD-9042-801E-952E40B7BA79}" name="Clean Code"/>
    <tableColumn id="5" xr3:uid="{02C4EB26-42B1-CE4F-92A1-74BED202301D}" name="Testumfang"/>
    <tableColumn id="6" xr3:uid="{0389E648-DB89-F646-AF90-A02E1E5050C0}" name="pass@3" dataDxfId="184"/>
    <tableColumn id="7" xr3:uid="{83E99C0E-9262-C548-B1EE-49412ADF12DA}" name="Anweisungsüberdeckung" dataDxfId="183"/>
    <tableColumn id="8" xr3:uid="{2917F55A-7008-9B45-8E07-A295A938C372}" name="Zweigüberdeckung" dataDxfId="182"/>
    <tableColumn id="9" xr3:uid="{242E8A3D-1BA8-8749-8763-380CA53EADB9}" name="Funktionenüberdeckung" dataDxfId="181"/>
    <tableColumn id="10" xr3:uid="{84478970-B0E5-264E-96BE-3978B4CFDFA3}" name="Zeilenüberdeckung" dataDxfId="18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08A16D7-A1A5-534D-B06A-8028A61E3DA8}" name="Table5" displayName="Table5" ref="M51:O54" totalsRowShown="0">
  <autoFilter ref="M51:O54" xr:uid="{F08A16D7-A1A5-534D-B06A-8028A61E3DA8}"/>
  <tableColumns count="3">
    <tableColumn id="1" xr3:uid="{96EFE017-FE17-1149-A749-50EE477ABD19}" name="Niedrigste Punktzahlen" dataDxfId="179"/>
    <tableColumn id="3" xr3:uid="{D51389D7-ACAA-3247-BD19-B2CA3D33B87E}" name="Punktzahl" dataDxfId="178"/>
    <tableColumn id="4" xr3:uid="{E88207B9-F952-2646-AFAD-B654C921289A}" name="Prompt #" dataDxfId="177"/>
  </tableColumns>
  <tableStyleInfo name="TableStyleLight1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D29849D-A9BE-F549-862F-55572FDF5F8C}" name="Table57" displayName="Table57" ref="M57:O60" totalsRowShown="0">
  <autoFilter ref="M57:O60" xr:uid="{2D29849D-A9BE-F549-862F-55572FDF5F8C}"/>
  <tableColumns count="3">
    <tableColumn id="1" xr3:uid="{B1DFD1B8-81E1-D549-B5D9-D17537887E82}" name="Niedrigste Punktzahlen" dataDxfId="176"/>
    <tableColumn id="3" xr3:uid="{7937A5CD-D453-0B4E-AE94-C6453DF0AB2D}" name="Punktzahl" dataDxfId="175"/>
    <tableColumn id="4" xr3:uid="{5E7A3ECE-C5DB-6E43-9557-5F2724DC72CE}" name="Prompt #" dataDxfId="174"/>
  </tableColumns>
  <tableStyleInfo name="TableStyleLight1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D55D350-2AB1-084B-91D9-F4C528C02A84}" name="Table514" displayName="Table514" ref="M63:O66" totalsRowShown="0">
  <autoFilter ref="M63:O66" xr:uid="{7D55D350-2AB1-084B-91D9-F4C528C02A84}"/>
  <tableColumns count="3">
    <tableColumn id="1" xr3:uid="{3A5D9C6F-507C-5F4F-9118-6D5304568B34}" name="Niedrigste Punktzahlen" dataDxfId="173"/>
    <tableColumn id="3" xr3:uid="{FAB635EF-8680-5740-912F-EBFD4A569B9F}" name="Punktzahl" dataDxfId="172"/>
    <tableColumn id="4" xr3:uid="{6D00AA91-DFAD-0E41-8F10-EC7C15108555}" name="Prompt #" dataDxfId="171"/>
  </tableColumns>
  <tableStyleInfo name="TableStyleLight1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56438B7-F715-DB49-B94D-2980B3610952}" name="Table515" displayName="Table515" ref="Q51:S54" totalsRowShown="0">
  <autoFilter ref="Q51:S54" xr:uid="{656438B7-F715-DB49-B94D-2980B3610952}"/>
  <tableColumns count="3">
    <tableColumn id="1" xr3:uid="{027FA13E-AE2D-2447-A199-8EA4AF47AF0E}" name="Höchste Punktzahlen" dataDxfId="170"/>
    <tableColumn id="3" xr3:uid="{FCE8A328-5E10-FD45-9806-BA114061823C}" name="Punktzahl" dataDxfId="169"/>
    <tableColumn id="4" xr3:uid="{6D42A340-9F88-B84E-970F-3902D2E0D2F3}" name="Prompt #" dataDxfId="168"/>
  </tableColumns>
  <tableStyleInfo name="TableStyleLight1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3A8A751-9C7D-464C-9E15-F348C1604613}" name="Table5717" displayName="Table5717" ref="Q57:S60" totalsRowShown="0">
  <autoFilter ref="Q57:S60" xr:uid="{F3A8A751-9C7D-464C-9E15-F348C1604613}"/>
  <tableColumns count="3">
    <tableColumn id="1" xr3:uid="{6DEDC1F5-8468-344F-9869-3A307BB94163}" name="Höchste Punktzahlen" dataDxfId="167"/>
    <tableColumn id="3" xr3:uid="{81A27861-71CA-F54A-8FA0-58A5713FC1E3}" name="Punktzahl" dataDxfId="166"/>
    <tableColumn id="4" xr3:uid="{6796FA70-DF97-B24B-A53A-8443C9795DB2}" name="Prompt #" dataDxfId="165"/>
  </tableColumns>
  <tableStyleInfo name="TableStyleLight1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98F6A59-BECE-0643-8040-8EF05D7F6F87}" name="Table51420" displayName="Table51420" ref="Q63:S66" totalsRowShown="0">
  <autoFilter ref="Q63:S66" xr:uid="{698F6A59-BECE-0643-8040-8EF05D7F6F87}"/>
  <tableColumns count="3">
    <tableColumn id="1" xr3:uid="{AE71E972-B3C4-2F4E-9C8C-2AA51E50BDD8}" name="Höchste Punktzahlen" dataDxfId="164"/>
    <tableColumn id="3" xr3:uid="{2A211BE4-4E1F-4A45-B55E-5592067C272D}" name="Punktzahl" dataDxfId="163"/>
    <tableColumn id="4" xr3:uid="{14522B86-EA99-C142-81BF-D3438EDC2AE5}" name="Prompt #" dataDxfId="162"/>
  </tableColumns>
  <tableStyleInfo name="TableStyleLight1 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C56448A-01EC-6346-9236-5200EB149E99}" name="Table19" displayName="Table19" ref="M72:N81" totalsRowShown="0">
  <autoFilter ref="M72:N81" xr:uid="{DC56448A-01EC-6346-9236-5200EB149E99}"/>
  <sortState xmlns:xlrd2="http://schemas.microsoft.com/office/spreadsheetml/2017/richdata2" ref="M73:N81">
    <sortCondition ref="M72:M81"/>
  </sortState>
  <tableColumns count="2">
    <tableColumn id="1" xr3:uid="{8D1FDA86-7660-EB48-B4DB-7DCF4D367EE7}" name="Komponente"/>
    <tableColumn id="2" xr3:uid="{73696BBA-BCF8-1E4C-B0B7-0DE79162D461}" name="Punktzahl Gesamt" dataDxfId="16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596B3-253E-DE43-AE2C-5678E5D21F16}" name="Table18" displayName="Table18" ref="A21:J33" totalsRowShown="0" headerRowDxfId="275" dataDxfId="274">
  <autoFilter ref="A21:J33" xr:uid="{FD2596B3-253E-DE43-AE2C-5678E5D21F16}"/>
  <sortState xmlns:xlrd2="http://schemas.microsoft.com/office/spreadsheetml/2017/richdata2" ref="A22:J33">
    <sortCondition ref="A21:A33"/>
  </sortState>
  <tableColumns count="10">
    <tableColumn id="1" xr3:uid="{C20EBD88-87BE-5541-B509-E7B80B3B2080}" name="Prompt #" dataDxfId="273"/>
    <tableColumn id="2" xr3:uid="{28913037-DD36-5941-9295-9801290E98B9}" name="Gesamtpunktzahl" dataDxfId="272"/>
    <tableColumn id="3" xr3:uid="{A58E3229-F607-7E48-98BF-7EB1312D39C5}" name="Best Practice" dataDxfId="271"/>
    <tableColumn id="4" xr3:uid="{585CE4E6-3384-DF43-9064-A9E78C35E1AB}" name="Clean Code" dataDxfId="270"/>
    <tableColumn id="5" xr3:uid="{942F0604-E985-E64B-9D43-2DD59DD044C0}" name="Testumfang" dataDxfId="269"/>
    <tableColumn id="6" xr3:uid="{3CF38B8C-B711-534B-B13E-E0EBA0FDEB04}" name="pass@3" dataDxfId="268"/>
    <tableColumn id="7" xr3:uid="{4931A559-ECED-4743-BEFE-DBD47681848C}" name="Anweisungsüberdeckung" dataDxfId="267"/>
    <tableColumn id="8" xr3:uid="{7D372644-1FB3-4147-AF26-EDA6B5B83505}" name="Zweigüberdeckung" dataDxfId="266"/>
    <tableColumn id="9" xr3:uid="{8AE89863-ABB1-FE4E-BA65-1AED5DC624B7}" name="Funktionenüberdeckung" dataDxfId="265"/>
    <tableColumn id="10" xr3:uid="{54C518F2-7EDC-4E46-BB2F-33E57479C843}" name="Zeilenüberdeckung" dataDxfId="264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151C259-4B9D-8046-9FDB-9E3325D69118}" name="Table538" displayName="Table538" ref="Y51:AA54" totalsRowShown="0">
  <autoFilter ref="Y51:AA54" xr:uid="{0151C259-4B9D-8046-9FDB-9E3325D69118}"/>
  <tableColumns count="3">
    <tableColumn id="1" xr3:uid="{B0ED4006-CEEE-B04B-832F-0F94D98E2144}" name="Niedrigste Punktzahlen" dataDxfId="160"/>
    <tableColumn id="3" xr3:uid="{7DBF4D62-0B5E-AC49-BBD1-4042B9B905EB}" name="Punktzahl" dataDxfId="159"/>
    <tableColumn id="4" xr3:uid="{8726A75F-8905-3242-9971-79352A187060}" name="Prompt #" dataDxfId="158"/>
  </tableColumns>
  <tableStyleInfo name="TableStyleLight1 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731D764-E769-CF4F-9A51-6D15197F8BA4}" name="Table5739" displayName="Table5739" ref="Y57:AA60" totalsRowShown="0">
  <autoFilter ref="Y57:AA60" xr:uid="{F731D764-E769-CF4F-9A51-6D15197F8BA4}"/>
  <tableColumns count="3">
    <tableColumn id="1" xr3:uid="{AA880EF9-34C6-6D4B-A194-521A8CA7290A}" name="Niedrigste Punktzahlen" dataDxfId="157"/>
    <tableColumn id="3" xr3:uid="{05787B9F-0439-4E48-B3FE-00C90F9982BD}" name="Punktzahl" dataDxfId="156"/>
    <tableColumn id="4" xr3:uid="{7142CF20-3046-B246-9B25-81EEF682027C}" name="Prompt #" dataDxfId="155"/>
  </tableColumns>
  <tableStyleInfo name="TableStyleLight1 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57538F3-08A8-7C45-A288-6EFAFBA13A25}" name="Table51440" displayName="Table51440" ref="Y63:AA66" totalsRowShown="0">
  <autoFilter ref="Y63:AA66" xr:uid="{257538F3-08A8-7C45-A288-6EFAFBA13A25}"/>
  <tableColumns count="3">
    <tableColumn id="1" xr3:uid="{EEEAFA13-070C-F447-BDEB-5395D6D07040}" name="Niedrigste Punktzahlen" dataDxfId="154"/>
    <tableColumn id="3" xr3:uid="{D7A1F516-9CC3-0647-AC81-035FF96B919D}" name="Punktzahl" dataDxfId="153"/>
    <tableColumn id="4" xr3:uid="{63F536EA-2039-8947-8591-B331C6026253}" name="Prompt #" dataDxfId="152"/>
  </tableColumns>
  <tableStyleInfo name="TableStyleLight1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328BE1C-E352-3547-B015-AB94D7BF5B8F}" name="Table51541" displayName="Table51541" ref="AC51:AE54" totalsRowShown="0">
  <autoFilter ref="AC51:AE54" xr:uid="{2328BE1C-E352-3547-B015-AB94D7BF5B8F}"/>
  <tableColumns count="3">
    <tableColumn id="1" xr3:uid="{F465006A-146B-C948-8714-02966146F962}" name="Höchste Punktzahlen" dataDxfId="151"/>
    <tableColumn id="3" xr3:uid="{69736495-C7E8-2449-B5EA-34413397B079}" name="Punktzahl" dataDxfId="150"/>
    <tableColumn id="4" xr3:uid="{C3BEABA9-E121-CA4D-8996-5E26078DA237}" name="Prompt #" dataDxfId="149"/>
  </tableColumns>
  <tableStyleInfo name="TableStyleLight1 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8CA2F5D-779E-2149-9D79-17766DE8C51C}" name="Table571742" displayName="Table571742" ref="AC57:AE60" totalsRowShown="0">
  <autoFilter ref="AC57:AE60" xr:uid="{F8CA2F5D-779E-2149-9D79-17766DE8C51C}"/>
  <tableColumns count="3">
    <tableColumn id="1" xr3:uid="{F3963536-E3C3-B041-8809-47AB9CBF2215}" name="Höchste Punktzahlen" dataDxfId="148"/>
    <tableColumn id="3" xr3:uid="{05B3E07E-B290-184E-9D0B-51D0D8E2A276}" name="Punktzahl" dataDxfId="147"/>
    <tableColumn id="4" xr3:uid="{9A76953B-F50D-2B48-B1FE-55542F40A8B7}" name="Prompt #" dataDxfId="146"/>
  </tableColumns>
  <tableStyleInfo name="TableStyleLight1 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58ADD51-0128-7C4B-9286-E682034ECA14}" name="Table5142043" displayName="Table5142043" ref="AC63:AE66" totalsRowShown="0">
  <autoFilter ref="AC63:AE66" xr:uid="{658ADD51-0128-7C4B-9286-E682034ECA14}"/>
  <tableColumns count="3">
    <tableColumn id="1" xr3:uid="{EF780D44-2CCB-514B-A057-3EF337761D3D}" name="Höchste Punktzahlen" dataDxfId="145"/>
    <tableColumn id="3" xr3:uid="{43130E8B-9757-5540-83AF-0E646F580242}" name="Punktzahl" dataDxfId="144"/>
    <tableColumn id="4" xr3:uid="{D5621851-6F00-934B-94A6-B1BDC5ED6EF3}" name="Prompt #" dataDxfId="143"/>
  </tableColumns>
  <tableStyleInfo name="TableStyleLight1 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D9E89AC-AB1A-A34C-A41E-96679F3A098E}" name="Table2044" displayName="Table2044" ref="Y72:Z81" totalsRowShown="0">
  <autoFilter ref="Y72:Z81" xr:uid="{DD9E89AC-AB1A-A34C-A41E-96679F3A098E}"/>
  <sortState xmlns:xlrd2="http://schemas.microsoft.com/office/spreadsheetml/2017/richdata2" ref="Y73:Z81">
    <sortCondition ref="Y72:Y81"/>
  </sortState>
  <tableColumns count="2">
    <tableColumn id="1" xr3:uid="{B85922BC-1526-7443-8DE0-0395531C3290}" name="Komponente"/>
    <tableColumn id="2" xr3:uid="{CE329C88-60B6-5441-B38A-D9143194F1F4}" name="Punktzahl Gesamt" dataDxfId="142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5BBC7AB-074B-2C47-B489-78BCEC4DF09B}" name="Table545" displayName="Table545" ref="A52:C55" totalsRowShown="0">
  <autoFilter ref="A52:C55" xr:uid="{B5BBC7AB-074B-2C47-B489-78BCEC4DF09B}"/>
  <tableColumns count="3">
    <tableColumn id="1" xr3:uid="{8FBAA9A4-7C56-424B-BD54-35AF9415A80F}" name="Niedrigste Punktzahlen" dataDxfId="141"/>
    <tableColumn id="3" xr3:uid="{1A5EECF7-D6E4-C64F-818B-3D7D2AD73715}" name="Punktzahl" dataDxfId="140"/>
    <tableColumn id="4" xr3:uid="{2604F99E-C004-DA46-A566-26279B758A69}" name="Prompt #" dataDxfId="139"/>
  </tableColumns>
  <tableStyleInfo name="TableStyleLight1 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8FA248C-2420-DF43-802F-AAA6040A61CA}" name="Table5746" displayName="Table5746" ref="A58:C61" totalsRowShown="0">
  <autoFilter ref="A58:C61" xr:uid="{38FA248C-2420-DF43-802F-AAA6040A61CA}"/>
  <tableColumns count="3">
    <tableColumn id="1" xr3:uid="{4EFFA35A-EAB4-1A46-936E-8A53490F4DA7}" name="Niedrigste Punktzahlen" dataDxfId="138"/>
    <tableColumn id="3" xr3:uid="{12B8A3E5-F75A-C945-AFAA-4E503DD4AF7E}" name="Punktzahl" dataDxfId="137"/>
    <tableColumn id="4" xr3:uid="{89A6376C-2F03-8940-B573-A634D9D45658}" name="Prompt #" dataDxfId="136"/>
  </tableColumns>
  <tableStyleInfo name="TableStyleLight1 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099DFF3-1FB0-8C48-8D06-AFD62DB507E0}" name="Table51447" displayName="Table51447" ref="A64:C67" totalsRowShown="0">
  <autoFilter ref="A64:C67" xr:uid="{8099DFF3-1FB0-8C48-8D06-AFD62DB507E0}"/>
  <tableColumns count="3">
    <tableColumn id="1" xr3:uid="{D9B804DC-C1FF-5944-837F-1CD6EB10696A}" name="Niedrigste Punktzahlen" dataDxfId="135"/>
    <tableColumn id="3" xr3:uid="{73A2A4F9-74F3-0549-8360-CADDCFE909A7}" name="Punktzahl" dataDxfId="134"/>
    <tableColumn id="4" xr3:uid="{75F0E5C8-548C-FC4D-99E4-52C1CEB51AFB}" name="Prompt #" dataDxfId="133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EC48C-EF4A-E34D-9163-F13EE1C1C6E7}" name="Table20" displayName="Table20" ref="M3:V7" totalsRowShown="0" headerRowDxfId="263" headerRowBorderDxfId="262" tableBorderDxfId="261">
  <autoFilter ref="M3:V7" xr:uid="{196EC48C-EF4A-E34D-9163-F13EE1C1C6E7}"/>
  <sortState xmlns:xlrd2="http://schemas.microsoft.com/office/spreadsheetml/2017/richdata2" ref="M4:V7">
    <sortCondition ref="M3:M7"/>
  </sortState>
  <tableColumns count="10">
    <tableColumn id="1" xr3:uid="{D124AA10-F7A3-234B-B8A9-545CEAFE3B10}" name="Variation"/>
    <tableColumn id="2" xr3:uid="{2F402371-4552-1E4B-BCAF-6DF15E524B08}" name="Gesamtpunktzahl" dataDxfId="260"/>
    <tableColumn id="3" xr3:uid="{DE66F8CD-D18C-DC42-A50F-9A7AB3D2258E}" name="Best Practice"/>
    <tableColumn id="4" xr3:uid="{9AC55EAC-73EA-B249-87D5-FD7F7C7ED31F}" name="Clean Code"/>
    <tableColumn id="5" xr3:uid="{2210B0D2-717F-6D43-9A09-387623543F61}" name="Testumfang"/>
    <tableColumn id="6" xr3:uid="{E52F23BD-4445-3E42-8702-2170EC1BD7C9}" name="pass@3"/>
    <tableColumn id="7" xr3:uid="{576CB20F-1DB4-CE40-906C-47E61D3B5688}" name="Anweisungsüberdeckung" dataDxfId="259"/>
    <tableColumn id="8" xr3:uid="{6966BE0D-FCC2-344E-9263-D52338B36568}" name="Zweigüberdeckung" dataDxfId="258"/>
    <tableColumn id="9" xr3:uid="{99B98C97-5D4E-BB40-8489-369D122995F0}" name="Funktionenüberdeckung" dataDxfId="257"/>
    <tableColumn id="10" xr3:uid="{DA9AC92B-96CF-AB43-9507-ED4CF7A9DE67}" name="Zeilenüberdeckung" dataDxfId="256"/>
  </tableColumns>
  <tableStyleInfo name="TableStyleLight1 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54ECCB0-565A-0945-BCA9-F10CB57C2BAF}" name="Table51548" displayName="Table51548" ref="E52:G55" totalsRowShown="0">
  <autoFilter ref="E52:G55" xr:uid="{254ECCB0-565A-0945-BCA9-F10CB57C2BAF}"/>
  <tableColumns count="3">
    <tableColumn id="1" xr3:uid="{E509C0E9-91FE-0D43-87A5-FE33FC7A0775}" name="Höchste Punktzahlen" dataDxfId="132"/>
    <tableColumn id="3" xr3:uid="{FD1A8F13-F948-374E-8237-9207FC46EBCA}" name="Punktzahl" dataDxfId="131"/>
    <tableColumn id="4" xr3:uid="{94975498-DBCB-5543-93D3-FC182AACDDF0}" name="Prompt #" dataDxfId="130"/>
  </tableColumns>
  <tableStyleInfo name="TableStyleLight1 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F7F5E8A3-D2C3-4D46-938D-1A4BE6A719D5}" name="Table571749" displayName="Table571749" ref="E58:G61" totalsRowShown="0">
  <autoFilter ref="E58:G61" xr:uid="{F7F5E8A3-D2C3-4D46-938D-1A4BE6A719D5}"/>
  <tableColumns count="3">
    <tableColumn id="1" xr3:uid="{94D2E5E1-7882-1344-9CE4-E31C682972BC}" name="Höchste Punktzahlen" dataDxfId="129"/>
    <tableColumn id="3" xr3:uid="{C0688DE6-32F7-CD46-B9BD-DB3A47871DF9}" name="Punktzahl" dataDxfId="128"/>
    <tableColumn id="4" xr3:uid="{3921224E-584B-164F-BAB0-147FD6D199EE}" name="Prompt #" dataDxfId="127"/>
  </tableColumns>
  <tableStyleInfo name="TableStyleLight1 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EE087CA-7D49-DC48-AB97-610DB54B6C44}" name="Table5142050" displayName="Table5142050" ref="E64:G67" totalsRowShown="0">
  <autoFilter ref="E64:G67" xr:uid="{9EE087CA-7D49-DC48-AB97-610DB54B6C44}"/>
  <tableColumns count="3">
    <tableColumn id="1" xr3:uid="{F10B9AFF-1591-D34F-A279-FD37FAAFEE53}" name="Höchste Punktzahlen" dataDxfId="126"/>
    <tableColumn id="3" xr3:uid="{E7356899-EFB2-DD48-8DAE-6858F2EC2CD4}" name="Punktzahl" dataDxfId="125"/>
    <tableColumn id="4" xr3:uid="{7247B792-A0DE-3B40-B6BE-DFC3EAA465A9}" name="Prompt #" dataDxfId="124"/>
  </tableColumns>
  <tableStyleInfo name="TableStyleLight1 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CFDAEED-45E5-574B-80D6-A988F0B38068}" name="Table2051" displayName="Table2051" ref="A73:B82" totalsRowShown="0">
  <autoFilter ref="A73:B82" xr:uid="{0CFDAEED-45E5-574B-80D6-A988F0B38068}"/>
  <sortState xmlns:xlrd2="http://schemas.microsoft.com/office/spreadsheetml/2017/richdata2" ref="A74:B82">
    <sortCondition ref="A73:A82"/>
  </sortState>
  <tableColumns count="2">
    <tableColumn id="1" xr3:uid="{14CDC380-4550-6D41-8EB6-7E78640F6FA0}" name="Komponente"/>
    <tableColumn id="2" xr3:uid="{F1FB4C6B-2B8E-9C40-A677-4D3BEA144B6E}" name="Punktzahl Gesamt" dataDxfId="123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7045A15-9534-344D-8FDB-992049541BA7}" name="Table52" displayName="Table52" ref="AX5:BC8" totalsRowShown="0">
  <autoFilter ref="AX5:BC8" xr:uid="{C7045A15-9534-344D-8FDB-992049541BA7}"/>
  <sortState xmlns:xlrd2="http://schemas.microsoft.com/office/spreadsheetml/2017/richdata2" ref="AX6:BC8">
    <sortCondition descending="1" ref="BC5:BC8"/>
  </sortState>
  <tableColumns count="6">
    <tableColumn id="1" xr3:uid="{F561CECC-18D1-684C-9AA6-76F4E7839CBF}" name="KI"/>
    <tableColumn id="2" xr3:uid="{670AB314-93B7-DB4A-9A6B-670BA24ADBF7}" name="Punktzahl" dataDxfId="122"/>
    <tableColumn id="3" xr3:uid="{F0863623-0BC0-994E-A930-B32EC4D32163}" name="Best Practice"/>
    <tableColumn id="4" xr3:uid="{1A2F9E80-0EF7-CC42-8D43-0067EA1FF3D4}" name="Clean Code"/>
    <tableColumn id="5" xr3:uid="{082E388C-8763-894F-AB07-4F5BDC6AC725}" name="Testumfang"/>
    <tableColumn id="6" xr3:uid="{2F1AC640-FE4C-A24F-BE80-6FAEBB8B30C1}" name="pass@3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85E82ED-0F16-1945-AC43-EBA8A04D1FBC}" name="Table53" displayName="Table53" ref="BF5:BR8" totalsRowShown="0" headerRowDxfId="121">
  <autoFilter ref="BF5:BR8" xr:uid="{B85E82ED-0F16-1945-AC43-EBA8A04D1FBC}"/>
  <sortState xmlns:xlrd2="http://schemas.microsoft.com/office/spreadsheetml/2017/richdata2" ref="BF6:BR8">
    <sortCondition descending="1" ref="BR5:BR8"/>
  </sortState>
  <tableColumns count="13">
    <tableColumn id="1" xr3:uid="{4B7AC221-8845-A74D-9973-B5861D2BBEE3}" name="KI" dataDxfId="120"/>
    <tableColumn id="2" xr3:uid="{E0FB8B63-DA0D-0342-90B6-A9D222541E64}" name="1" dataDxfId="119"/>
    <tableColumn id="3" xr3:uid="{3FFA759B-740C-F74E-A509-4FAE46C35DB0}" name="2" dataDxfId="118"/>
    <tableColumn id="4" xr3:uid="{6E1F97CB-6733-AB45-86B6-33699F5C5B85}" name="3" dataDxfId="117"/>
    <tableColumn id="5" xr3:uid="{3DDA34CD-1D8A-0647-9789-2C5E57B659C5}" name="4" dataDxfId="116"/>
    <tableColumn id="6" xr3:uid="{FAB20D1F-2C14-CE46-85F6-15069F9893A4}" name="5" dataDxfId="115"/>
    <tableColumn id="7" xr3:uid="{5E87A85B-8CCE-4F4A-8824-57AD60E9E160}" name="6" dataDxfId="114"/>
    <tableColumn id="8" xr3:uid="{239D487B-B85F-7840-A52A-DD970DD19170}" name="7" dataDxfId="113"/>
    <tableColumn id="9" xr3:uid="{42818F0C-7F34-F648-846C-E34562281A3F}" name="8" dataDxfId="112"/>
    <tableColumn id="10" xr3:uid="{33F29ABC-9139-3240-A79E-4CD0C83CC2C3}" name="9" dataDxfId="111"/>
    <tableColumn id="11" xr3:uid="{6EEE0BF6-94BF-FE44-975A-91B20DA8E44D}" name="10" dataDxfId="110"/>
    <tableColumn id="12" xr3:uid="{FA826B1C-12D3-054C-ABA2-4B0F852D85EA}" name="11" dataDxfId="109"/>
    <tableColumn id="13" xr3:uid="{56F2837D-6166-294E-A840-E9A7A486FE7E}" name="12" dataDxfId="108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9CA324E8-C45A-AE43-8A03-223C043A45E9}" name="Table5358" displayName="Table5358" ref="BF15:BR18" totalsRowShown="0" headerRowDxfId="107">
  <autoFilter ref="BF15:BR18" xr:uid="{9CA324E8-C45A-AE43-8A03-223C043A45E9}"/>
  <sortState xmlns:xlrd2="http://schemas.microsoft.com/office/spreadsheetml/2017/richdata2" ref="BF16:BR18">
    <sortCondition descending="1" ref="BR15:BR18"/>
  </sortState>
  <tableColumns count="13">
    <tableColumn id="1" xr3:uid="{3C5A4635-DBA0-3647-B565-F8F3AFD4B492}" name="KI" dataDxfId="106"/>
    <tableColumn id="2" xr3:uid="{784C935F-6451-224E-BF51-3CA91EDF7E15}" name="1" dataDxfId="105"/>
    <tableColumn id="3" xr3:uid="{5B57CE58-8708-3B4A-99D4-F24E1B5FCC13}" name="2" dataDxfId="104"/>
    <tableColumn id="4" xr3:uid="{0D2BA472-7ED7-5945-BF57-ACE530E6D09E}" name="3" dataDxfId="103"/>
    <tableColumn id="5" xr3:uid="{54E980D8-31E7-5140-855F-B8770CD2DCAA}" name="4" dataDxfId="102"/>
    <tableColumn id="6" xr3:uid="{670BED99-3E81-BB4F-B93A-D13FFB3480E6}" name="5" dataDxfId="101"/>
    <tableColumn id="7" xr3:uid="{D8F4E476-2FC5-824E-A5CE-FB10B7664AF1}" name="6" dataDxfId="100"/>
    <tableColumn id="8" xr3:uid="{E42F4169-3BBD-6D4C-B024-E3059287A24A}" name="7" dataDxfId="99"/>
    <tableColumn id="9" xr3:uid="{B9F2F772-67DA-1D47-8939-9CD3E6539FC3}" name="8" dataDxfId="98"/>
    <tableColumn id="10" xr3:uid="{655EEBAE-3414-9B42-879F-41981A172E32}" name="9" dataDxfId="97"/>
    <tableColumn id="11" xr3:uid="{C11FDB02-A02E-6143-B2CF-25FF0A0E86ED}" name="10" dataDxfId="96"/>
    <tableColumn id="12" xr3:uid="{2F8848DC-56BB-584F-89B3-80A25E6FAD46}" name="11" dataDxfId="95"/>
    <tableColumn id="13" xr3:uid="{F3CA6E0E-364A-8A4E-B551-FEDF00A050F2}" name="12" dataDxfId="94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DBE205A-80E5-9646-884C-63ECC0204982}" name="Table5359" displayName="Table5359" ref="BF24:BR27" totalsRowShown="0" headerRowDxfId="93">
  <autoFilter ref="BF24:BR27" xr:uid="{4DBE205A-80E5-9646-884C-63ECC0204982}"/>
  <sortState xmlns:xlrd2="http://schemas.microsoft.com/office/spreadsheetml/2017/richdata2" ref="BF25:BR27">
    <sortCondition descending="1" ref="BG24:BG27"/>
  </sortState>
  <tableColumns count="13">
    <tableColumn id="1" xr3:uid="{D32388C6-A424-4B4E-90E9-0B201D03397D}" name="KI" dataDxfId="92"/>
    <tableColumn id="2" xr3:uid="{CD785BB6-81A0-BD40-AF2E-AB23DD16E37C}" name="1" dataDxfId="91"/>
    <tableColumn id="3" xr3:uid="{C213B601-E1D3-6F47-99B0-4279322412FD}" name="2" dataDxfId="90"/>
    <tableColumn id="4" xr3:uid="{8D7F0661-EBC9-3347-8007-06D93A542CE7}" name="3" dataDxfId="89"/>
    <tableColumn id="5" xr3:uid="{BADA8D14-7F8D-EF4E-8758-D9160FE0D475}" name="4" dataDxfId="88"/>
    <tableColumn id="6" xr3:uid="{4B03C73A-6ABA-B04A-BE13-2EA7445B7670}" name="5" dataDxfId="87"/>
    <tableColumn id="7" xr3:uid="{D626B742-B509-3D4A-8B36-B0B42E1AA32E}" name="6" dataDxfId="86"/>
    <tableColumn id="8" xr3:uid="{73BC45A0-8738-AE4C-8BC1-D3CD78C68D46}" name="7" dataDxfId="85"/>
    <tableColumn id="9" xr3:uid="{D0A0FDCC-20DD-1142-ADCF-5FE91BF25BA2}" name="8" dataDxfId="84"/>
    <tableColumn id="10" xr3:uid="{BFC524D5-A458-F248-B384-999E8EB6D4C8}" name="9" dataDxfId="83"/>
    <tableColumn id="11" xr3:uid="{FB64A87F-82DC-CF45-B353-C2C8CA47CAB1}" name="10" dataDxfId="82"/>
    <tableColumn id="12" xr3:uid="{A45F05D5-DCC9-3040-AC93-E7BFEC4DC578}" name="11" dataDxfId="81"/>
    <tableColumn id="13" xr3:uid="{D8A9D042-35F4-D643-8CB5-0E0D76825F87}" name="12" dataDxfId="80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99923AA-00A1-E54D-97D6-8C1127DB867E}" name="Table5360" displayName="Table5360" ref="BF33:BR36" totalsRowShown="0" headerRowDxfId="79">
  <autoFilter ref="BF33:BR36" xr:uid="{999923AA-00A1-E54D-97D6-8C1127DB867E}"/>
  <sortState xmlns:xlrd2="http://schemas.microsoft.com/office/spreadsheetml/2017/richdata2" ref="BF34:BR36">
    <sortCondition descending="1" ref="BR33:BR36"/>
  </sortState>
  <tableColumns count="13">
    <tableColumn id="1" xr3:uid="{4000A0D3-1F57-AE4E-8F0D-81BEE436F18E}" name="KI" dataDxfId="78"/>
    <tableColumn id="2" xr3:uid="{60EE7D20-C5B8-CA4E-A8BB-87CF51A3B59A}" name="1" dataDxfId="77"/>
    <tableColumn id="3" xr3:uid="{773B4598-9DC4-304C-88DC-E563BA5BB270}" name="2" dataDxfId="76"/>
    <tableColumn id="4" xr3:uid="{64EE434F-A62E-2E41-A9D7-CE959575405E}" name="3" dataDxfId="75"/>
    <tableColumn id="5" xr3:uid="{6ADB5399-099B-5744-8106-D7DA249DC06F}" name="4" dataDxfId="74"/>
    <tableColumn id="6" xr3:uid="{00E8B1BF-3C7B-A64D-8970-94FD32BFA93A}" name="5" dataDxfId="73"/>
    <tableColumn id="7" xr3:uid="{9F1B6D50-739C-6A4C-B83C-93A79A8D2DCE}" name="6" dataDxfId="72"/>
    <tableColumn id="8" xr3:uid="{4D73A2DD-BE09-2044-B790-B63B080FA95B}" name="7" dataDxfId="71"/>
    <tableColumn id="9" xr3:uid="{45678FEC-0D58-9F4B-AEDE-0262F7432CA1}" name="8" dataDxfId="70"/>
    <tableColumn id="10" xr3:uid="{DC6F4CA6-4C3F-AF4A-BE4C-34CEC293BE2D}" name="9" dataDxfId="69"/>
    <tableColumn id="11" xr3:uid="{888AFB7B-368D-E340-9E6F-6C3B810D421F}" name="10" dataDxfId="68"/>
    <tableColumn id="12" xr3:uid="{77EA80EF-B97A-1943-B074-1D3CACE6EFC1}" name="11" dataDxfId="67"/>
    <tableColumn id="13" xr3:uid="{901B55C9-DD47-5D46-A93D-7890B5195D29}" name="12" dataDxfId="66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DB34F8-F120-A347-B3C1-BB17DE01C8C3}" name="Table5210" displayName="Table5210" ref="AX16:BB19" totalsRowShown="0">
  <autoFilter ref="AX16:BB19" xr:uid="{1CDB34F8-F120-A347-B3C1-BB17DE01C8C3}"/>
  <sortState xmlns:xlrd2="http://schemas.microsoft.com/office/spreadsheetml/2017/richdata2" ref="AX17:BB19">
    <sortCondition descending="1" ref="BA16:BA19"/>
  </sortState>
  <tableColumns count="5">
    <tableColumn id="1" xr3:uid="{E3944910-1604-E049-BC3F-A5AFDFFE7375}" name="KI"/>
    <tableColumn id="2" xr3:uid="{7E3C189D-BDF2-B24D-AE8B-3DA5D5E4B98B}" name="1" dataDxfId="65"/>
    <tableColumn id="3" xr3:uid="{258CA3B4-D512-3E44-941D-75F9CE5DF37C}" name="2"/>
    <tableColumn id="4" xr3:uid="{C9F53701-BB3B-5C4D-BF3E-94A9B319FAF8}" name="3"/>
    <tableColumn id="5" xr3:uid="{DFED76C6-6001-D44B-AA2C-D5DAFA0F480A}" name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C1953A-59A6-AE44-B014-CD8EC4CEFA0A}" name="Table21" displayName="Table21" ref="M21:V33" totalsRowShown="0" headerRowDxfId="255" dataDxfId="254">
  <autoFilter ref="M21:V33" xr:uid="{33C1953A-59A6-AE44-B014-CD8EC4CEFA0A}"/>
  <sortState xmlns:xlrd2="http://schemas.microsoft.com/office/spreadsheetml/2017/richdata2" ref="M22:V33">
    <sortCondition ref="M21:M33"/>
  </sortState>
  <tableColumns count="10">
    <tableColumn id="1" xr3:uid="{EB5ACCE5-C604-DA47-8C09-6CC69D4D4576}" name="Prompt #" dataDxfId="253"/>
    <tableColumn id="2" xr3:uid="{EA944DC4-3EB0-5C44-AC6D-FBBD170B6655}" name="Gesamtpunktzahl" dataDxfId="252"/>
    <tableColumn id="3" xr3:uid="{385B6757-1103-0945-9841-1FCAD46AA120}" name="Best Practice" dataDxfId="251"/>
    <tableColumn id="4" xr3:uid="{5F10987D-11FF-0249-A43B-4B4989842E94}" name="Clean Code" dataDxfId="250"/>
    <tableColumn id="5" xr3:uid="{F05F9BE0-E696-574B-A5B1-0CC42637807B}" name="Testumfang" dataDxfId="249"/>
    <tableColumn id="6" xr3:uid="{E84AF4E6-D9F0-2646-883F-9EFE6AD701E5}" name="pass@3" dataDxfId="248"/>
    <tableColumn id="7" xr3:uid="{3529847F-06ED-C640-A17B-24FD0BF94425}" name="Anweisungsüberdeckung" dataDxfId="247"/>
    <tableColumn id="8" xr3:uid="{86C4F20E-77AD-0547-9BE6-2EEABFB4F133}" name="Zweigüberdeckung" dataDxfId="246"/>
    <tableColumn id="9" xr3:uid="{3C82350C-C1CC-2A46-AABD-F38E06571FB2}" name="Funktionenüberdeckung" dataDxfId="245"/>
    <tableColumn id="10" xr3:uid="{9C9C8C99-D0D0-E04C-A289-45BDD997422F}" name="Zeilenüberdeckung" dataDxfId="244"/>
  </tableColumns>
  <tableStyleInfo name="TableStyleLight1 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D631C-6AF5-024B-9107-38E214EB7EDD}" name="Table5211" displayName="Table5211" ref="AX26:BB29" totalsRowShown="0">
  <autoFilter ref="AX26:BB29" xr:uid="{A18D631C-6AF5-024B-9107-38E214EB7EDD}"/>
  <sortState xmlns:xlrd2="http://schemas.microsoft.com/office/spreadsheetml/2017/richdata2" ref="AX27:BB29">
    <sortCondition descending="1" ref="BB26:BB29"/>
  </sortState>
  <tableColumns count="5">
    <tableColumn id="1" xr3:uid="{E67E5D0B-DD66-9142-B1C3-2C2E457FF263}" name="KI"/>
    <tableColumn id="2" xr3:uid="{E96FCD62-3250-944A-B6AD-612025344AF7}" name="1" dataDxfId="64"/>
    <tableColumn id="3" xr3:uid="{38196237-01AB-E545-A846-8C3FFB62CAAB}" name="2"/>
    <tableColumn id="4" xr3:uid="{BEC51432-B46C-9D40-88A8-9FC3FF58C11F}" name="3"/>
    <tableColumn id="5" xr3:uid="{942D0DE9-712B-E847-8036-C08A502B377B}" name="4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43104C-B7DA-0D4C-AE8C-946BB5ACA232}" name="Table521117" displayName="Table521117" ref="AX37:BB40" totalsRowShown="0">
  <autoFilter ref="AX37:BB40" xr:uid="{DD43104C-B7DA-0D4C-AE8C-946BB5ACA232}"/>
  <sortState xmlns:xlrd2="http://schemas.microsoft.com/office/spreadsheetml/2017/richdata2" ref="AX38:BB40">
    <sortCondition descending="1" ref="BB37:BB40"/>
  </sortState>
  <tableColumns count="5">
    <tableColumn id="1" xr3:uid="{6C5D28C4-7277-FE47-A070-B1E9B869D7C7}" name="KI"/>
    <tableColumn id="2" xr3:uid="{69DEBADE-EF4A-264E-83C7-6BC9156B3A23}" name="1" dataDxfId="63"/>
    <tableColumn id="3" xr3:uid="{B80CCC01-59AC-F945-9270-31FC40E18490}" name="2"/>
    <tableColumn id="4" xr3:uid="{6EA0C1D8-8406-A24E-A5DE-D1CBD9ACDD4F}" name="3"/>
    <tableColumn id="5" xr3:uid="{48693085-4887-F147-8CF4-AB831C3224C7}" name="4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E34148E-3312-7847-A8A0-C7EB5462F2F5}" name="Table52111718" displayName="Table52111718" ref="AX47:BB50" totalsRowShown="0">
  <autoFilter ref="AX47:BB50" xr:uid="{2E34148E-3312-7847-A8A0-C7EB5462F2F5}"/>
  <sortState xmlns:xlrd2="http://schemas.microsoft.com/office/spreadsheetml/2017/richdata2" ref="AX48:BB50">
    <sortCondition descending="1" ref="BB47:BB50"/>
  </sortState>
  <tableColumns count="5">
    <tableColumn id="1" xr3:uid="{BB0EB066-ED5B-2041-93BD-A518B3F4C69F}" name="KI"/>
    <tableColumn id="2" xr3:uid="{C998BF1A-D02B-D64E-B671-88E740DEBA81}" name="1" dataDxfId="62"/>
    <tableColumn id="3" xr3:uid="{4636C0BA-2640-724A-AA7C-709DF39B8704}" name="2"/>
    <tableColumn id="4" xr3:uid="{0A95E298-B930-274D-9446-45E01B097632}" name="3"/>
    <tableColumn id="5" xr3:uid="{69FEAC7C-7B3C-1E49-B03B-3E83F0090D71}" name="4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677B52C-5E1B-4945-814F-71DA60C621A9}" name="Table536019" displayName="Table536019" ref="BF43:BR46" totalsRowShown="0" headerRowDxfId="61">
  <autoFilter ref="BF43:BR46" xr:uid="{9677B52C-5E1B-4945-814F-71DA60C621A9}"/>
  <sortState xmlns:xlrd2="http://schemas.microsoft.com/office/spreadsheetml/2017/richdata2" ref="BF44:BR46">
    <sortCondition descending="1" ref="BR43:BR46"/>
  </sortState>
  <tableColumns count="13">
    <tableColumn id="1" xr3:uid="{69B68C3D-183B-9B45-A69C-A4C5186DEC96}" name="KI" dataDxfId="60"/>
    <tableColumn id="2" xr3:uid="{99C73526-0824-4E44-B072-8F6D25BFA0F1}" name="1" dataDxfId="59"/>
    <tableColumn id="3" xr3:uid="{0FEBCDCF-5626-1D4A-AD3F-3B4C6D0D9690}" name="2" dataDxfId="58"/>
    <tableColumn id="4" xr3:uid="{C7074E17-32ED-FE46-8B80-8EC29E0D5824}" name="3" dataDxfId="57"/>
    <tableColumn id="5" xr3:uid="{7F274603-2558-C348-91A4-B1EADBCFD133}" name="4" dataDxfId="56"/>
    <tableColumn id="6" xr3:uid="{1A587758-0577-9F4A-BAAD-68E2607FA9EF}" name="5" dataDxfId="55"/>
    <tableColumn id="7" xr3:uid="{53B93B44-8572-9A41-B9F5-0CB88007107C}" name="6" dataDxfId="54"/>
    <tableColumn id="8" xr3:uid="{FBB8E907-5FD2-3E4A-93AD-1A8A02819274}" name="7" dataDxfId="53"/>
    <tableColumn id="9" xr3:uid="{4215AA56-81D0-664A-8EDE-5325AC4CE270}" name="8" dataDxfId="52"/>
    <tableColumn id="10" xr3:uid="{E36CE7AB-3BC3-F949-92C0-809CA499BC84}" name="9" dataDxfId="51"/>
    <tableColumn id="11" xr3:uid="{D66AF750-34D8-4846-8ED7-7AE843C7A5E2}" name="10" dataDxfId="50"/>
    <tableColumn id="12" xr3:uid="{CAB72574-207E-E444-ABA5-023F147B0137}" name="11" dataDxfId="49"/>
    <tableColumn id="13" xr3:uid="{C87FDB76-3A15-0240-9EBA-339CE6829009}" name="12" dataDxfId="48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FFBA818-66CA-1543-BEBE-80F80E7D3A9C}" name="Table22" displayName="Table22" ref="BU5:BX8" totalsRowShown="0">
  <autoFilter ref="BU5:BX8" xr:uid="{5FFBA818-66CA-1543-BEBE-80F80E7D3A9C}"/>
  <sortState xmlns:xlrd2="http://schemas.microsoft.com/office/spreadsheetml/2017/richdata2" ref="BU6:BX8">
    <sortCondition descending="1" ref="BW5:BW8"/>
  </sortState>
  <tableColumns count="4">
    <tableColumn id="1" xr3:uid="{EDAAF0F4-783B-DC40-8707-DFEE90D4A093}" name="KI"/>
    <tableColumn id="2" xr3:uid="{D9ADAC99-5A4B-8D4F-81C8-E2B8853E18C6}" name="Leicht"/>
    <tableColumn id="3" xr3:uid="{7F41CFC1-F796-DA46-B9E4-8D337BB72560}" name="Mittel"/>
    <tableColumn id="4" xr3:uid="{A86AB53E-C7C2-A34E-9039-1DEC3F243BF3}" name="Schwer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8B0AE64-49CC-334F-91B3-05784DB419AC}" name="Table23" displayName="Table23" ref="A13:J16" totalsRowShown="0" headerRowDxfId="47" dataDxfId="46">
  <autoFilter ref="A13:J16" xr:uid="{88B0AE64-49CC-334F-91B3-05784DB419AC}"/>
  <sortState xmlns:xlrd2="http://schemas.microsoft.com/office/spreadsheetml/2017/richdata2" ref="A14:J16">
    <sortCondition ref="A13:A16"/>
  </sortState>
  <tableColumns count="10">
    <tableColumn id="1" xr3:uid="{732A97E2-8900-DE4F-8140-C28BE27F3538}" name="Basis-Prompt" dataDxfId="45"/>
    <tableColumn id="2" xr3:uid="{FBFEBC09-D358-974B-941B-F60DC3BDAFBF}" name="Gesamtpunktzahl" dataDxfId="44"/>
    <tableColumn id="3" xr3:uid="{CF03A246-29C1-BF4A-AB6F-D91750A81D0E}" name="Best Practice" dataDxfId="43"/>
    <tableColumn id="4" xr3:uid="{958F5CB3-7A46-1946-A21D-8AE63847F23B}" name="Clean Code" dataDxfId="42"/>
    <tableColumn id="5" xr3:uid="{E7FAA90B-A339-1843-B12B-F55FCFD35DB3}" name="Testumfang" dataDxfId="41"/>
    <tableColumn id="6" xr3:uid="{B133CA44-620D-E644-8D40-0A427D1DA068}" name="pass@3" dataDxfId="40"/>
    <tableColumn id="7" xr3:uid="{8DC7C042-1C28-7548-8713-8601DB35611F}" name="Anweisungsüberdeckung" dataDxfId="39"/>
    <tableColumn id="8" xr3:uid="{762A8DDC-EC78-C745-98CA-182DE07B768D}" name="Zweigüberdeckung" dataDxfId="38"/>
    <tableColumn id="9" xr3:uid="{30B43D34-2B83-044E-98B5-31352AD46C7A}" name="Funktionenüberdeckung" dataDxfId="37"/>
    <tableColumn id="10" xr3:uid="{C71474EA-C52E-CF40-88E4-80B717E1BCFF}" name="Zeilenüberdeckung" dataDxfId="36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C28BDB-7232-2045-BE5D-F29081564BB3}" name="Table2322" displayName="Table2322" ref="M13:V16" totalsRowShown="0" headerRowDxfId="35" dataDxfId="34">
  <autoFilter ref="M13:V16" xr:uid="{C6C28BDB-7232-2045-BE5D-F29081564BB3}"/>
  <sortState xmlns:xlrd2="http://schemas.microsoft.com/office/spreadsheetml/2017/richdata2" ref="M14:V16">
    <sortCondition descending="1" ref="T13:T16"/>
  </sortState>
  <tableColumns count="10">
    <tableColumn id="1" xr3:uid="{704A634B-B55D-6243-8580-0084372BA3E6}" name="PE-Strategy" dataDxfId="33"/>
    <tableColumn id="2" xr3:uid="{60BBE0A9-5783-0D4A-83C4-4D20131C956C}" name="Gesamtpunktzahl" dataDxfId="32"/>
    <tableColumn id="3" xr3:uid="{875E93E1-1FDB-1C4C-99CA-448F346A4814}" name="Best Practice" dataDxfId="31"/>
    <tableColumn id="4" xr3:uid="{5F386E88-4E20-C444-B8BB-C4C6F8004679}" name="Clean Code" dataDxfId="30"/>
    <tableColumn id="5" xr3:uid="{7072154F-DA33-A04F-A8BA-44E2AD7884AF}" name="Testumfang" dataDxfId="29"/>
    <tableColumn id="6" xr3:uid="{B40FB0C5-6FC5-AB49-91A8-22F0AA157AE0}" name="pass@3" dataDxfId="28"/>
    <tableColumn id="7" xr3:uid="{9E38CF1B-162F-2640-929D-54D4E1F42257}" name="Anweisungsüberdeckung" dataDxfId="27"/>
    <tableColumn id="8" xr3:uid="{C36403B4-4D24-E24B-906D-FF457FE7FC51}" name="Zweigüberdeckung" dataDxfId="26"/>
    <tableColumn id="9" xr3:uid="{104961AE-1CA9-AF4D-9586-78033C896C4F}" name="Funktionenüberdeckung" dataDxfId="25"/>
    <tableColumn id="10" xr3:uid="{13952A00-2DA2-E34C-9B7E-A2E39939795C}" name="Zeilenüberdeckung" dataDxfId="24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4976342-AF26-304E-9DC4-84DDE04FCF38}" name="Table232223" displayName="Table232223" ref="Y13:AH16" totalsRowShown="0" headerRowDxfId="23" dataDxfId="22">
  <autoFilter ref="Y13:AH16" xr:uid="{E4976342-AF26-304E-9DC4-84DDE04FCF38}"/>
  <sortState xmlns:xlrd2="http://schemas.microsoft.com/office/spreadsheetml/2017/richdata2" ref="Y14:AH16">
    <sortCondition ref="Y13:Y16"/>
  </sortState>
  <tableColumns count="10">
    <tableColumn id="1" xr3:uid="{C1BA6F9F-3014-0641-A355-6A20775806CF}" name="PE-Strategy" dataDxfId="21"/>
    <tableColumn id="2" xr3:uid="{8D73BF0C-25B7-A343-B328-829926807903}" name="Gesamtpunktzahl" dataDxfId="20"/>
    <tableColumn id="3" xr3:uid="{B6FF209D-39C4-414A-8FE0-3EE796FCBDF8}" name="Best Practice" dataDxfId="19"/>
    <tableColumn id="4" xr3:uid="{4E2CA877-AD71-1B4A-A1F2-BD8E96092584}" name="Clean Code" dataDxfId="18"/>
    <tableColumn id="5" xr3:uid="{153DE437-7A9F-C94C-BE4A-14AA7E7C3890}" name="Testumfang" dataDxfId="17"/>
    <tableColumn id="6" xr3:uid="{D955654F-12D1-A242-A91B-A85CFA789573}" name="pass@3" dataDxfId="16"/>
    <tableColumn id="7" xr3:uid="{289318F5-2B18-5D4D-B3A7-F0140C9AA526}" name="Anweisungsüberdeckung" dataDxfId="15"/>
    <tableColumn id="8" xr3:uid="{544ECF29-72E3-014A-A6C9-4A56B176BA31}" name="Zweigüberdeckung" dataDxfId="14"/>
    <tableColumn id="9" xr3:uid="{2730285E-C4A6-2C43-A8E6-05A9A8A2E1FF}" name="Funktionenüberdeckung" dataDxfId="13"/>
    <tableColumn id="10" xr3:uid="{F304AB99-9C91-B24A-8093-B1422060E71F}" name="Zeilenüberdeckung" dataDxfId="12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7116B14-AD83-3947-BDAB-60144891338B}" name="Table23222331" displayName="Table23222331" ref="AK13:AT16" totalsRowShown="0" headerRowDxfId="11" dataDxfId="10">
  <autoFilter ref="AK13:AT16" xr:uid="{17116B14-AD83-3947-BDAB-60144891338B}"/>
  <sortState xmlns:xlrd2="http://schemas.microsoft.com/office/spreadsheetml/2017/richdata2" ref="AK14:AT16">
    <sortCondition descending="1" ref="AL13:AL16"/>
  </sortState>
  <tableColumns count="10">
    <tableColumn id="1" xr3:uid="{A60E95F3-936F-654C-96E2-03167F3469B8}" name="PE-Strategy" dataDxfId="9"/>
    <tableColumn id="2" xr3:uid="{AD905BDE-D13C-994E-A388-15B6BDFD3A3B}" name="Gesamtpunktzahl" dataDxfId="8"/>
    <tableColumn id="3" xr3:uid="{DC415D8D-3CDA-C94A-AB42-1E9FB74C957D}" name="Best Practice" dataDxfId="7"/>
    <tableColumn id="4" xr3:uid="{8CFB0772-F2E1-C440-BD90-4D0B00391462}" name="Clean Code" dataDxfId="6"/>
    <tableColumn id="5" xr3:uid="{960B94C4-5114-6F42-A425-FBB90994FB44}" name="Testumfang" dataDxfId="5"/>
    <tableColumn id="6" xr3:uid="{FAA75C6E-286C-334B-AFBF-6C74254DE547}" name="pass@3" dataDxfId="4"/>
    <tableColumn id="7" xr3:uid="{651AAC11-B4BD-2E49-97C6-2223AFB73025}" name="Anweisungsüberdeckung" dataDxfId="3"/>
    <tableColumn id="8" xr3:uid="{FA5E0A39-4746-9049-B851-35C51A01FEBA}" name="Zweigüberdeckung" dataDxfId="2"/>
    <tableColumn id="9" xr3:uid="{767156C8-BD24-CC42-8AA6-B363A24278A5}" name="Funktionenüberdeckung" dataDxfId="1"/>
    <tableColumn id="10" xr3:uid="{DB9AEEE3-3E01-164C-9F41-5815396C50D1}" name="Zeilenüberdeckung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77E001-36DC-A54A-88FB-7BE83BC382CC}" name="Table6" displayName="Table6" ref="Y3:AH7" totalsRowShown="0">
  <autoFilter ref="Y3:AH7" xr:uid="{E577E001-36DC-A54A-88FB-7BE83BC382CC}"/>
  <sortState xmlns:xlrd2="http://schemas.microsoft.com/office/spreadsheetml/2017/richdata2" ref="Y4:AH7">
    <sortCondition ref="Y3:Y7"/>
  </sortState>
  <tableColumns count="10">
    <tableColumn id="1" xr3:uid="{E8F85B5A-24CB-DA4E-A1BA-70881E07B1EA}" name="Variation"/>
    <tableColumn id="2" xr3:uid="{61E7321D-B463-E743-9634-BECEB559A5BC}" name="Gesamtpunktzahl"/>
    <tableColumn id="3" xr3:uid="{C7800228-4895-AE4B-982B-333FFB5AB664}" name="Best Practice"/>
    <tableColumn id="4" xr3:uid="{7CA120B8-69B6-C843-A662-302B1E46A8B5}" name="Clean Code" dataDxfId="243"/>
    <tableColumn id="5" xr3:uid="{EDFC29C0-1B14-F74F-8986-A24D43A16B49}" name="Testumfang"/>
    <tableColumn id="6" xr3:uid="{B586DAAA-83B1-6F42-82FF-DD76AED9A705}" name="pass@3"/>
    <tableColumn id="7" xr3:uid="{EB0A4919-D2A5-4847-8072-09B6D0037698}" name="Anweisungsüberdeckung" dataDxfId="242"/>
    <tableColumn id="8" xr3:uid="{B4A4F770-9728-BC47-A04A-B5C1372AA5CF}" name="Zweigüberdeckung" dataDxfId="241"/>
    <tableColumn id="9" xr3:uid="{0657BFC7-9D7C-504F-AD3B-882B63D9164D}" name="Funktionenüberdeckung" dataDxfId="240"/>
    <tableColumn id="10" xr3:uid="{73129229-6545-DE47-800F-D33408CEC018}" name="Zeilenüberdeckung" dataDxfId="23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62EB3A-2BB1-6945-B8C0-357A4353F0DD}" name="Table16" displayName="Table16" ref="Y21:AH33" totalsRowShown="0" headerRowDxfId="238">
  <autoFilter ref="Y21:AH33" xr:uid="{3962EB3A-2BB1-6945-B8C0-357A4353F0DD}"/>
  <sortState xmlns:xlrd2="http://schemas.microsoft.com/office/spreadsheetml/2017/richdata2" ref="Y22:AH33">
    <sortCondition ref="Y21:Y33"/>
  </sortState>
  <tableColumns count="10">
    <tableColumn id="1" xr3:uid="{245DDF10-6703-394A-90DA-D9DCA5C0E538}" name="Prompt #" dataDxfId="237"/>
    <tableColumn id="2" xr3:uid="{8E786D1B-80BA-854B-9A72-BDBC5B0C04B4}" name="Gesamtpunktzahl"/>
    <tableColumn id="3" xr3:uid="{3166D7E3-7DC9-544F-899A-EC0194BC120E}" name="Best Practice"/>
    <tableColumn id="4" xr3:uid="{4E7BC0E7-AD23-3443-A734-B16B8D58EF2A}" name="Clean Code"/>
    <tableColumn id="5" xr3:uid="{D8B56F71-91DC-CA4A-9607-381581513710}" name="Testumfang"/>
    <tableColumn id="6" xr3:uid="{2150170F-550E-BF4D-B638-A5913A62F048}" name="pass@3"/>
    <tableColumn id="7" xr3:uid="{7A348FFA-5F90-AB40-A821-E0CAABFBA37F}" name="Anweisungsüberdeckung"/>
    <tableColumn id="8" xr3:uid="{DC943250-AF73-974E-87FB-9373AE962AD5}" name="Zweigüberdeckung"/>
    <tableColumn id="9" xr3:uid="{95A8F82B-9A57-2D49-962D-5263CA24F362}" name="Funktionenüberdeckung"/>
    <tableColumn id="10" xr3:uid="{EAF8A1CB-7682-AE4A-BD60-1E8DF7421941}" name="Zeilenüberdeckung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984040-9993-1644-9223-61948B85361C}" name="Table169" displayName="Table169" ref="AK21:AT33" totalsRowShown="0" headerRowDxfId="236">
  <autoFilter ref="AK21:AT33" xr:uid="{57984040-9993-1644-9223-61948B85361C}"/>
  <sortState xmlns:xlrd2="http://schemas.microsoft.com/office/spreadsheetml/2017/richdata2" ref="AK22:AT33">
    <sortCondition ref="AK21:AK33"/>
  </sortState>
  <tableColumns count="10">
    <tableColumn id="1" xr3:uid="{B8308311-64D4-C54B-9635-5639A62B59A0}" name="Prompt #" dataDxfId="235"/>
    <tableColumn id="2" xr3:uid="{D67AD2C1-8C3B-E34F-9339-07DE99D7146A}" name="Gesamtpunktzahl" dataDxfId="234"/>
    <tableColumn id="3" xr3:uid="{BA360311-BE06-F74E-92F2-D1736C6D7D91}" name="Best Practice" dataDxfId="233"/>
    <tableColumn id="4" xr3:uid="{09158D3D-B885-4C47-9AAD-C11D9FC8BAF9}" name="Clean Code" dataDxfId="232"/>
    <tableColumn id="5" xr3:uid="{027FA08D-67F2-7247-843F-469EB1CE701E}" name="Testumfang" dataDxfId="231"/>
    <tableColumn id="6" xr3:uid="{08CD6DCB-BE77-B447-A38D-C6F9210BECDD}" name="pass@3" dataDxfId="230"/>
    <tableColumn id="7" xr3:uid="{8C574DF5-4746-EA4D-8207-20C6DB8CAC98}" name="Anweisungsüberdeckung" dataDxfId="229"/>
    <tableColumn id="8" xr3:uid="{9A70B58C-B6C8-7447-88BF-64E820313242}" name="Zweigüberdeckung" dataDxfId="228"/>
    <tableColumn id="9" xr3:uid="{460B067D-D633-764D-B591-711301D6E3C2}" name="Funktionenüberdeckung" dataDxfId="227"/>
    <tableColumn id="10" xr3:uid="{785DC058-B1D4-5241-8337-47761FD4216D}" name="Zeilenüberdeckung" dataDxfId="22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892872-48C9-FF44-934D-5521A465A46E}" name="Table11" displayName="Table11" ref="A42:J45" totalsRowShown="0" headerRowDxfId="225">
  <tableColumns count="10">
    <tableColumn id="1" xr3:uid="{23B89717-7B08-A842-8F2A-1423AA7635B9}" name="Änderung von Metrik in % _x000a_ggü. Variation 1"/>
    <tableColumn id="2" xr3:uid="{C107E971-8469-4343-90C4-8EECC391ADA6}" name="Gesamtpunktzahl" dataDxfId="224"/>
    <tableColumn id="3" xr3:uid="{84985AA4-EC32-0540-92E9-1B7B62F29285}" name="Best Practice" dataDxfId="223"/>
    <tableColumn id="4" xr3:uid="{583B1B69-34D3-144C-A5A8-67D1FA99A758}" name="Clean Code" dataDxfId="222"/>
    <tableColumn id="5" xr3:uid="{51145528-7A39-3241-B4DF-0A4A622070E6}" name="Testumfang" dataDxfId="221"/>
    <tableColumn id="6" xr3:uid="{13527B2C-E812-6A43-BD20-84D038B82B37}" name="pass@3" dataDxfId="220"/>
    <tableColumn id="7" xr3:uid="{E9D1DBE4-513B-084A-9F12-685F08E02B8E}" name="Anweisungsüberdeckung" dataDxfId="219"/>
    <tableColumn id="8" xr3:uid="{025ADB43-8413-6F4F-8B04-A7EAC5C2E969}" name="Zweigüberdeckung" dataDxfId="218"/>
    <tableColumn id="9" xr3:uid="{02A220BD-284E-EF4D-BBF2-272A5C130E1A}" name="Funktionenüberdeckung" dataDxfId="217"/>
    <tableColumn id="10" xr3:uid="{E91482C7-A9B5-C94E-BC1C-239C0A70FF8C}" name="Zeilenüberdeckung" dataDxfId="21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24DFEF-78C4-EE43-A765-21167840DE76}" name="Table1113" displayName="Table1113" ref="M42:V45" totalsRowShown="0" headerRowDxfId="215">
  <tableColumns count="10">
    <tableColumn id="1" xr3:uid="{97FFCF3F-F959-224C-9857-198E06240669}" name="Änderung von Metrik in % _x000a_ggü. Variation 1"/>
    <tableColumn id="2" xr3:uid="{B9D75163-66E5-D440-9E4A-4A73F8F9B094}" name="Gesamtpunktzahl" dataDxfId="214"/>
    <tableColumn id="3" xr3:uid="{D6090668-5BBA-3746-A441-4DD2EC154424}" name="Best Practice" dataDxfId="213"/>
    <tableColumn id="4" xr3:uid="{55CAE8FE-424C-2841-9FF8-8F73A4FF42CA}" name="Clean Code" dataDxfId="212"/>
    <tableColumn id="5" xr3:uid="{F9A6AEDA-6257-8A4A-A73F-52BA0072C103}" name="Testumfang" dataDxfId="211"/>
    <tableColumn id="6" xr3:uid="{A19FE9C4-7836-FE48-91A8-71558E3B4692}" name="pass@3" dataDxfId="210"/>
    <tableColumn id="7" xr3:uid="{0A0E36DB-6D9F-3443-B180-AE3025726BE6}" name="Anweisungsüberdeckung" dataDxfId="209"/>
    <tableColumn id="8" xr3:uid="{3EDAB8CD-0AD2-C041-A938-2BA6EE3327F3}" name="Zweigüberdeckung" dataDxfId="208"/>
    <tableColumn id="9" xr3:uid="{0204F486-A214-A343-8C2F-0F5EE9717E0F}" name="Funktionenüberdeckung" dataDxfId="207"/>
    <tableColumn id="10" xr3:uid="{FACCC2DF-4A88-A642-9A66-315077D153A3}" name="Zeilenüberdeckung" dataDxfId="20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A10" dT="2024-07-13T16:39:45.85" personId="{E5AAAF68-601B-734D-B7BC-A36B893B5B8C}" id="{6DE03C39-3559-334A-974A-8A24B37309BF}">
    <text>Das Gemini hier am besten ist, kann u.a daran liegen, dass z.B. die Anzahl der generierten Tests ingesamt deutlich niedriger war, wodurch weniger Fehler angesammelt werden können.</text>
  </threadedComment>
  <threadedComment ref="BA10" dT="2024-07-13T20:40:30.10" personId="{E5AAAF68-601B-734D-B7BC-A36B893B5B8C}" id="{0A09EA27-669B-9943-97D5-7F01FE3E340B}" parentId="{6DE03C39-3559-334A-974A-8A24B37309BF}">
    <text>Diese Hypothese scheint bestätigt zu sein, denn Gemini hat den niedrigsten Testumfang</text>
  </threadedComment>
  <threadedComment ref="AP35" dT="2024-07-14T09:39:51.07" personId="{E5AAAF68-601B-734D-B7BC-A36B893B5B8C}" id="{607EE6CA-7303-8446-A461-801A6587A2EE}">
    <text>0,1 Punkte Abstand zu Platz 2 (Prompt 2). Platz 2 wiederum 126 Punkte Abstand zu Platz 3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3.xml"/><Relationship Id="rId21" Type="http://schemas.openxmlformats.org/officeDocument/2006/relationships/hyperlink" Target="mailto:pass@3" TargetMode="External"/><Relationship Id="rId42" Type="http://schemas.openxmlformats.org/officeDocument/2006/relationships/table" Target="../tables/table19.xml"/><Relationship Id="rId47" Type="http://schemas.openxmlformats.org/officeDocument/2006/relationships/table" Target="../tables/table24.xml"/><Relationship Id="rId63" Type="http://schemas.openxmlformats.org/officeDocument/2006/relationships/table" Target="../tables/table40.xml"/><Relationship Id="rId68" Type="http://schemas.openxmlformats.org/officeDocument/2006/relationships/table" Target="../tables/table45.xml"/><Relationship Id="rId2" Type="http://schemas.openxmlformats.org/officeDocument/2006/relationships/hyperlink" Target="mailto:pass@3" TargetMode="External"/><Relationship Id="rId16" Type="http://schemas.openxmlformats.org/officeDocument/2006/relationships/hyperlink" Target="mailto:pass@3" TargetMode="External"/><Relationship Id="rId29" Type="http://schemas.openxmlformats.org/officeDocument/2006/relationships/table" Target="../tables/table6.xml"/><Relationship Id="rId11" Type="http://schemas.openxmlformats.org/officeDocument/2006/relationships/hyperlink" Target="mailto:pass@3" TargetMode="External"/><Relationship Id="rId24" Type="http://schemas.openxmlformats.org/officeDocument/2006/relationships/table" Target="../tables/table1.xml"/><Relationship Id="rId32" Type="http://schemas.openxmlformats.org/officeDocument/2006/relationships/table" Target="../tables/table9.xml"/><Relationship Id="rId37" Type="http://schemas.openxmlformats.org/officeDocument/2006/relationships/table" Target="../tables/table14.xml"/><Relationship Id="rId40" Type="http://schemas.openxmlformats.org/officeDocument/2006/relationships/table" Target="../tables/table17.xml"/><Relationship Id="rId45" Type="http://schemas.openxmlformats.org/officeDocument/2006/relationships/table" Target="../tables/table22.xml"/><Relationship Id="rId53" Type="http://schemas.openxmlformats.org/officeDocument/2006/relationships/table" Target="../tables/table30.xml"/><Relationship Id="rId58" Type="http://schemas.openxmlformats.org/officeDocument/2006/relationships/table" Target="../tables/table35.xml"/><Relationship Id="rId66" Type="http://schemas.openxmlformats.org/officeDocument/2006/relationships/table" Target="../tables/table43.xml"/><Relationship Id="rId5" Type="http://schemas.openxmlformats.org/officeDocument/2006/relationships/hyperlink" Target="mailto:pass@3" TargetMode="External"/><Relationship Id="rId61" Type="http://schemas.openxmlformats.org/officeDocument/2006/relationships/table" Target="../tables/table38.xml"/><Relationship Id="rId19" Type="http://schemas.openxmlformats.org/officeDocument/2006/relationships/hyperlink" Target="mailto:pass@3" TargetMode="External"/><Relationship Id="rId14" Type="http://schemas.openxmlformats.org/officeDocument/2006/relationships/hyperlink" Target="mailto:pass@3" TargetMode="External"/><Relationship Id="rId22" Type="http://schemas.openxmlformats.org/officeDocument/2006/relationships/hyperlink" Target="mailto:pass@3" TargetMode="External"/><Relationship Id="rId27" Type="http://schemas.openxmlformats.org/officeDocument/2006/relationships/table" Target="../tables/table4.xml"/><Relationship Id="rId30" Type="http://schemas.openxmlformats.org/officeDocument/2006/relationships/table" Target="../tables/table7.xml"/><Relationship Id="rId35" Type="http://schemas.openxmlformats.org/officeDocument/2006/relationships/table" Target="../tables/table12.xml"/><Relationship Id="rId43" Type="http://schemas.openxmlformats.org/officeDocument/2006/relationships/table" Target="../tables/table20.xml"/><Relationship Id="rId48" Type="http://schemas.openxmlformats.org/officeDocument/2006/relationships/table" Target="../tables/table25.xml"/><Relationship Id="rId56" Type="http://schemas.openxmlformats.org/officeDocument/2006/relationships/table" Target="../tables/table33.xml"/><Relationship Id="rId64" Type="http://schemas.openxmlformats.org/officeDocument/2006/relationships/table" Target="../tables/table41.xml"/><Relationship Id="rId69" Type="http://schemas.openxmlformats.org/officeDocument/2006/relationships/table" Target="../tables/table46.xml"/><Relationship Id="rId8" Type="http://schemas.openxmlformats.org/officeDocument/2006/relationships/hyperlink" Target="mailto:pass@3" TargetMode="External"/><Relationship Id="rId51" Type="http://schemas.openxmlformats.org/officeDocument/2006/relationships/table" Target="../tables/table28.xml"/><Relationship Id="rId72" Type="http://schemas.openxmlformats.org/officeDocument/2006/relationships/comments" Target="../comments1.xml"/><Relationship Id="rId3" Type="http://schemas.openxmlformats.org/officeDocument/2006/relationships/hyperlink" Target="mailto:pass@3" TargetMode="External"/><Relationship Id="rId12" Type="http://schemas.openxmlformats.org/officeDocument/2006/relationships/hyperlink" Target="mailto:pass@3" TargetMode="External"/><Relationship Id="rId17" Type="http://schemas.openxmlformats.org/officeDocument/2006/relationships/hyperlink" Target="mailto:pass@3" TargetMode="External"/><Relationship Id="rId25" Type="http://schemas.openxmlformats.org/officeDocument/2006/relationships/table" Target="../tables/table2.xml"/><Relationship Id="rId33" Type="http://schemas.openxmlformats.org/officeDocument/2006/relationships/table" Target="../tables/table10.xml"/><Relationship Id="rId38" Type="http://schemas.openxmlformats.org/officeDocument/2006/relationships/table" Target="../tables/table15.xml"/><Relationship Id="rId46" Type="http://schemas.openxmlformats.org/officeDocument/2006/relationships/table" Target="../tables/table23.xml"/><Relationship Id="rId59" Type="http://schemas.openxmlformats.org/officeDocument/2006/relationships/table" Target="../tables/table36.xml"/><Relationship Id="rId67" Type="http://schemas.openxmlformats.org/officeDocument/2006/relationships/table" Target="../tables/table44.xml"/><Relationship Id="rId20" Type="http://schemas.openxmlformats.org/officeDocument/2006/relationships/hyperlink" Target="mailto:pass@3" TargetMode="External"/><Relationship Id="rId41" Type="http://schemas.openxmlformats.org/officeDocument/2006/relationships/table" Target="../tables/table18.xml"/><Relationship Id="rId54" Type="http://schemas.openxmlformats.org/officeDocument/2006/relationships/table" Target="../tables/table31.xml"/><Relationship Id="rId62" Type="http://schemas.openxmlformats.org/officeDocument/2006/relationships/table" Target="../tables/table39.xml"/><Relationship Id="rId70" Type="http://schemas.openxmlformats.org/officeDocument/2006/relationships/table" Target="../tables/table47.xml"/><Relationship Id="rId1" Type="http://schemas.openxmlformats.org/officeDocument/2006/relationships/hyperlink" Target="mailto:pass@3" TargetMode="External"/><Relationship Id="rId6" Type="http://schemas.openxmlformats.org/officeDocument/2006/relationships/hyperlink" Target="mailto:pass@3" TargetMode="External"/><Relationship Id="rId15" Type="http://schemas.openxmlformats.org/officeDocument/2006/relationships/hyperlink" Target="mailto:pass@3" TargetMode="External"/><Relationship Id="rId23" Type="http://schemas.openxmlformats.org/officeDocument/2006/relationships/vmlDrawing" Target="../drawings/vmlDrawing1.vml"/><Relationship Id="rId28" Type="http://schemas.openxmlformats.org/officeDocument/2006/relationships/table" Target="../tables/table5.xml"/><Relationship Id="rId36" Type="http://schemas.openxmlformats.org/officeDocument/2006/relationships/table" Target="../tables/table13.xml"/><Relationship Id="rId49" Type="http://schemas.openxmlformats.org/officeDocument/2006/relationships/table" Target="../tables/table26.xml"/><Relationship Id="rId57" Type="http://schemas.openxmlformats.org/officeDocument/2006/relationships/table" Target="../tables/table34.xml"/><Relationship Id="rId10" Type="http://schemas.openxmlformats.org/officeDocument/2006/relationships/hyperlink" Target="mailto:pass@3" TargetMode="External"/><Relationship Id="rId31" Type="http://schemas.openxmlformats.org/officeDocument/2006/relationships/table" Target="../tables/table8.xml"/><Relationship Id="rId44" Type="http://schemas.openxmlformats.org/officeDocument/2006/relationships/table" Target="../tables/table21.xml"/><Relationship Id="rId52" Type="http://schemas.openxmlformats.org/officeDocument/2006/relationships/table" Target="../tables/table29.xml"/><Relationship Id="rId60" Type="http://schemas.openxmlformats.org/officeDocument/2006/relationships/table" Target="../tables/table37.xml"/><Relationship Id="rId65" Type="http://schemas.openxmlformats.org/officeDocument/2006/relationships/table" Target="../tables/table42.xml"/><Relationship Id="rId73" Type="http://schemas.microsoft.com/office/2017/10/relationships/threadedComment" Target="../threadedComments/threadedComment1.xml"/><Relationship Id="rId4" Type="http://schemas.openxmlformats.org/officeDocument/2006/relationships/hyperlink" Target="mailto:pass@3" TargetMode="External"/><Relationship Id="rId9" Type="http://schemas.openxmlformats.org/officeDocument/2006/relationships/hyperlink" Target="mailto:pass@3" TargetMode="External"/><Relationship Id="rId13" Type="http://schemas.openxmlformats.org/officeDocument/2006/relationships/hyperlink" Target="mailto:pass@3" TargetMode="External"/><Relationship Id="rId18" Type="http://schemas.openxmlformats.org/officeDocument/2006/relationships/hyperlink" Target="mailto:pass@3" TargetMode="External"/><Relationship Id="rId39" Type="http://schemas.openxmlformats.org/officeDocument/2006/relationships/table" Target="../tables/table16.xml"/><Relationship Id="rId34" Type="http://schemas.openxmlformats.org/officeDocument/2006/relationships/table" Target="../tables/table11.xml"/><Relationship Id="rId50" Type="http://schemas.openxmlformats.org/officeDocument/2006/relationships/table" Target="../tables/table27.xml"/><Relationship Id="rId55" Type="http://schemas.openxmlformats.org/officeDocument/2006/relationships/table" Target="../tables/table32.xml"/><Relationship Id="rId7" Type="http://schemas.openxmlformats.org/officeDocument/2006/relationships/hyperlink" Target="mailto:pass@3" TargetMode="External"/><Relationship Id="rId71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8A65-6320-DB42-A9C7-1B3D224B4AA4}">
  <dimension ref="A1:BX82"/>
  <sheetViews>
    <sheetView tabSelected="1" topLeftCell="AR1" zoomScaleNormal="117" workbookViewId="0">
      <selection activeCell="AK21" sqref="AK21:AT33"/>
    </sheetView>
  </sheetViews>
  <sheetFormatPr baseColWidth="10" defaultRowHeight="16" x14ac:dyDescent="0.2"/>
  <cols>
    <col min="1" max="1" width="17.33203125" customWidth="1"/>
    <col min="2" max="2" width="18.6640625" customWidth="1"/>
    <col min="3" max="3" width="16.83203125" customWidth="1"/>
    <col min="4" max="4" width="14.33203125" customWidth="1"/>
    <col min="5" max="5" width="13.33203125" customWidth="1"/>
    <col min="6" max="6" width="10.33203125" customWidth="1"/>
    <col min="7" max="7" width="25.1640625" customWidth="1"/>
    <col min="8" max="8" width="19.1640625" customWidth="1"/>
    <col min="9" max="9" width="24" customWidth="1"/>
    <col min="10" max="10" width="19.6640625" customWidth="1"/>
    <col min="11" max="11" width="15.33203125" customWidth="1"/>
    <col min="12" max="12" width="7" customWidth="1"/>
    <col min="13" max="13" width="16.1640625" customWidth="1"/>
    <col min="14" max="14" width="21" customWidth="1"/>
    <col min="15" max="15" width="16.83203125" customWidth="1"/>
    <col min="16" max="16" width="17" customWidth="1"/>
    <col min="17" max="17" width="14.6640625" customWidth="1"/>
    <col min="18" max="18" width="11.6640625" customWidth="1"/>
    <col min="19" max="19" width="25" customWidth="1"/>
    <col min="20" max="20" width="19.1640625" customWidth="1"/>
    <col min="21" max="21" width="24.5" customWidth="1"/>
    <col min="22" max="22" width="20.6640625" customWidth="1"/>
    <col min="23" max="23" width="19.1640625" customWidth="1"/>
    <col min="24" max="24" width="7" customWidth="1"/>
    <col min="25" max="25" width="13.83203125" customWidth="1"/>
    <col min="26" max="26" width="18.83203125" customWidth="1"/>
    <col min="27" max="27" width="15" customWidth="1"/>
    <col min="28" max="28" width="14" customWidth="1"/>
    <col min="29" max="29" width="14.1640625" customWidth="1"/>
    <col min="30" max="30" width="11.33203125" customWidth="1"/>
    <col min="31" max="31" width="24.6640625" customWidth="1"/>
    <col min="32" max="32" width="19.83203125" customWidth="1"/>
    <col min="33" max="33" width="25.5" customWidth="1"/>
    <col min="34" max="34" width="20.5" customWidth="1"/>
    <col min="35" max="35" width="15.33203125" customWidth="1"/>
    <col min="37" max="37" width="14.6640625" customWidth="1"/>
    <col min="38" max="38" width="18.83203125" customWidth="1"/>
    <col min="39" max="39" width="15.1640625" customWidth="1"/>
    <col min="40" max="40" width="16.5" customWidth="1"/>
    <col min="41" max="41" width="14.5" customWidth="1"/>
    <col min="42" max="42" width="10.6640625" customWidth="1"/>
    <col min="43" max="43" width="24.33203125" customWidth="1"/>
    <col min="44" max="44" width="19.33203125" customWidth="1"/>
    <col min="45" max="45" width="25.33203125" customWidth="1"/>
    <col min="46" max="46" width="19.6640625" customWidth="1"/>
    <col min="50" max="50" width="14" customWidth="1"/>
    <col min="51" max="51" width="11.83203125" customWidth="1"/>
    <col min="52" max="52" width="14" customWidth="1"/>
    <col min="53" max="54" width="13.1640625" customWidth="1"/>
  </cols>
  <sheetData>
    <row r="1" spans="1:76" x14ac:dyDescent="0.2">
      <c r="A1" s="96" t="s">
        <v>6</v>
      </c>
      <c r="B1" s="96"/>
      <c r="C1" s="96"/>
      <c r="D1" s="96"/>
      <c r="E1" s="96"/>
      <c r="F1" s="96"/>
      <c r="G1" s="96"/>
      <c r="H1" s="96"/>
      <c r="I1" s="96"/>
      <c r="J1" s="96"/>
      <c r="K1" s="9"/>
      <c r="M1" s="96" t="s">
        <v>7</v>
      </c>
      <c r="N1" s="96"/>
      <c r="O1" s="96"/>
      <c r="P1" s="96"/>
      <c r="Q1" s="96"/>
      <c r="R1" s="96"/>
      <c r="S1" s="96"/>
      <c r="T1" s="96"/>
      <c r="U1" s="96"/>
      <c r="V1" s="96"/>
      <c r="W1" s="9"/>
      <c r="Y1" s="96" t="s">
        <v>8</v>
      </c>
      <c r="Z1" s="96"/>
      <c r="AA1" s="96"/>
      <c r="AB1" s="96"/>
      <c r="AC1" s="96"/>
      <c r="AD1" s="96"/>
      <c r="AE1" s="96"/>
      <c r="AF1" s="96"/>
      <c r="AG1" s="96"/>
      <c r="AH1" s="96"/>
      <c r="AI1" s="9"/>
      <c r="AK1" s="96" t="s">
        <v>9</v>
      </c>
      <c r="AL1" s="96"/>
      <c r="AM1" s="96"/>
      <c r="AN1" s="96"/>
      <c r="AO1" s="96"/>
      <c r="AP1" s="96"/>
      <c r="AQ1" s="96"/>
      <c r="AR1" s="96"/>
      <c r="AS1" s="96"/>
      <c r="AT1" s="96"/>
      <c r="AX1" s="96" t="s">
        <v>33</v>
      </c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</row>
    <row r="2" spans="1:76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"/>
      <c r="M2" s="96"/>
      <c r="N2" s="96"/>
      <c r="O2" s="96"/>
      <c r="P2" s="96"/>
      <c r="Q2" s="96"/>
      <c r="R2" s="96"/>
      <c r="S2" s="96"/>
      <c r="T2" s="96"/>
      <c r="U2" s="96"/>
      <c r="V2" s="96"/>
      <c r="W2" s="9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"/>
      <c r="AK2" s="96"/>
      <c r="AL2" s="96"/>
      <c r="AM2" s="96"/>
      <c r="AN2" s="96"/>
      <c r="AO2" s="96"/>
      <c r="AP2" s="96"/>
      <c r="AQ2" s="96"/>
      <c r="AR2" s="96"/>
      <c r="AS2" s="96"/>
      <c r="AT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</row>
    <row r="3" spans="1:76" x14ac:dyDescent="0.2">
      <c r="A3" s="1" t="s">
        <v>0</v>
      </c>
      <c r="B3" s="6" t="s">
        <v>63</v>
      </c>
      <c r="C3" s="6" t="s">
        <v>2</v>
      </c>
      <c r="D3" s="6" t="s">
        <v>3</v>
      </c>
      <c r="E3" s="6" t="s">
        <v>4</v>
      </c>
      <c r="F3" t="s">
        <v>16</v>
      </c>
      <c r="G3" s="6" t="s">
        <v>59</v>
      </c>
      <c r="H3" s="6" t="s">
        <v>60</v>
      </c>
      <c r="I3" s="6" t="s">
        <v>61</v>
      </c>
      <c r="J3" s="6" t="s">
        <v>62</v>
      </c>
      <c r="M3" s="1" t="s">
        <v>0</v>
      </c>
      <c r="N3" s="6" t="s">
        <v>63</v>
      </c>
      <c r="O3" s="6" t="s">
        <v>2</v>
      </c>
      <c r="P3" s="6" t="s">
        <v>3</v>
      </c>
      <c r="Q3" s="6" t="s">
        <v>4</v>
      </c>
      <c r="R3" t="s">
        <v>16</v>
      </c>
      <c r="S3" s="6" t="s">
        <v>59</v>
      </c>
      <c r="T3" s="6" t="s">
        <v>60</v>
      </c>
      <c r="U3" s="6" t="s">
        <v>61</v>
      </c>
      <c r="V3" s="6" t="s">
        <v>62</v>
      </c>
      <c r="W3" s="34"/>
      <c r="Y3" t="s">
        <v>0</v>
      </c>
      <c r="Z3" s="6" t="s">
        <v>63</v>
      </c>
      <c r="AA3" s="6" t="s">
        <v>2</v>
      </c>
      <c r="AB3" s="6" t="s">
        <v>3</v>
      </c>
      <c r="AC3" s="6" t="s">
        <v>4</v>
      </c>
      <c r="AD3" t="s">
        <v>16</v>
      </c>
      <c r="AE3" s="6" t="s">
        <v>59</v>
      </c>
      <c r="AF3" s="6" t="s">
        <v>60</v>
      </c>
      <c r="AG3" s="6" t="s">
        <v>61</v>
      </c>
      <c r="AH3" s="6" t="s">
        <v>62</v>
      </c>
      <c r="AI3" s="34"/>
      <c r="AK3" t="s">
        <v>0</v>
      </c>
      <c r="AL3" s="6" t="s">
        <v>63</v>
      </c>
      <c r="AM3" s="6" t="s">
        <v>2</v>
      </c>
      <c r="AN3" s="6" t="s">
        <v>3</v>
      </c>
      <c r="AO3" s="6" t="s">
        <v>4</v>
      </c>
      <c r="AP3" t="s">
        <v>16</v>
      </c>
      <c r="AQ3" s="6" t="s">
        <v>59</v>
      </c>
      <c r="AR3" s="6" t="s">
        <v>60</v>
      </c>
      <c r="AS3" s="6" t="s">
        <v>61</v>
      </c>
      <c r="AT3" s="6" t="s">
        <v>62</v>
      </c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</row>
    <row r="4" spans="1:76" x14ac:dyDescent="0.2">
      <c r="A4" s="85" t="s">
        <v>64</v>
      </c>
      <c r="B4" s="5">
        <v>8260.5</v>
      </c>
      <c r="C4" s="5">
        <v>-843.7</v>
      </c>
      <c r="D4" s="5">
        <v>-856.60000000000014</v>
      </c>
      <c r="E4" s="5">
        <v>1607.1000000000001</v>
      </c>
      <c r="F4" s="5">
        <v>940</v>
      </c>
      <c r="G4" s="5">
        <v>1992</v>
      </c>
      <c r="H4" s="5">
        <v>1981.2999999999997</v>
      </c>
      <c r="I4" s="5">
        <v>1451.4</v>
      </c>
      <c r="J4" s="5">
        <v>1989</v>
      </c>
      <c r="M4" s="5">
        <v>1</v>
      </c>
      <c r="N4" s="5">
        <v>3749.81</v>
      </c>
      <c r="O4" s="5">
        <v>-675.80000000000007</v>
      </c>
      <c r="P4" s="5">
        <v>-582.09999999999991</v>
      </c>
      <c r="Q4" s="5">
        <v>1067.6099999999999</v>
      </c>
      <c r="R4" s="5">
        <v>366.70000000000005</v>
      </c>
      <c r="S4" s="5">
        <v>976.5</v>
      </c>
      <c r="T4" s="5">
        <v>976.7</v>
      </c>
      <c r="U4" s="5">
        <v>646.70000000000005</v>
      </c>
      <c r="V4" s="5">
        <v>973.5</v>
      </c>
      <c r="Y4" s="21">
        <v>1</v>
      </c>
      <c r="Z4" s="21">
        <v>8223.23</v>
      </c>
      <c r="AA4" s="21">
        <v>-571.6</v>
      </c>
      <c r="AB4" s="21">
        <v>-865.6</v>
      </c>
      <c r="AC4" s="21">
        <v>1605.63</v>
      </c>
      <c r="AD4" s="21">
        <v>1246.6000000000001</v>
      </c>
      <c r="AE4" s="21">
        <v>1862.7</v>
      </c>
      <c r="AF4" s="21">
        <v>1683.7999999999997</v>
      </c>
      <c r="AG4" s="21">
        <v>1397.9</v>
      </c>
      <c r="AH4" s="21">
        <v>1863.8</v>
      </c>
      <c r="AK4" s="14">
        <v>4</v>
      </c>
      <c r="AL4" s="14">
        <v>22914.54</v>
      </c>
      <c r="AM4" s="14">
        <v>-1070.9000000000001</v>
      </c>
      <c r="AN4" s="14">
        <v>-2456.1999999999998</v>
      </c>
      <c r="AO4" s="14">
        <v>4549.8</v>
      </c>
      <c r="AP4" s="14">
        <v>3540.1</v>
      </c>
      <c r="AQ4" s="14">
        <v>4862.24</v>
      </c>
      <c r="AR4" s="14">
        <v>4689.1000000000004</v>
      </c>
      <c r="AS4" s="14">
        <v>3953.4000000000005</v>
      </c>
      <c r="AT4" s="14">
        <v>4847</v>
      </c>
      <c r="AX4" s="95"/>
      <c r="AY4" s="95"/>
      <c r="AZ4" s="95"/>
      <c r="BA4" s="95"/>
      <c r="BB4" s="95"/>
      <c r="BC4" s="95"/>
      <c r="BF4" s="95" t="s">
        <v>47</v>
      </c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U4" s="95" t="s">
        <v>56</v>
      </c>
      <c r="BV4" s="95"/>
      <c r="BW4" s="95"/>
      <c r="BX4" s="95"/>
    </row>
    <row r="5" spans="1:76" x14ac:dyDescent="0.2">
      <c r="A5" s="86" t="s">
        <v>65</v>
      </c>
      <c r="B5" s="4">
        <v>8991.76</v>
      </c>
      <c r="C5" s="4">
        <v>-369.29999999999995</v>
      </c>
      <c r="D5" s="4">
        <v>-819.2</v>
      </c>
      <c r="E5" s="4">
        <v>1445.68</v>
      </c>
      <c r="F5" s="4">
        <v>1439.9</v>
      </c>
      <c r="G5" s="4">
        <v>1935.27</v>
      </c>
      <c r="H5" s="4">
        <v>1860.7</v>
      </c>
      <c r="I5" s="4">
        <v>1563.0100000000002</v>
      </c>
      <c r="J5" s="4">
        <v>1935.6999999999998</v>
      </c>
      <c r="M5" s="4">
        <v>2</v>
      </c>
      <c r="N5" s="4">
        <v>3706.2099999999996</v>
      </c>
      <c r="O5" s="4">
        <v>-450.70000000000005</v>
      </c>
      <c r="P5" s="4">
        <v>-486.54999999999995</v>
      </c>
      <c r="Q5" s="4">
        <v>999.55</v>
      </c>
      <c r="R5" s="4">
        <v>480</v>
      </c>
      <c r="S5" s="4">
        <v>840.65000000000009</v>
      </c>
      <c r="T5" s="4">
        <v>845.71</v>
      </c>
      <c r="U5" s="4">
        <v>636.9</v>
      </c>
      <c r="V5" s="4">
        <v>840.65000000000009</v>
      </c>
      <c r="Y5" s="12">
        <v>2</v>
      </c>
      <c r="Z5" s="12">
        <v>8127.85</v>
      </c>
      <c r="AA5" s="12">
        <v>-150</v>
      </c>
      <c r="AB5" s="12">
        <v>-916.2</v>
      </c>
      <c r="AC5" s="12">
        <v>1605.25</v>
      </c>
      <c r="AD5" s="12">
        <v>1306.8</v>
      </c>
      <c r="AE5" s="12">
        <v>1666.9</v>
      </c>
      <c r="AF5" s="12">
        <v>1568.5</v>
      </c>
      <c r="AG5" s="12">
        <v>1379.7</v>
      </c>
      <c r="AH5" s="12">
        <v>1666.9</v>
      </c>
      <c r="AK5" s="13">
        <v>3</v>
      </c>
      <c r="AL5" s="13">
        <v>21156.300000000003</v>
      </c>
      <c r="AM5" s="13">
        <v>-2119.1</v>
      </c>
      <c r="AN5" s="13">
        <v>-2553</v>
      </c>
      <c r="AO5" s="13">
        <v>4747.09</v>
      </c>
      <c r="AP5" s="13">
        <v>3166.8</v>
      </c>
      <c r="AQ5" s="13">
        <v>4839.2199999999993</v>
      </c>
      <c r="AR5" s="13">
        <v>4574.1900000000005</v>
      </c>
      <c r="AS5" s="13">
        <v>3656.5800000000004</v>
      </c>
      <c r="AT5" s="13">
        <v>4844.5200000000004</v>
      </c>
      <c r="AX5" t="s">
        <v>34</v>
      </c>
      <c r="AY5" t="s">
        <v>1</v>
      </c>
      <c r="AZ5" t="s">
        <v>2</v>
      </c>
      <c r="BA5" t="s">
        <v>3</v>
      </c>
      <c r="BB5" t="s">
        <v>4</v>
      </c>
      <c r="BC5" t="s">
        <v>16</v>
      </c>
      <c r="BF5" s="17" t="s">
        <v>34</v>
      </c>
      <c r="BG5" s="7" t="s">
        <v>35</v>
      </c>
      <c r="BH5" s="46" t="s">
        <v>36</v>
      </c>
      <c r="BI5" s="46" t="s">
        <v>37</v>
      </c>
      <c r="BJ5" s="46" t="s">
        <v>38</v>
      </c>
      <c r="BK5" s="46" t="s">
        <v>39</v>
      </c>
      <c r="BL5" s="46" t="s">
        <v>40</v>
      </c>
      <c r="BM5" s="41" t="s">
        <v>41</v>
      </c>
      <c r="BN5" s="41" t="s">
        <v>42</v>
      </c>
      <c r="BO5" s="41" t="s">
        <v>43</v>
      </c>
      <c r="BP5" s="41" t="s">
        <v>44</v>
      </c>
      <c r="BQ5" s="41" t="s">
        <v>45</v>
      </c>
      <c r="BR5" s="41" t="s">
        <v>46</v>
      </c>
      <c r="BU5" t="s">
        <v>34</v>
      </c>
      <c r="BV5" t="s">
        <v>53</v>
      </c>
      <c r="BW5" t="s">
        <v>54</v>
      </c>
      <c r="BX5" t="s">
        <v>55</v>
      </c>
    </row>
    <row r="6" spans="1:76" x14ac:dyDescent="0.2">
      <c r="A6" s="87" t="s">
        <v>66</v>
      </c>
      <c r="B6" s="3">
        <v>9047.4500000000007</v>
      </c>
      <c r="C6" s="3">
        <v>-786.90000000000009</v>
      </c>
      <c r="D6" s="3">
        <v>-860.3</v>
      </c>
      <c r="E6" s="3">
        <v>1597.3899999999999</v>
      </c>
      <c r="F6" s="3">
        <v>1266.7</v>
      </c>
      <c r="G6" s="3">
        <v>2126.52</v>
      </c>
      <c r="H6" s="3">
        <v>2040.2600000000002</v>
      </c>
      <c r="I6" s="3">
        <v>1536.56</v>
      </c>
      <c r="J6" s="3">
        <v>2127.2200000000003</v>
      </c>
      <c r="M6" s="3">
        <v>3</v>
      </c>
      <c r="N6" s="3">
        <v>3858.3999999999996</v>
      </c>
      <c r="O6" s="3">
        <v>-777.6</v>
      </c>
      <c r="P6" s="3">
        <v>-796.30000000000007</v>
      </c>
      <c r="Q6" s="3">
        <v>1624.1</v>
      </c>
      <c r="R6" s="3">
        <v>566.79999999999995</v>
      </c>
      <c r="S6" s="3">
        <v>863.3</v>
      </c>
      <c r="T6" s="3">
        <v>836.99999999999989</v>
      </c>
      <c r="U6" s="3">
        <v>676.5</v>
      </c>
      <c r="V6" s="3">
        <v>864.59999999999991</v>
      </c>
      <c r="Y6" s="13">
        <v>3</v>
      </c>
      <c r="Z6" s="13">
        <v>8250.4500000000007</v>
      </c>
      <c r="AA6" s="13">
        <v>-554.59999999999991</v>
      </c>
      <c r="AB6" s="13">
        <v>-896.40000000000009</v>
      </c>
      <c r="AC6" s="13">
        <v>1525.6</v>
      </c>
      <c r="AD6" s="13">
        <v>1333.3000000000002</v>
      </c>
      <c r="AE6" s="13">
        <v>1849.4</v>
      </c>
      <c r="AF6" s="13">
        <v>1696.93</v>
      </c>
      <c r="AG6" s="13">
        <v>1443.5200000000002</v>
      </c>
      <c r="AH6" s="13">
        <v>1852.7000000000003</v>
      </c>
      <c r="AK6" s="12">
        <v>2</v>
      </c>
      <c r="AL6" s="12">
        <v>20825.82</v>
      </c>
      <c r="AM6" s="12">
        <v>-970</v>
      </c>
      <c r="AN6" s="12">
        <v>-2221.9499999999998</v>
      </c>
      <c r="AO6" s="12">
        <v>4050.4800000000005</v>
      </c>
      <c r="AP6" s="12">
        <v>3226.7</v>
      </c>
      <c r="AQ6" s="12">
        <v>4442.82</v>
      </c>
      <c r="AR6" s="12">
        <v>4274.91</v>
      </c>
      <c r="AS6" s="12">
        <v>3579.61</v>
      </c>
      <c r="AT6" s="12">
        <v>4443.25</v>
      </c>
      <c r="AX6" t="s">
        <v>8</v>
      </c>
      <c r="AY6">
        <v>32935.03</v>
      </c>
      <c r="AZ6">
        <v>-1434.9</v>
      </c>
      <c r="BA6">
        <v>-3663.2000000000003</v>
      </c>
      <c r="BB6">
        <v>6341.2800000000007</v>
      </c>
      <c r="BC6">
        <v>5173.3999999999996</v>
      </c>
      <c r="BF6" t="s">
        <v>6</v>
      </c>
      <c r="BG6" s="32">
        <v>2535.8499999999995</v>
      </c>
      <c r="BH6" s="27">
        <v>3251.19</v>
      </c>
      <c r="BI6" s="28">
        <v>2910.6</v>
      </c>
      <c r="BJ6" s="31">
        <v>3308.8000000000006</v>
      </c>
      <c r="BK6" s="32">
        <v>2566.4</v>
      </c>
      <c r="BL6" s="27">
        <v>2671.67</v>
      </c>
      <c r="BM6" s="28">
        <v>2797.4</v>
      </c>
      <c r="BN6" s="31">
        <v>3120.25</v>
      </c>
      <c r="BO6" s="32">
        <v>3158.25</v>
      </c>
      <c r="BP6" s="27">
        <v>3068.8999999999996</v>
      </c>
      <c r="BQ6" s="28">
        <v>3339.4500000000003</v>
      </c>
      <c r="BR6" s="31">
        <v>3238.54</v>
      </c>
      <c r="BU6" t="s">
        <v>6</v>
      </c>
      <c r="BV6">
        <v>14899.95</v>
      </c>
      <c r="BW6">
        <v>11586.490000000002</v>
      </c>
      <c r="BX6">
        <v>9480.86</v>
      </c>
    </row>
    <row r="7" spans="1:76" x14ac:dyDescent="0.2">
      <c r="A7" s="88" t="s">
        <v>67</v>
      </c>
      <c r="B7" s="2">
        <v>9667.59</v>
      </c>
      <c r="C7" s="2">
        <v>-274</v>
      </c>
      <c r="D7" s="2">
        <v>-792.3</v>
      </c>
      <c r="E7" s="2">
        <v>1406.75</v>
      </c>
      <c r="F7" s="2">
        <v>1520.1</v>
      </c>
      <c r="G7" s="2">
        <v>2046.5400000000002</v>
      </c>
      <c r="H7" s="2">
        <v>2038.8000000000002</v>
      </c>
      <c r="I7" s="2">
        <v>1693.8</v>
      </c>
      <c r="J7" s="2">
        <v>2027.9</v>
      </c>
      <c r="M7" s="2">
        <v>4</v>
      </c>
      <c r="N7" s="2">
        <v>4913.45</v>
      </c>
      <c r="O7" s="2">
        <v>-638.20000000000005</v>
      </c>
      <c r="P7" s="2">
        <v>-678.90000000000009</v>
      </c>
      <c r="Q7" s="2">
        <v>1538.25</v>
      </c>
      <c r="R7" s="2">
        <v>733.3</v>
      </c>
      <c r="S7" s="2">
        <v>1051.2</v>
      </c>
      <c r="T7" s="2">
        <v>1017.2</v>
      </c>
      <c r="U7" s="2">
        <v>839.40000000000009</v>
      </c>
      <c r="V7" s="2">
        <v>1051.2</v>
      </c>
      <c r="Y7" s="14">
        <v>4</v>
      </c>
      <c r="Z7" s="14">
        <v>8333.5</v>
      </c>
      <c r="AA7" s="14">
        <v>-158.69999999999999</v>
      </c>
      <c r="AB7" s="14">
        <v>-985</v>
      </c>
      <c r="AC7" s="14">
        <v>1604.8</v>
      </c>
      <c r="AD7" s="14">
        <v>1286.7</v>
      </c>
      <c r="AE7" s="14">
        <v>1764.5</v>
      </c>
      <c r="AF7" s="14">
        <v>1633.1</v>
      </c>
      <c r="AG7" s="14">
        <v>1420.2</v>
      </c>
      <c r="AH7" s="14">
        <v>1767.9</v>
      </c>
      <c r="AK7" s="21">
        <v>1</v>
      </c>
      <c r="AL7" s="21">
        <v>20233.54</v>
      </c>
      <c r="AM7" s="21">
        <v>-2091.1000000000004</v>
      </c>
      <c r="AN7" s="21">
        <v>-2304.3000000000002</v>
      </c>
      <c r="AO7" s="21">
        <v>4280.34</v>
      </c>
      <c r="AP7" s="21">
        <v>2553.3000000000002</v>
      </c>
      <c r="AQ7" s="21">
        <v>4831.2</v>
      </c>
      <c r="AR7" s="21">
        <v>4641.7999999999993</v>
      </c>
      <c r="AS7" s="21">
        <v>3496</v>
      </c>
      <c r="AT7" s="21">
        <v>4826.3</v>
      </c>
      <c r="AX7" t="s">
        <v>6</v>
      </c>
      <c r="AY7">
        <v>35967.300000000003</v>
      </c>
      <c r="AZ7">
        <v>-2273.9</v>
      </c>
      <c r="BA7">
        <v>-3328.3999999999996</v>
      </c>
      <c r="BB7">
        <v>6056.92</v>
      </c>
      <c r="BC7">
        <v>5166.7</v>
      </c>
      <c r="BF7" t="s">
        <v>8</v>
      </c>
      <c r="BG7" s="47">
        <v>2461.0499999999997</v>
      </c>
      <c r="BH7" s="24">
        <v>2793.55</v>
      </c>
      <c r="BI7" s="23">
        <v>2720.92</v>
      </c>
      <c r="BJ7" s="25">
        <v>2881.3</v>
      </c>
      <c r="BK7" s="47">
        <v>2711.9</v>
      </c>
      <c r="BL7" s="24">
        <v>2770.7</v>
      </c>
      <c r="BM7" s="23">
        <v>2681.33</v>
      </c>
      <c r="BN7" s="25">
        <v>2578.9500000000003</v>
      </c>
      <c r="BO7" s="22">
        <v>3050.2799999999997</v>
      </c>
      <c r="BP7" s="24">
        <v>2563.6</v>
      </c>
      <c r="BQ7" s="23">
        <v>2848.2</v>
      </c>
      <c r="BR7" s="25">
        <v>2873.2500000000005</v>
      </c>
      <c r="BU7" t="s">
        <v>8</v>
      </c>
      <c r="BV7">
        <v>12667.199999999999</v>
      </c>
      <c r="BW7">
        <v>10766.349999999999</v>
      </c>
      <c r="BX7">
        <v>9501.48</v>
      </c>
    </row>
    <row r="8" spans="1:7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AX8" t="s">
        <v>7</v>
      </c>
      <c r="AY8">
        <v>16227.87</v>
      </c>
      <c r="AZ8">
        <v>-2542.3000000000002</v>
      </c>
      <c r="BA8">
        <v>-2543.85</v>
      </c>
      <c r="BB8">
        <v>5229.51</v>
      </c>
      <c r="BC8">
        <v>2146.8000000000002</v>
      </c>
      <c r="BF8" t="s">
        <v>7</v>
      </c>
      <c r="BG8" s="42">
        <v>1511.6499999999999</v>
      </c>
      <c r="BH8" s="43">
        <v>1850.1999999999998</v>
      </c>
      <c r="BI8" s="44">
        <v>1470.9</v>
      </c>
      <c r="BJ8" s="45">
        <v>1913.9999999999995</v>
      </c>
      <c r="BK8" s="42">
        <v>658.01</v>
      </c>
      <c r="BL8" s="43">
        <v>406.44999999999993</v>
      </c>
      <c r="BM8" s="44">
        <v>1063.3</v>
      </c>
      <c r="BN8" s="45">
        <v>1433.3000000000004</v>
      </c>
      <c r="BO8" s="42">
        <v>1580.15</v>
      </c>
      <c r="BP8" s="43">
        <v>1449.56</v>
      </c>
      <c r="BQ8" s="44">
        <v>1324.2</v>
      </c>
      <c r="BR8" s="45">
        <v>1566.1499999999999</v>
      </c>
      <c r="BU8" t="s">
        <v>7</v>
      </c>
      <c r="BV8">
        <v>10211.65</v>
      </c>
      <c r="BW8">
        <v>4910.91</v>
      </c>
      <c r="BX8">
        <v>1105.3100000000002</v>
      </c>
    </row>
    <row r="9" spans="1:76" x14ac:dyDescent="0.2">
      <c r="A9" s="18" t="s">
        <v>10</v>
      </c>
      <c r="B9" s="20">
        <v>4</v>
      </c>
      <c r="C9" s="20">
        <v>4</v>
      </c>
      <c r="D9" s="20">
        <v>4</v>
      </c>
      <c r="E9" s="20">
        <v>4</v>
      </c>
      <c r="F9" s="20">
        <v>4</v>
      </c>
      <c r="G9" s="72">
        <v>3</v>
      </c>
      <c r="H9" s="72">
        <v>3</v>
      </c>
      <c r="I9" s="73">
        <v>4</v>
      </c>
      <c r="J9" s="72">
        <v>3</v>
      </c>
      <c r="K9" s="37"/>
      <c r="L9" s="15"/>
      <c r="M9" s="18" t="s">
        <v>10</v>
      </c>
      <c r="N9" s="25">
        <v>4</v>
      </c>
      <c r="O9" s="24">
        <v>2</v>
      </c>
      <c r="P9" s="24">
        <v>2</v>
      </c>
      <c r="Q9" s="25">
        <v>4</v>
      </c>
      <c r="R9" s="25">
        <v>4</v>
      </c>
      <c r="S9" s="36">
        <v>4</v>
      </c>
      <c r="T9" s="36">
        <v>4</v>
      </c>
      <c r="U9" s="36">
        <v>4</v>
      </c>
      <c r="V9" s="36">
        <v>4</v>
      </c>
      <c r="W9" s="15"/>
      <c r="X9" s="15"/>
      <c r="Y9" s="18" t="s">
        <v>10</v>
      </c>
      <c r="Z9" s="25">
        <v>4</v>
      </c>
      <c r="AA9" s="24">
        <v>2</v>
      </c>
      <c r="AB9" s="22">
        <v>1</v>
      </c>
      <c r="AC9" s="22">
        <v>1</v>
      </c>
      <c r="AD9" s="23">
        <v>3</v>
      </c>
      <c r="AE9" s="22">
        <v>1</v>
      </c>
      <c r="AF9" s="23">
        <v>3</v>
      </c>
      <c r="AG9" s="23">
        <v>3</v>
      </c>
      <c r="AH9" s="22">
        <v>1</v>
      </c>
      <c r="AI9" s="15"/>
      <c r="AK9" s="18" t="s">
        <v>10</v>
      </c>
      <c r="AL9" s="25">
        <v>4</v>
      </c>
      <c r="AM9" s="24">
        <v>2</v>
      </c>
      <c r="AN9" s="24">
        <v>2</v>
      </c>
      <c r="AO9" s="23">
        <v>11</v>
      </c>
      <c r="AP9" s="36">
        <v>4</v>
      </c>
      <c r="AQ9" s="36">
        <v>4</v>
      </c>
      <c r="AR9" s="36">
        <v>4</v>
      </c>
      <c r="AS9" s="36">
        <v>4</v>
      </c>
      <c r="AT9" s="36">
        <v>4</v>
      </c>
    </row>
    <row r="10" spans="1:76" x14ac:dyDescent="0.2">
      <c r="A10" s="19" t="s">
        <v>11</v>
      </c>
      <c r="B10" s="22">
        <v>1</v>
      </c>
      <c r="C10" s="22">
        <v>1</v>
      </c>
      <c r="D10" s="23">
        <v>3</v>
      </c>
      <c r="E10" s="24">
        <v>2</v>
      </c>
      <c r="F10" s="22">
        <v>1</v>
      </c>
      <c r="G10" s="24">
        <v>2</v>
      </c>
      <c r="H10" s="24">
        <v>2</v>
      </c>
      <c r="I10" s="22">
        <v>1</v>
      </c>
      <c r="J10" s="24">
        <v>2</v>
      </c>
      <c r="K10" s="15"/>
      <c r="L10" s="15"/>
      <c r="M10" s="19" t="s">
        <v>11</v>
      </c>
      <c r="N10" s="24">
        <v>2</v>
      </c>
      <c r="O10" s="23">
        <v>3</v>
      </c>
      <c r="P10" s="23">
        <v>3</v>
      </c>
      <c r="Q10" s="24">
        <v>2</v>
      </c>
      <c r="R10" s="22">
        <v>1</v>
      </c>
      <c r="S10" s="24">
        <v>2</v>
      </c>
      <c r="T10" s="23">
        <v>3</v>
      </c>
      <c r="U10" s="24">
        <v>2</v>
      </c>
      <c r="V10" s="24">
        <v>2</v>
      </c>
      <c r="W10" s="15"/>
      <c r="X10" s="15"/>
      <c r="Y10" s="19" t="s">
        <v>11</v>
      </c>
      <c r="Z10" s="24">
        <v>2</v>
      </c>
      <c r="AA10" s="22">
        <v>1</v>
      </c>
      <c r="AB10" s="25">
        <v>4</v>
      </c>
      <c r="AC10" s="23">
        <v>3</v>
      </c>
      <c r="AD10" s="22">
        <v>1</v>
      </c>
      <c r="AE10" s="24">
        <v>2</v>
      </c>
      <c r="AF10" s="24">
        <v>2</v>
      </c>
      <c r="AG10" s="24">
        <v>2</v>
      </c>
      <c r="AH10" s="24">
        <v>2</v>
      </c>
      <c r="AI10" s="15"/>
      <c r="AK10" s="19" t="s">
        <v>11</v>
      </c>
      <c r="AL10" s="22">
        <v>1</v>
      </c>
      <c r="AM10" s="23">
        <v>3</v>
      </c>
      <c r="AN10" s="23">
        <v>3</v>
      </c>
      <c r="AO10" s="24">
        <v>2</v>
      </c>
      <c r="AP10" s="22">
        <v>1</v>
      </c>
      <c r="AQ10" s="24">
        <v>2</v>
      </c>
      <c r="AR10" s="24">
        <v>2</v>
      </c>
      <c r="AS10" s="22">
        <v>1</v>
      </c>
      <c r="AT10" s="24">
        <v>2</v>
      </c>
      <c r="AX10" s="18" t="s">
        <v>10</v>
      </c>
      <c r="AY10" t="s">
        <v>6</v>
      </c>
      <c r="AZ10" t="s">
        <v>8</v>
      </c>
      <c r="BA10" t="s">
        <v>7</v>
      </c>
      <c r="BB10" t="s">
        <v>8</v>
      </c>
      <c r="BC10" t="s">
        <v>6</v>
      </c>
      <c r="BF10" s="18" t="s">
        <v>10</v>
      </c>
      <c r="BG10" t="s">
        <v>6</v>
      </c>
      <c r="BH10" t="s">
        <v>6</v>
      </c>
      <c r="BI10" t="s">
        <v>6</v>
      </c>
      <c r="BJ10" t="s">
        <v>6</v>
      </c>
      <c r="BK10" t="s">
        <v>8</v>
      </c>
      <c r="BL10" t="s">
        <v>8</v>
      </c>
      <c r="BM10" t="s">
        <v>6</v>
      </c>
      <c r="BN10" t="s">
        <v>6</v>
      </c>
      <c r="BO10" t="s">
        <v>6</v>
      </c>
      <c r="BP10" t="s">
        <v>6</v>
      </c>
      <c r="BQ10" t="s">
        <v>6</v>
      </c>
      <c r="BR10" t="s">
        <v>6</v>
      </c>
      <c r="BU10" s="18" t="s">
        <v>10</v>
      </c>
      <c r="BV10" t="s">
        <v>6</v>
      </c>
      <c r="BW10" t="s">
        <v>6</v>
      </c>
      <c r="BX10" t="s">
        <v>8</v>
      </c>
    </row>
    <row r="11" spans="1:76" x14ac:dyDescent="0.2">
      <c r="A11" s="19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9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K11" s="19"/>
      <c r="AL11" s="15"/>
      <c r="AM11" s="15"/>
      <c r="AN11" s="15"/>
      <c r="AO11" s="15"/>
      <c r="AP11" s="15"/>
      <c r="AQ11" s="15"/>
      <c r="AR11" s="15"/>
      <c r="AS11" s="15"/>
      <c r="AT11" s="15"/>
      <c r="AX11" s="19" t="s">
        <v>11</v>
      </c>
      <c r="AY11" t="s">
        <v>7</v>
      </c>
      <c r="AZ11" t="s">
        <v>7</v>
      </c>
      <c r="BA11" t="s">
        <v>8</v>
      </c>
      <c r="BB11" t="s">
        <v>7</v>
      </c>
      <c r="BC11" t="s">
        <v>7</v>
      </c>
      <c r="BF11" s="19" t="s">
        <v>11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U11" s="19" t="s">
        <v>11</v>
      </c>
      <c r="BV11" t="s">
        <v>7</v>
      </c>
      <c r="BW11" t="s">
        <v>7</v>
      </c>
      <c r="BX11" t="s">
        <v>7</v>
      </c>
    </row>
    <row r="12" spans="1:76" x14ac:dyDescent="0.2">
      <c r="A12" s="75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5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5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75"/>
      <c r="AL12" s="76"/>
      <c r="AM12" s="76"/>
      <c r="AN12" s="76"/>
      <c r="AO12" s="76"/>
      <c r="AP12" s="76"/>
      <c r="AQ12" s="76"/>
      <c r="AR12" s="76"/>
      <c r="AS12" s="76"/>
      <c r="AT12" s="76"/>
      <c r="AX12" s="18"/>
      <c r="BF12" s="18"/>
      <c r="BU12" s="18"/>
    </row>
    <row r="13" spans="1:76" x14ac:dyDescent="0.2">
      <c r="A13" s="15" t="s">
        <v>68</v>
      </c>
      <c r="B13" s="6" t="s">
        <v>63</v>
      </c>
      <c r="C13" s="6" t="s">
        <v>2</v>
      </c>
      <c r="D13" s="6" t="s">
        <v>3</v>
      </c>
      <c r="E13" s="6" t="s">
        <v>4</v>
      </c>
      <c r="F13" t="s">
        <v>16</v>
      </c>
      <c r="G13" s="6" t="s">
        <v>59</v>
      </c>
      <c r="H13" s="6" t="s">
        <v>60</v>
      </c>
      <c r="I13" s="6" t="s">
        <v>61</v>
      </c>
      <c r="J13" s="6" t="s">
        <v>62</v>
      </c>
      <c r="K13" s="76"/>
      <c r="L13" s="76"/>
      <c r="M13" s="15" t="s">
        <v>58</v>
      </c>
      <c r="N13" s="6" t="s">
        <v>63</v>
      </c>
      <c r="O13" s="6" t="s">
        <v>2</v>
      </c>
      <c r="P13" s="6" t="s">
        <v>3</v>
      </c>
      <c r="Q13" s="6" t="s">
        <v>4</v>
      </c>
      <c r="R13" t="s">
        <v>16</v>
      </c>
      <c r="S13" s="6" t="s">
        <v>59</v>
      </c>
      <c r="T13" s="6" t="s">
        <v>60</v>
      </c>
      <c r="U13" s="6" t="s">
        <v>61</v>
      </c>
      <c r="V13" s="6" t="s">
        <v>62</v>
      </c>
      <c r="W13" s="76"/>
      <c r="X13" s="76"/>
      <c r="Y13" s="76" t="s">
        <v>58</v>
      </c>
      <c r="Z13" s="6" t="s">
        <v>63</v>
      </c>
      <c r="AA13" s="6" t="s">
        <v>2</v>
      </c>
      <c r="AB13" s="6" t="s">
        <v>3</v>
      </c>
      <c r="AC13" s="6" t="s">
        <v>4</v>
      </c>
      <c r="AD13" t="s">
        <v>16</v>
      </c>
      <c r="AE13" s="6" t="s">
        <v>59</v>
      </c>
      <c r="AF13" s="6" t="s">
        <v>60</v>
      </c>
      <c r="AG13" s="6" t="s">
        <v>61</v>
      </c>
      <c r="AH13" s="6" t="s">
        <v>62</v>
      </c>
      <c r="AI13" s="76"/>
      <c r="AJ13" s="77"/>
      <c r="AK13" s="76" t="s">
        <v>58</v>
      </c>
      <c r="AL13" s="6" t="s">
        <v>63</v>
      </c>
      <c r="AM13" s="6" t="s">
        <v>2</v>
      </c>
      <c r="AN13" s="6" t="s">
        <v>3</v>
      </c>
      <c r="AO13" s="6" t="s">
        <v>4</v>
      </c>
      <c r="AP13" t="s">
        <v>16</v>
      </c>
      <c r="AQ13" s="6" t="s">
        <v>59</v>
      </c>
      <c r="AR13" s="6" t="s">
        <v>60</v>
      </c>
      <c r="AS13" s="6" t="s">
        <v>61</v>
      </c>
      <c r="AT13" s="6" t="s">
        <v>62</v>
      </c>
      <c r="AX13" s="18"/>
      <c r="BF13" s="18"/>
      <c r="BU13" s="18"/>
    </row>
    <row r="14" spans="1:76" ht="34" x14ac:dyDescent="0.2">
      <c r="A14" s="90" t="s">
        <v>69</v>
      </c>
      <c r="B14" s="80">
        <v>12006.44</v>
      </c>
      <c r="C14" s="80">
        <v>-740.5</v>
      </c>
      <c r="D14" s="80">
        <v>-1064.5999999999999</v>
      </c>
      <c r="E14" s="80">
        <v>1982.64</v>
      </c>
      <c r="F14" s="80">
        <v>1673.4</v>
      </c>
      <c r="G14" s="80">
        <v>2736</v>
      </c>
      <c r="H14" s="80">
        <v>2643.4</v>
      </c>
      <c r="I14" s="80">
        <v>2061.3999999999996</v>
      </c>
      <c r="J14" s="80">
        <v>2714.7</v>
      </c>
      <c r="K14" s="76"/>
      <c r="L14" s="76"/>
      <c r="M14" s="80">
        <v>1</v>
      </c>
      <c r="N14" s="80">
        <v>6746.75</v>
      </c>
      <c r="O14" s="80">
        <v>-1058.8000000000002</v>
      </c>
      <c r="P14" s="80">
        <v>-923.30000000000007</v>
      </c>
      <c r="Q14" s="80">
        <v>2023.35</v>
      </c>
      <c r="R14" s="80">
        <v>1000.2</v>
      </c>
      <c r="S14" s="80">
        <v>1511.9</v>
      </c>
      <c r="T14" s="80">
        <v>1495.1</v>
      </c>
      <c r="U14" s="80">
        <v>1186.4000000000001</v>
      </c>
      <c r="V14" s="80">
        <v>1511.9</v>
      </c>
      <c r="W14" s="76"/>
      <c r="X14" s="76"/>
      <c r="Y14" s="80">
        <v>1</v>
      </c>
      <c r="Z14" s="80">
        <v>10856.82</v>
      </c>
      <c r="AA14" s="80">
        <v>-585.70000000000005</v>
      </c>
      <c r="AB14" s="80">
        <v>-1217.9000000000001</v>
      </c>
      <c r="AC14" s="80">
        <v>2083.5500000000002</v>
      </c>
      <c r="AD14" s="80">
        <v>1933.4</v>
      </c>
      <c r="AE14" s="80">
        <v>2285.2600000000002</v>
      </c>
      <c r="AF14" s="80">
        <v>2141.4299999999998</v>
      </c>
      <c r="AG14" s="80">
        <v>1938.4199999999998</v>
      </c>
      <c r="AH14" s="80">
        <v>2278.36</v>
      </c>
      <c r="AI14" s="76"/>
      <c r="AJ14" s="77"/>
      <c r="AK14" s="79">
        <v>3</v>
      </c>
      <c r="AL14" s="79">
        <v>30060.53</v>
      </c>
      <c r="AM14" s="79">
        <v>-1833.8</v>
      </c>
      <c r="AN14" s="79">
        <v>-3191.15</v>
      </c>
      <c r="AO14" s="79">
        <v>5850.27</v>
      </c>
      <c r="AP14" s="79">
        <v>4220.2</v>
      </c>
      <c r="AQ14" s="79">
        <v>6715.7900000000009</v>
      </c>
      <c r="AR14" s="79">
        <v>6427.11</v>
      </c>
      <c r="AS14" s="79">
        <v>5144.26</v>
      </c>
      <c r="AT14" s="79">
        <v>6727.85</v>
      </c>
      <c r="BF14" s="95" t="s">
        <v>48</v>
      </c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U14" s="18"/>
    </row>
    <row r="15" spans="1:76" x14ac:dyDescent="0.2">
      <c r="A15" s="22" t="s">
        <v>70</v>
      </c>
      <c r="B15" s="83">
        <v>11155.72</v>
      </c>
      <c r="C15" s="83">
        <v>-787.7</v>
      </c>
      <c r="D15" s="83">
        <v>-1095.4000000000001</v>
      </c>
      <c r="E15" s="83">
        <v>2040.04</v>
      </c>
      <c r="F15" s="83">
        <v>1693.2</v>
      </c>
      <c r="G15" s="83">
        <v>2479.5899999999997</v>
      </c>
      <c r="H15" s="83">
        <v>2412.66</v>
      </c>
      <c r="I15" s="83">
        <v>1933.31</v>
      </c>
      <c r="J15" s="83">
        <v>2480.02</v>
      </c>
      <c r="K15" s="76"/>
      <c r="L15" s="76"/>
      <c r="M15" s="79">
        <v>3</v>
      </c>
      <c r="N15" s="79">
        <v>5920.06</v>
      </c>
      <c r="O15" s="79">
        <v>-697.6</v>
      </c>
      <c r="P15" s="79">
        <v>-829.95</v>
      </c>
      <c r="Q15" s="79">
        <v>1668.3999999999999</v>
      </c>
      <c r="R15" s="79">
        <v>713.3</v>
      </c>
      <c r="S15" s="79">
        <v>1370.85</v>
      </c>
      <c r="T15" s="79">
        <v>1348.31</v>
      </c>
      <c r="U15" s="79">
        <v>978.90000000000009</v>
      </c>
      <c r="V15" s="79">
        <v>1367.85</v>
      </c>
      <c r="W15" s="76"/>
      <c r="X15" s="76"/>
      <c r="Y15" s="83">
        <v>2</v>
      </c>
      <c r="Z15" s="83">
        <v>10742.880000000001</v>
      </c>
      <c r="AA15" s="83">
        <v>-458.7</v>
      </c>
      <c r="AB15" s="83">
        <v>-1252.5</v>
      </c>
      <c r="AC15" s="83">
        <v>2110.1</v>
      </c>
      <c r="AD15" s="83">
        <v>1533.2</v>
      </c>
      <c r="AE15" s="83">
        <v>2398.04</v>
      </c>
      <c r="AF15" s="83">
        <v>2227.1</v>
      </c>
      <c r="AG15" s="83">
        <v>1787.6000000000001</v>
      </c>
      <c r="AH15" s="83">
        <v>2398.04</v>
      </c>
      <c r="AI15" s="76"/>
      <c r="AJ15" s="77"/>
      <c r="AK15" s="80">
        <v>1</v>
      </c>
      <c r="AL15" s="80">
        <v>29610.009999999995</v>
      </c>
      <c r="AM15" s="80">
        <v>-2385</v>
      </c>
      <c r="AN15" s="80">
        <v>-3205.8</v>
      </c>
      <c r="AO15" s="80">
        <v>6089.54</v>
      </c>
      <c r="AP15" s="80">
        <v>4607</v>
      </c>
      <c r="AQ15" s="80">
        <v>6533.16</v>
      </c>
      <c r="AR15" s="80">
        <v>6279.93</v>
      </c>
      <c r="AS15" s="80">
        <v>5186.2199999999993</v>
      </c>
      <c r="AT15" s="80">
        <v>6504.96</v>
      </c>
      <c r="AX15" s="95" t="s">
        <v>2</v>
      </c>
      <c r="AY15" s="95"/>
      <c r="AZ15" s="95"/>
      <c r="BA15" s="95"/>
      <c r="BB15" s="95"/>
      <c r="BC15" s="8"/>
      <c r="BF15" s="17" t="s">
        <v>34</v>
      </c>
      <c r="BG15" s="7" t="s">
        <v>35</v>
      </c>
      <c r="BH15" s="46" t="s">
        <v>36</v>
      </c>
      <c r="BI15" s="46" t="s">
        <v>37</v>
      </c>
      <c r="BJ15" s="46" t="s">
        <v>38</v>
      </c>
      <c r="BK15" s="46" t="s">
        <v>39</v>
      </c>
      <c r="BL15" s="46" t="s">
        <v>40</v>
      </c>
      <c r="BM15" s="41" t="s">
        <v>41</v>
      </c>
      <c r="BN15" s="41" t="s">
        <v>42</v>
      </c>
      <c r="BO15" s="41" t="s">
        <v>43</v>
      </c>
      <c r="BP15" s="41" t="s">
        <v>44</v>
      </c>
      <c r="BQ15" s="41" t="s">
        <v>45</v>
      </c>
      <c r="BR15" s="41" t="s">
        <v>46</v>
      </c>
      <c r="BU15" s="18"/>
    </row>
    <row r="16" spans="1:76" x14ac:dyDescent="0.2">
      <c r="A16" s="89" t="s">
        <v>71</v>
      </c>
      <c r="B16" s="79">
        <v>12805.14</v>
      </c>
      <c r="C16" s="79">
        <v>-745.69999999999993</v>
      </c>
      <c r="D16" s="79">
        <v>-1168.4000000000001</v>
      </c>
      <c r="E16" s="79">
        <v>2034.2400000000002</v>
      </c>
      <c r="F16" s="79">
        <v>1800.1</v>
      </c>
      <c r="G16" s="79">
        <v>2884.74</v>
      </c>
      <c r="H16" s="79">
        <v>2865</v>
      </c>
      <c r="I16" s="79">
        <v>2250.06</v>
      </c>
      <c r="J16" s="79">
        <v>2885.1000000000004</v>
      </c>
      <c r="K16" s="76"/>
      <c r="L16" s="76"/>
      <c r="M16" s="83">
        <v>2</v>
      </c>
      <c r="N16" s="83">
        <v>3561.0600000000004</v>
      </c>
      <c r="O16" s="83">
        <v>-785.90000000000009</v>
      </c>
      <c r="P16" s="83">
        <v>-790.6</v>
      </c>
      <c r="Q16" s="83">
        <v>1537.76</v>
      </c>
      <c r="R16" s="83">
        <v>433.29999999999995</v>
      </c>
      <c r="S16" s="83">
        <v>848.90000000000009</v>
      </c>
      <c r="T16" s="83">
        <v>833.2</v>
      </c>
      <c r="U16" s="83">
        <v>634.20000000000005</v>
      </c>
      <c r="V16" s="83">
        <v>850.2</v>
      </c>
      <c r="W16" s="76"/>
      <c r="X16" s="76"/>
      <c r="Y16" s="79">
        <v>3</v>
      </c>
      <c r="Z16" s="79">
        <v>11335.329999999998</v>
      </c>
      <c r="AA16" s="79">
        <v>-390.5</v>
      </c>
      <c r="AB16" s="79">
        <v>-1192.8000000000002</v>
      </c>
      <c r="AC16" s="79">
        <v>2147.63</v>
      </c>
      <c r="AD16" s="79">
        <v>1706.8</v>
      </c>
      <c r="AE16" s="79">
        <v>2460.2000000000003</v>
      </c>
      <c r="AF16" s="79">
        <v>2213.8000000000002</v>
      </c>
      <c r="AG16" s="79">
        <v>1915.3000000000002</v>
      </c>
      <c r="AH16" s="79">
        <v>2474.9</v>
      </c>
      <c r="AI16" s="76"/>
      <c r="AJ16" s="77"/>
      <c r="AK16" s="83">
        <v>2</v>
      </c>
      <c r="AL16" s="83">
        <v>25459.66</v>
      </c>
      <c r="AM16" s="83">
        <v>-2032.3000000000002</v>
      </c>
      <c r="AN16" s="83">
        <v>-3138.5</v>
      </c>
      <c r="AO16" s="83">
        <v>5687.9</v>
      </c>
      <c r="AP16" s="83">
        <v>3659.7</v>
      </c>
      <c r="AQ16" s="83">
        <v>5726.5300000000007</v>
      </c>
      <c r="AR16" s="83">
        <v>5472.9599999999991</v>
      </c>
      <c r="AS16" s="83">
        <v>4355.1100000000006</v>
      </c>
      <c r="AT16" s="83">
        <v>5728.26</v>
      </c>
      <c r="AX16" t="s">
        <v>34</v>
      </c>
      <c r="AY16" s="15" t="s">
        <v>35</v>
      </c>
      <c r="AZ16" s="15" t="s">
        <v>36</v>
      </c>
      <c r="BA16" s="15" t="s">
        <v>37</v>
      </c>
      <c r="BB16" s="15" t="s">
        <v>38</v>
      </c>
      <c r="BF16" t="s">
        <v>8</v>
      </c>
      <c r="BG16" s="47">
        <v>-239</v>
      </c>
      <c r="BH16" s="24">
        <v>-59.3</v>
      </c>
      <c r="BI16" s="23">
        <v>-243.39999999999998</v>
      </c>
      <c r="BJ16" s="25">
        <v>-44</v>
      </c>
      <c r="BK16" s="47">
        <v>-184.1</v>
      </c>
      <c r="BL16" s="24">
        <v>-42.7</v>
      </c>
      <c r="BM16" s="23">
        <v>-175.2</v>
      </c>
      <c r="BN16" s="25">
        <v>-56.7</v>
      </c>
      <c r="BO16" s="22">
        <v>-148.5</v>
      </c>
      <c r="BP16" s="24">
        <v>-48</v>
      </c>
      <c r="BQ16" s="23">
        <v>-136</v>
      </c>
      <c r="BR16" s="25">
        <v>-58</v>
      </c>
      <c r="BU16" s="18"/>
    </row>
    <row r="17" spans="1:73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5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5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75"/>
      <c r="AL17" s="76"/>
      <c r="AM17" s="76"/>
      <c r="AN17" s="76"/>
      <c r="AO17" s="76"/>
      <c r="AP17" s="76"/>
      <c r="AQ17" s="76"/>
      <c r="AR17" s="76"/>
      <c r="AS17" s="76"/>
      <c r="AT17" s="76"/>
      <c r="AX17" t="s">
        <v>6</v>
      </c>
      <c r="AY17" s="48">
        <v>7878.7</v>
      </c>
      <c r="AZ17" s="4">
        <v>7910.8099999999986</v>
      </c>
      <c r="BA17" s="3">
        <v>9047.4500000000007</v>
      </c>
      <c r="BB17" s="2">
        <v>9667.5899999999983</v>
      </c>
      <c r="BF17" t="s">
        <v>6</v>
      </c>
      <c r="BG17" s="32">
        <v>-283.3</v>
      </c>
      <c r="BH17" s="27">
        <v>-159.29999999999998</v>
      </c>
      <c r="BI17" s="28">
        <v>-229.90000000000003</v>
      </c>
      <c r="BJ17" s="31">
        <v>-68</v>
      </c>
      <c r="BK17" s="32">
        <v>-274.7</v>
      </c>
      <c r="BL17" s="27">
        <v>-108</v>
      </c>
      <c r="BM17" s="28">
        <v>-290.3</v>
      </c>
      <c r="BN17" s="31">
        <v>-114.7</v>
      </c>
      <c r="BO17" s="32">
        <v>-285.7</v>
      </c>
      <c r="BP17" s="27">
        <v>-102</v>
      </c>
      <c r="BQ17" s="28">
        <v>-266.7</v>
      </c>
      <c r="BR17" s="31">
        <v>-91.3</v>
      </c>
      <c r="BU17" s="18"/>
    </row>
    <row r="18" spans="1:73" x14ac:dyDescent="0.2">
      <c r="A18" s="18" t="s">
        <v>10</v>
      </c>
      <c r="B18" s="79">
        <v>3</v>
      </c>
      <c r="C18" s="80">
        <v>1</v>
      </c>
      <c r="D18" s="80">
        <v>1</v>
      </c>
      <c r="E18" s="83">
        <v>2</v>
      </c>
      <c r="F18" s="79">
        <v>3</v>
      </c>
      <c r="G18" s="79">
        <v>3</v>
      </c>
      <c r="H18" s="79">
        <v>3</v>
      </c>
      <c r="I18" s="79">
        <v>3</v>
      </c>
      <c r="J18" s="79">
        <v>3</v>
      </c>
      <c r="L18" s="76"/>
      <c r="M18" s="18" t="s">
        <v>10</v>
      </c>
      <c r="N18" s="80">
        <v>1</v>
      </c>
      <c r="O18" s="79">
        <v>3</v>
      </c>
      <c r="P18" s="83">
        <v>2</v>
      </c>
      <c r="Q18" s="80">
        <v>1</v>
      </c>
      <c r="R18" s="80">
        <v>1</v>
      </c>
      <c r="S18" s="80">
        <v>1</v>
      </c>
      <c r="T18" s="80">
        <v>1</v>
      </c>
      <c r="U18" s="80">
        <v>1</v>
      </c>
      <c r="V18" s="80">
        <v>1</v>
      </c>
      <c r="W18" s="76"/>
      <c r="X18" s="76"/>
      <c r="Y18" s="18" t="s">
        <v>10</v>
      </c>
      <c r="Z18" s="79">
        <v>3</v>
      </c>
      <c r="AA18" s="79">
        <v>3</v>
      </c>
      <c r="AB18" s="79">
        <v>3</v>
      </c>
      <c r="AC18" s="79">
        <v>3</v>
      </c>
      <c r="AD18" s="80">
        <v>1</v>
      </c>
      <c r="AE18" s="79">
        <v>3</v>
      </c>
      <c r="AF18" s="83">
        <v>2</v>
      </c>
      <c r="AG18" s="80">
        <v>1</v>
      </c>
      <c r="AH18" s="79">
        <v>3</v>
      </c>
      <c r="AI18" s="76"/>
      <c r="AJ18" s="77"/>
      <c r="AK18" s="18" t="s">
        <v>10</v>
      </c>
      <c r="AL18" s="79">
        <v>3</v>
      </c>
      <c r="AM18" s="79">
        <v>3</v>
      </c>
      <c r="AN18" s="83">
        <v>2</v>
      </c>
      <c r="AO18" s="80">
        <v>1</v>
      </c>
      <c r="AP18" s="80">
        <v>1</v>
      </c>
      <c r="AQ18" s="79">
        <v>3</v>
      </c>
      <c r="AR18" s="79">
        <v>3</v>
      </c>
      <c r="AS18" s="80">
        <v>1</v>
      </c>
      <c r="AT18" s="79">
        <v>3</v>
      </c>
      <c r="AX18" t="s">
        <v>8</v>
      </c>
      <c r="AY18" s="21">
        <v>7766.23</v>
      </c>
      <c r="AZ18" s="12">
        <v>7064.7499999999991</v>
      </c>
      <c r="BA18" s="13">
        <v>8250.4499999999989</v>
      </c>
      <c r="BB18" s="14">
        <v>8333.5</v>
      </c>
      <c r="BF18" t="s">
        <v>7</v>
      </c>
      <c r="BG18" s="42">
        <v>-279.90000000000003</v>
      </c>
      <c r="BH18" s="43">
        <v>-172.8</v>
      </c>
      <c r="BI18" s="44">
        <v>-330.6</v>
      </c>
      <c r="BJ18" s="45">
        <v>-275.5</v>
      </c>
      <c r="BK18" s="42">
        <v>-229.3</v>
      </c>
      <c r="BL18" s="43">
        <v>-142.5</v>
      </c>
      <c r="BM18" s="44">
        <v>-231.39999999999998</v>
      </c>
      <c r="BN18" s="45">
        <v>-182.70000000000002</v>
      </c>
      <c r="BO18" s="42">
        <v>-166.60000000000002</v>
      </c>
      <c r="BP18" s="43">
        <v>-135.4</v>
      </c>
      <c r="BQ18" s="44">
        <v>-215.60000000000002</v>
      </c>
      <c r="BR18" s="45">
        <v>-180</v>
      </c>
      <c r="BU18" s="18"/>
    </row>
    <row r="19" spans="1:73" x14ac:dyDescent="0.2">
      <c r="A19" s="19" t="s">
        <v>11</v>
      </c>
      <c r="B19" s="53">
        <v>2</v>
      </c>
      <c r="C19" s="53">
        <v>2</v>
      </c>
      <c r="D19" s="82">
        <v>3</v>
      </c>
      <c r="E19" s="81">
        <v>1</v>
      </c>
      <c r="F19" s="81">
        <v>1</v>
      </c>
      <c r="G19" s="53">
        <v>2</v>
      </c>
      <c r="H19" s="53">
        <v>2</v>
      </c>
      <c r="I19" s="53">
        <v>2</v>
      </c>
      <c r="J19" s="53">
        <v>2</v>
      </c>
      <c r="M19" s="19" t="s">
        <v>11</v>
      </c>
      <c r="N19" s="22">
        <v>2</v>
      </c>
      <c r="O19" s="84">
        <v>1</v>
      </c>
      <c r="P19" s="84">
        <v>1</v>
      </c>
      <c r="Q19" s="22">
        <v>2</v>
      </c>
      <c r="R19" s="22">
        <v>2</v>
      </c>
      <c r="S19" s="22">
        <v>2</v>
      </c>
      <c r="T19" s="22">
        <v>2</v>
      </c>
      <c r="U19" s="22">
        <v>2</v>
      </c>
      <c r="V19" s="22">
        <v>2</v>
      </c>
      <c r="Y19" s="19" t="s">
        <v>11</v>
      </c>
      <c r="Z19" s="22">
        <v>2</v>
      </c>
      <c r="AA19" s="84">
        <v>1</v>
      </c>
      <c r="AB19" s="22">
        <v>2</v>
      </c>
      <c r="AC19" s="84">
        <v>1</v>
      </c>
      <c r="AD19" s="22">
        <v>2</v>
      </c>
      <c r="AE19" s="84">
        <v>1</v>
      </c>
      <c r="AF19" s="84">
        <v>1</v>
      </c>
      <c r="AG19" s="22">
        <v>2</v>
      </c>
      <c r="AH19" s="84">
        <v>1</v>
      </c>
      <c r="AK19" s="19" t="s">
        <v>11</v>
      </c>
      <c r="AL19" s="22">
        <v>2</v>
      </c>
      <c r="AM19" s="84">
        <v>1</v>
      </c>
      <c r="AN19" s="84">
        <v>1</v>
      </c>
      <c r="AO19" s="22">
        <v>2</v>
      </c>
      <c r="AP19" s="22">
        <v>2</v>
      </c>
      <c r="AQ19" s="22">
        <v>2</v>
      </c>
      <c r="AR19" s="22">
        <v>2</v>
      </c>
      <c r="AS19" s="22">
        <v>2</v>
      </c>
      <c r="AT19" s="22">
        <v>2</v>
      </c>
      <c r="AX19" t="s">
        <v>7</v>
      </c>
      <c r="AY19" s="5">
        <v>3714.3100000000004</v>
      </c>
      <c r="AZ19" s="4">
        <v>2855.1100000000006</v>
      </c>
      <c r="BA19" s="3">
        <v>3858.4</v>
      </c>
      <c r="BB19" s="2">
        <v>4913.45</v>
      </c>
    </row>
    <row r="20" spans="1:73" x14ac:dyDescent="0.2">
      <c r="BF20" s="18" t="s">
        <v>10</v>
      </c>
      <c r="BG20" t="s">
        <v>8</v>
      </c>
      <c r="BH20" t="s">
        <v>8</v>
      </c>
      <c r="BI20" t="s">
        <v>6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</row>
    <row r="21" spans="1:73" x14ac:dyDescent="0.2">
      <c r="A21" s="6" t="s">
        <v>5</v>
      </c>
      <c r="B21" s="6" t="s">
        <v>63</v>
      </c>
      <c r="C21" s="6" t="s">
        <v>2</v>
      </c>
      <c r="D21" s="6" t="s">
        <v>3</v>
      </c>
      <c r="E21" s="6" t="s">
        <v>4</v>
      </c>
      <c r="F21" t="s">
        <v>16</v>
      </c>
      <c r="G21" s="6" t="s">
        <v>59</v>
      </c>
      <c r="H21" s="6" t="s">
        <v>60</v>
      </c>
      <c r="I21" s="6" t="s">
        <v>61</v>
      </c>
      <c r="J21" s="6" t="s">
        <v>62</v>
      </c>
      <c r="M21" s="10" t="s">
        <v>5</v>
      </c>
      <c r="N21" s="6" t="s">
        <v>63</v>
      </c>
      <c r="O21" s="6" t="s">
        <v>2</v>
      </c>
      <c r="P21" s="6" t="s">
        <v>3</v>
      </c>
      <c r="Q21" s="6" t="s">
        <v>4</v>
      </c>
      <c r="R21" t="s">
        <v>16</v>
      </c>
      <c r="S21" s="6" t="s">
        <v>59</v>
      </c>
      <c r="T21" s="6" t="s">
        <v>60</v>
      </c>
      <c r="U21" s="6" t="s">
        <v>61</v>
      </c>
      <c r="V21" s="6" t="s">
        <v>62</v>
      </c>
      <c r="W21" s="11"/>
      <c r="Y21" s="15" t="s">
        <v>5</v>
      </c>
      <c r="Z21" s="6" t="s">
        <v>63</v>
      </c>
      <c r="AA21" s="6" t="s">
        <v>2</v>
      </c>
      <c r="AB21" s="6" t="s">
        <v>3</v>
      </c>
      <c r="AC21" s="6" t="s">
        <v>4</v>
      </c>
      <c r="AD21" t="s">
        <v>16</v>
      </c>
      <c r="AE21" s="6" t="s">
        <v>59</v>
      </c>
      <c r="AF21" s="6" t="s">
        <v>60</v>
      </c>
      <c r="AG21" s="6" t="s">
        <v>61</v>
      </c>
      <c r="AH21" s="6" t="s">
        <v>62</v>
      </c>
      <c r="AI21" s="40"/>
      <c r="AK21" s="15" t="s">
        <v>5</v>
      </c>
      <c r="AL21" s="6" t="s">
        <v>63</v>
      </c>
      <c r="AM21" s="6" t="s">
        <v>2</v>
      </c>
      <c r="AN21" s="6" t="s">
        <v>3</v>
      </c>
      <c r="AO21" s="6" t="s">
        <v>4</v>
      </c>
      <c r="AP21" t="s">
        <v>16</v>
      </c>
      <c r="AQ21" s="6" t="s">
        <v>59</v>
      </c>
      <c r="AR21" s="6" t="s">
        <v>60</v>
      </c>
      <c r="AS21" s="6" t="s">
        <v>61</v>
      </c>
      <c r="AT21" s="6" t="s">
        <v>62</v>
      </c>
      <c r="AX21" s="18" t="s">
        <v>10</v>
      </c>
      <c r="AY21" t="s">
        <v>6</v>
      </c>
      <c r="AZ21" t="s">
        <v>6</v>
      </c>
      <c r="BA21" t="s">
        <v>6</v>
      </c>
      <c r="BB21" t="s">
        <v>6</v>
      </c>
      <c r="BF21" s="19" t="s">
        <v>11</v>
      </c>
      <c r="BG21" t="s">
        <v>6</v>
      </c>
      <c r="BH21" t="s">
        <v>7</v>
      </c>
      <c r="BI21" t="s">
        <v>7</v>
      </c>
      <c r="BJ21" t="s">
        <v>7</v>
      </c>
      <c r="BK21" t="s">
        <v>6</v>
      </c>
      <c r="BL21" t="s">
        <v>7</v>
      </c>
      <c r="BM21" t="s">
        <v>6</v>
      </c>
      <c r="BN21" t="s">
        <v>7</v>
      </c>
      <c r="BO21" t="s">
        <v>6</v>
      </c>
      <c r="BP21" t="s">
        <v>7</v>
      </c>
      <c r="BQ21" t="s">
        <v>6</v>
      </c>
      <c r="BR21" t="s">
        <v>7</v>
      </c>
    </row>
    <row r="22" spans="1:73" x14ac:dyDescent="0.2">
      <c r="A22" s="32">
        <v>1</v>
      </c>
      <c r="B22" s="32">
        <v>2535.8499999999995</v>
      </c>
      <c r="C22" s="32">
        <v>-283.3</v>
      </c>
      <c r="D22" s="32">
        <v>-266.3</v>
      </c>
      <c r="E22" s="32">
        <v>487.65000000000003</v>
      </c>
      <c r="F22" s="32">
        <v>286.7</v>
      </c>
      <c r="G22" s="32">
        <v>621.1</v>
      </c>
      <c r="H22" s="32">
        <v>613.6</v>
      </c>
      <c r="I22" s="32">
        <v>458.4</v>
      </c>
      <c r="J22" s="32">
        <v>618</v>
      </c>
      <c r="K22" s="38"/>
      <c r="M22" s="91">
        <v>1</v>
      </c>
      <c r="N22" s="33">
        <v>1511.6499999999999</v>
      </c>
      <c r="O22" s="33">
        <v>-279.90000000000003</v>
      </c>
      <c r="P22" s="33">
        <v>-233.3</v>
      </c>
      <c r="Q22" s="33">
        <v>457.45</v>
      </c>
      <c r="R22" s="33">
        <v>133.4</v>
      </c>
      <c r="S22" s="32">
        <v>390.3</v>
      </c>
      <c r="T22" s="32">
        <v>402</v>
      </c>
      <c r="U22" s="32">
        <v>251.39999999999998</v>
      </c>
      <c r="V22" s="32">
        <v>390.3</v>
      </c>
      <c r="W22" s="39"/>
      <c r="Y22" s="53">
        <v>1</v>
      </c>
      <c r="Z22" s="21">
        <v>2461.0499999999997</v>
      </c>
      <c r="AA22" s="21">
        <v>-239</v>
      </c>
      <c r="AB22" s="21">
        <v>-254.3</v>
      </c>
      <c r="AC22" s="21">
        <v>495.35</v>
      </c>
      <c r="AD22" s="21">
        <v>333.3</v>
      </c>
      <c r="AE22" s="21">
        <v>578.5</v>
      </c>
      <c r="AF22" s="21">
        <v>526.19999999999993</v>
      </c>
      <c r="AG22" s="21">
        <v>442.7</v>
      </c>
      <c r="AH22" s="21">
        <v>578.30000000000007</v>
      </c>
      <c r="AK22" s="53">
        <v>1</v>
      </c>
      <c r="AL22" s="21">
        <v>6508.5499999999993</v>
      </c>
      <c r="AM22" s="21">
        <v>-802.2</v>
      </c>
      <c r="AN22" s="21">
        <v>-753.90000000000009</v>
      </c>
      <c r="AO22" s="21">
        <v>1440.45</v>
      </c>
      <c r="AP22" s="21">
        <v>753.40000000000009</v>
      </c>
      <c r="AQ22" s="21">
        <v>1589.9</v>
      </c>
      <c r="AR22" s="21">
        <v>1541.8</v>
      </c>
      <c r="AS22" s="21">
        <v>1152.5</v>
      </c>
      <c r="AT22" s="21">
        <v>1586.6000000000001</v>
      </c>
      <c r="AX22" s="19" t="s">
        <v>11</v>
      </c>
      <c r="AY22" t="s">
        <v>7</v>
      </c>
      <c r="AZ22" t="s">
        <v>7</v>
      </c>
      <c r="BA22" t="s">
        <v>7</v>
      </c>
      <c r="BB22" t="s">
        <v>7</v>
      </c>
    </row>
    <row r="23" spans="1:73" x14ac:dyDescent="0.2">
      <c r="A23" s="27">
        <v>2</v>
      </c>
      <c r="B23" s="27">
        <v>3251.19</v>
      </c>
      <c r="C23" s="27">
        <v>-159.29999999999998</v>
      </c>
      <c r="D23" s="27">
        <v>-237.29999999999998</v>
      </c>
      <c r="E23" s="27">
        <v>494.19000000000005</v>
      </c>
      <c r="F23" s="27">
        <v>526.70000000000005</v>
      </c>
      <c r="G23" s="27">
        <v>706.69999999999993</v>
      </c>
      <c r="H23" s="27">
        <v>677.4</v>
      </c>
      <c r="I23" s="27">
        <v>536.1</v>
      </c>
      <c r="J23" s="27">
        <v>706.69999999999993</v>
      </c>
      <c r="K23" s="38"/>
      <c r="M23" s="92">
        <v>2</v>
      </c>
      <c r="N23" s="26">
        <v>1850.1999999999998</v>
      </c>
      <c r="O23" s="26">
        <v>-172.8</v>
      </c>
      <c r="P23" s="26">
        <v>-206.7</v>
      </c>
      <c r="Q23" s="26">
        <v>438.40000000000003</v>
      </c>
      <c r="R23" s="26">
        <v>333.3</v>
      </c>
      <c r="S23" s="27">
        <v>382</v>
      </c>
      <c r="T23" s="27">
        <v>373.20000000000005</v>
      </c>
      <c r="U23" s="27">
        <v>320.8</v>
      </c>
      <c r="V23" s="27">
        <v>382</v>
      </c>
      <c r="W23" s="39"/>
      <c r="Y23" s="50">
        <v>2</v>
      </c>
      <c r="Z23" s="12">
        <v>2793.55</v>
      </c>
      <c r="AA23" s="12">
        <v>-59.3</v>
      </c>
      <c r="AB23" s="12">
        <v>-322.60000000000002</v>
      </c>
      <c r="AC23" s="12">
        <v>529.25</v>
      </c>
      <c r="AD23" s="12">
        <v>466.7</v>
      </c>
      <c r="AE23" s="12">
        <v>569.5</v>
      </c>
      <c r="AF23" s="12">
        <v>544.80000000000007</v>
      </c>
      <c r="AG23" s="12">
        <v>495.7</v>
      </c>
      <c r="AH23" s="12">
        <v>569.5</v>
      </c>
      <c r="AK23" s="50">
        <v>2</v>
      </c>
      <c r="AL23" s="12">
        <v>7894.94</v>
      </c>
      <c r="AM23" s="12">
        <v>-391.40000000000003</v>
      </c>
      <c r="AN23" s="12">
        <v>-766.6</v>
      </c>
      <c r="AO23" s="12">
        <v>1461.8400000000001</v>
      </c>
      <c r="AP23" s="12">
        <v>1326.7</v>
      </c>
      <c r="AQ23" s="12">
        <v>1658.1999999999998</v>
      </c>
      <c r="AR23" s="12">
        <v>1595.4</v>
      </c>
      <c r="AS23" s="12">
        <v>1352.6</v>
      </c>
      <c r="AT23" s="12">
        <v>1658.1999999999998</v>
      </c>
      <c r="BF23" s="95" t="s">
        <v>49</v>
      </c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</row>
    <row r="24" spans="1:73" x14ac:dyDescent="0.2">
      <c r="A24" s="28">
        <v>3</v>
      </c>
      <c r="B24" s="28">
        <v>2910.6</v>
      </c>
      <c r="C24" s="28">
        <v>-229.90000000000003</v>
      </c>
      <c r="D24" s="28">
        <v>-286.7</v>
      </c>
      <c r="E24" s="28">
        <v>483.29999999999995</v>
      </c>
      <c r="F24" s="28">
        <v>400</v>
      </c>
      <c r="G24" s="28">
        <v>698.80000000000007</v>
      </c>
      <c r="H24" s="28">
        <v>651.30000000000007</v>
      </c>
      <c r="I24" s="28">
        <v>494.59999999999997</v>
      </c>
      <c r="J24" s="28">
        <v>699.2</v>
      </c>
      <c r="K24" s="38"/>
      <c r="M24" s="93">
        <v>3</v>
      </c>
      <c r="N24" s="29">
        <v>1470.9</v>
      </c>
      <c r="O24" s="29">
        <v>-330.6</v>
      </c>
      <c r="P24" s="29">
        <v>-272.7</v>
      </c>
      <c r="Q24" s="29">
        <v>576.5</v>
      </c>
      <c r="R24" s="29">
        <v>233.39999999999998</v>
      </c>
      <c r="S24" s="28">
        <v>335.2</v>
      </c>
      <c r="T24" s="28">
        <v>321.09999999999997</v>
      </c>
      <c r="U24" s="28">
        <v>272.79999999999995</v>
      </c>
      <c r="V24" s="28">
        <v>335.2</v>
      </c>
      <c r="W24" s="39"/>
      <c r="Y24" s="51">
        <v>3</v>
      </c>
      <c r="Z24" s="13">
        <v>2720.92</v>
      </c>
      <c r="AA24" s="13">
        <v>-243.39999999999998</v>
      </c>
      <c r="AB24" s="13">
        <v>-293.7</v>
      </c>
      <c r="AC24" s="13">
        <v>535.65</v>
      </c>
      <c r="AD24" s="13">
        <v>566.70000000000005</v>
      </c>
      <c r="AE24" s="13">
        <v>568.16000000000008</v>
      </c>
      <c r="AF24" s="13">
        <v>533.33000000000004</v>
      </c>
      <c r="AG24" s="13">
        <v>492.72</v>
      </c>
      <c r="AH24" s="13">
        <v>561.46</v>
      </c>
      <c r="AK24" s="51">
        <v>3</v>
      </c>
      <c r="AL24" s="13">
        <v>7102.42</v>
      </c>
      <c r="AM24" s="13">
        <v>-803.9</v>
      </c>
      <c r="AN24" s="13">
        <v>-853.09999999999991</v>
      </c>
      <c r="AO24" s="13">
        <v>1595.4499999999998</v>
      </c>
      <c r="AP24" s="13">
        <v>1200.0999999999999</v>
      </c>
      <c r="AQ24" s="13">
        <v>1602.16</v>
      </c>
      <c r="AR24" s="13">
        <v>1505.73</v>
      </c>
      <c r="AS24" s="13">
        <v>1260.1199999999999</v>
      </c>
      <c r="AT24" s="13">
        <v>1595.8600000000001</v>
      </c>
      <c r="BF24" s="17" t="s">
        <v>34</v>
      </c>
      <c r="BG24" s="7" t="s">
        <v>35</v>
      </c>
      <c r="BH24" s="46" t="s">
        <v>36</v>
      </c>
      <c r="BI24" s="46" t="s">
        <v>37</v>
      </c>
      <c r="BJ24" s="46" t="s">
        <v>38</v>
      </c>
      <c r="BK24" s="46" t="s">
        <v>39</v>
      </c>
      <c r="BL24" s="46" t="s">
        <v>40</v>
      </c>
      <c r="BM24" s="41" t="s">
        <v>41</v>
      </c>
      <c r="BN24" s="41" t="s">
        <v>42</v>
      </c>
      <c r="BO24" s="41" t="s">
        <v>43</v>
      </c>
      <c r="BP24" s="41" t="s">
        <v>44</v>
      </c>
      <c r="BQ24" s="41" t="s">
        <v>45</v>
      </c>
      <c r="BR24" s="41" t="s">
        <v>46</v>
      </c>
    </row>
    <row r="25" spans="1:73" x14ac:dyDescent="0.2">
      <c r="A25" s="31">
        <v>4</v>
      </c>
      <c r="B25" s="31">
        <v>3308.8000000000006</v>
      </c>
      <c r="C25" s="31">
        <v>-68</v>
      </c>
      <c r="D25" s="31">
        <v>-274.3</v>
      </c>
      <c r="E25" s="31">
        <v>517.5</v>
      </c>
      <c r="F25" s="31">
        <v>460</v>
      </c>
      <c r="G25" s="31">
        <v>709.4</v>
      </c>
      <c r="H25" s="31">
        <v>701.1</v>
      </c>
      <c r="I25" s="31">
        <v>572.29999999999995</v>
      </c>
      <c r="J25" s="31">
        <v>690.8</v>
      </c>
      <c r="K25" s="38"/>
      <c r="M25" s="94">
        <v>4</v>
      </c>
      <c r="N25" s="30">
        <v>1913.9999999999995</v>
      </c>
      <c r="O25" s="30">
        <v>-275.5</v>
      </c>
      <c r="P25" s="30">
        <v>-210.60000000000002</v>
      </c>
      <c r="Q25" s="30">
        <v>551</v>
      </c>
      <c r="R25" s="30">
        <v>300.10000000000002</v>
      </c>
      <c r="S25" s="31">
        <v>404.4</v>
      </c>
      <c r="T25" s="31">
        <v>398.8</v>
      </c>
      <c r="U25" s="31">
        <v>341.4</v>
      </c>
      <c r="V25" s="31">
        <v>404.4</v>
      </c>
      <c r="W25" s="39"/>
      <c r="Y25" s="52">
        <v>4</v>
      </c>
      <c r="Z25" s="14">
        <v>2881.3</v>
      </c>
      <c r="AA25" s="14">
        <v>-44</v>
      </c>
      <c r="AB25" s="14">
        <v>-347.3</v>
      </c>
      <c r="AC25" s="14">
        <v>523.30000000000007</v>
      </c>
      <c r="AD25" s="14">
        <v>566.70000000000005</v>
      </c>
      <c r="AE25" s="14">
        <v>569.1</v>
      </c>
      <c r="AF25" s="14">
        <v>537.1</v>
      </c>
      <c r="AG25" s="14">
        <v>507.3</v>
      </c>
      <c r="AH25" s="14">
        <v>569.1</v>
      </c>
      <c r="AK25" s="52">
        <v>4</v>
      </c>
      <c r="AL25" s="14">
        <v>8104.1</v>
      </c>
      <c r="AM25" s="14">
        <v>-387.5</v>
      </c>
      <c r="AN25" s="14">
        <v>-832.2</v>
      </c>
      <c r="AO25" s="14">
        <v>1591.8000000000002</v>
      </c>
      <c r="AP25" s="14">
        <v>1326.8000000000002</v>
      </c>
      <c r="AQ25" s="14">
        <v>1682.9</v>
      </c>
      <c r="AR25" s="14">
        <v>1637</v>
      </c>
      <c r="AS25" s="14">
        <v>1421</v>
      </c>
      <c r="AT25" s="14">
        <v>1664.3</v>
      </c>
      <c r="AX25" s="95" t="s">
        <v>3</v>
      </c>
      <c r="AY25" s="95"/>
      <c r="AZ25" s="95"/>
      <c r="BA25" s="95"/>
      <c r="BB25" s="95"/>
      <c r="BC25" s="8"/>
      <c r="BF25" t="s">
        <v>7</v>
      </c>
      <c r="BG25" s="54">
        <v>-233.3</v>
      </c>
      <c r="BH25" s="55">
        <v>-206.7</v>
      </c>
      <c r="BI25" s="56">
        <v>-272.7</v>
      </c>
      <c r="BJ25" s="57">
        <v>-210.60000000000002</v>
      </c>
      <c r="BK25" s="54">
        <v>-153.89999999999998</v>
      </c>
      <c r="BL25" s="55">
        <v>-128.6</v>
      </c>
      <c r="BM25" s="56">
        <v>-272.5</v>
      </c>
      <c r="BN25" s="57">
        <v>-235.60000000000002</v>
      </c>
      <c r="BO25" s="54">
        <v>-194.89999999999998</v>
      </c>
      <c r="BP25" s="55">
        <v>-151.25</v>
      </c>
      <c r="BQ25" s="56">
        <v>-251.1</v>
      </c>
      <c r="BR25" s="57">
        <v>-232.70000000000002</v>
      </c>
    </row>
    <row r="26" spans="1:73" x14ac:dyDescent="0.2">
      <c r="A26" s="32">
        <v>5</v>
      </c>
      <c r="B26" s="32">
        <v>2566.4</v>
      </c>
      <c r="C26" s="32">
        <v>-274.7</v>
      </c>
      <c r="D26" s="32">
        <v>-282.60000000000002</v>
      </c>
      <c r="E26" s="32">
        <v>575.5</v>
      </c>
      <c r="F26" s="32">
        <v>266.60000000000002</v>
      </c>
      <c r="G26" s="32">
        <v>619.1</v>
      </c>
      <c r="H26" s="32">
        <v>619.09999999999991</v>
      </c>
      <c r="I26" s="32">
        <v>419.8</v>
      </c>
      <c r="J26" s="32">
        <v>621.4</v>
      </c>
      <c r="K26" s="38"/>
      <c r="M26" s="91">
        <v>5</v>
      </c>
      <c r="N26" s="33">
        <v>658.01</v>
      </c>
      <c r="O26" s="33">
        <v>-229.3</v>
      </c>
      <c r="P26" s="33">
        <v>-153.89999999999998</v>
      </c>
      <c r="Q26" s="33">
        <v>268.40999999999997</v>
      </c>
      <c r="R26" s="33">
        <v>66.7</v>
      </c>
      <c r="S26" s="32">
        <v>187.2</v>
      </c>
      <c r="T26" s="32">
        <v>190.6</v>
      </c>
      <c r="U26" s="32">
        <v>141.10000000000002</v>
      </c>
      <c r="V26" s="32">
        <v>187.2</v>
      </c>
      <c r="W26" s="39"/>
      <c r="Y26" s="53">
        <v>5</v>
      </c>
      <c r="Z26" s="21">
        <v>2711.9</v>
      </c>
      <c r="AA26" s="21">
        <v>-184.1</v>
      </c>
      <c r="AB26" s="21">
        <v>-318.3</v>
      </c>
      <c r="AC26" s="21">
        <v>541.6</v>
      </c>
      <c r="AD26" s="21">
        <v>366.6</v>
      </c>
      <c r="AE26" s="21">
        <v>638.70000000000005</v>
      </c>
      <c r="AF26" s="21">
        <v>580.69999999999993</v>
      </c>
      <c r="AG26" s="21">
        <v>448</v>
      </c>
      <c r="AH26" s="21">
        <v>638.70000000000005</v>
      </c>
      <c r="AK26" s="53">
        <v>5</v>
      </c>
      <c r="AL26" s="21">
        <v>5936.3099999999995</v>
      </c>
      <c r="AM26" s="21">
        <v>-688.1</v>
      </c>
      <c r="AN26" s="21">
        <v>-754.8</v>
      </c>
      <c r="AO26" s="21">
        <v>1385.51</v>
      </c>
      <c r="AP26" s="21">
        <v>699.90000000000009</v>
      </c>
      <c r="AQ26" s="21">
        <v>1447.2</v>
      </c>
      <c r="AR26" s="21">
        <v>1390.3999999999999</v>
      </c>
      <c r="AS26" s="21">
        <v>1008.9000000000001</v>
      </c>
      <c r="AT26" s="21">
        <v>1447.3000000000002</v>
      </c>
      <c r="AX26" t="s">
        <v>34</v>
      </c>
      <c r="AY26" s="15" t="s">
        <v>35</v>
      </c>
      <c r="AZ26" s="15" t="s">
        <v>36</v>
      </c>
      <c r="BA26" s="15" t="s">
        <v>37</v>
      </c>
      <c r="BB26" s="15" t="s">
        <v>38</v>
      </c>
      <c r="BF26" s="49" t="s">
        <v>8</v>
      </c>
      <c r="BG26" s="47">
        <v>-254.3</v>
      </c>
      <c r="BH26" s="24">
        <v>-322.60000000000002</v>
      </c>
      <c r="BI26" s="23">
        <v>-293.7</v>
      </c>
      <c r="BJ26" s="25">
        <v>-347.3</v>
      </c>
      <c r="BK26" s="47">
        <v>-318.3</v>
      </c>
      <c r="BL26" s="24">
        <v>-289.90000000000003</v>
      </c>
      <c r="BM26" s="23">
        <v>-316</v>
      </c>
      <c r="BN26" s="25">
        <v>-328.3</v>
      </c>
      <c r="BO26" s="22">
        <v>-293</v>
      </c>
      <c r="BP26" s="24">
        <v>-303.7</v>
      </c>
      <c r="BQ26" s="23">
        <v>-286.7</v>
      </c>
      <c r="BR26" s="25">
        <v>-309.39999999999998</v>
      </c>
    </row>
    <row r="27" spans="1:73" x14ac:dyDescent="0.2">
      <c r="A27" s="27">
        <v>6</v>
      </c>
      <c r="B27" s="27">
        <v>2671.67</v>
      </c>
      <c r="C27" s="27">
        <v>-108</v>
      </c>
      <c r="D27" s="27">
        <v>-287.2</v>
      </c>
      <c r="E27" s="27">
        <v>457.19</v>
      </c>
      <c r="F27" s="27">
        <v>459.90000000000003</v>
      </c>
      <c r="G27" s="27">
        <v>562.56999999999994</v>
      </c>
      <c r="H27" s="27">
        <v>527.1</v>
      </c>
      <c r="I27" s="27">
        <v>497.51</v>
      </c>
      <c r="J27" s="27">
        <v>562.59999999999991</v>
      </c>
      <c r="K27" s="38"/>
      <c r="M27" s="92">
        <v>6</v>
      </c>
      <c r="N27" s="26">
        <v>406.44999999999993</v>
      </c>
      <c r="O27" s="26">
        <v>-142.5</v>
      </c>
      <c r="P27" s="26">
        <v>-128.6</v>
      </c>
      <c r="Q27" s="26">
        <v>246.05</v>
      </c>
      <c r="R27" s="26">
        <v>66.7</v>
      </c>
      <c r="S27" s="27">
        <v>96.3</v>
      </c>
      <c r="T27" s="27">
        <v>100</v>
      </c>
      <c r="U27" s="27">
        <v>72.2</v>
      </c>
      <c r="V27" s="27">
        <v>96.3</v>
      </c>
      <c r="W27" s="39"/>
      <c r="Y27" s="50">
        <v>6</v>
      </c>
      <c r="Z27" s="12">
        <v>2770.7</v>
      </c>
      <c r="AA27" s="12">
        <v>-42.7</v>
      </c>
      <c r="AB27" s="12">
        <v>-289.90000000000003</v>
      </c>
      <c r="AC27" s="12">
        <v>498</v>
      </c>
      <c r="AD27" s="12">
        <v>466.7</v>
      </c>
      <c r="AE27" s="12">
        <v>565.1</v>
      </c>
      <c r="AF27" s="12">
        <v>540.4</v>
      </c>
      <c r="AG27" s="12">
        <v>468.00000000000006</v>
      </c>
      <c r="AH27" s="12">
        <v>565.1</v>
      </c>
      <c r="AK27" s="50">
        <v>6</v>
      </c>
      <c r="AL27" s="12">
        <v>5848.82</v>
      </c>
      <c r="AM27" s="12">
        <v>-293.2</v>
      </c>
      <c r="AN27" s="12">
        <v>-705.7</v>
      </c>
      <c r="AO27" s="12">
        <v>1201.24</v>
      </c>
      <c r="AP27" s="12">
        <v>993.3</v>
      </c>
      <c r="AQ27" s="12">
        <v>1223.9699999999998</v>
      </c>
      <c r="AR27" s="12">
        <v>1167.5</v>
      </c>
      <c r="AS27" s="12">
        <v>1037.71</v>
      </c>
      <c r="AT27" s="12">
        <v>1224</v>
      </c>
      <c r="AX27" t="s">
        <v>7</v>
      </c>
      <c r="AY27" s="58">
        <v>-582.1</v>
      </c>
      <c r="AZ27" s="59">
        <v>-486.55</v>
      </c>
      <c r="BA27" s="60">
        <v>-796.30000000000007</v>
      </c>
      <c r="BB27" s="61">
        <v>-678.89999999999986</v>
      </c>
      <c r="BF27" t="s">
        <v>6</v>
      </c>
      <c r="BG27" s="32">
        <v>-266.3</v>
      </c>
      <c r="BH27" s="27">
        <v>-237.29999999999998</v>
      </c>
      <c r="BI27" s="28">
        <v>-286.7</v>
      </c>
      <c r="BJ27" s="31">
        <v>-274.3</v>
      </c>
      <c r="BK27" s="32">
        <v>-282.60000000000002</v>
      </c>
      <c r="BL27" s="27">
        <v>-287.2</v>
      </c>
      <c r="BM27" s="28">
        <v>-271.60000000000002</v>
      </c>
      <c r="BN27" s="31">
        <v>-254</v>
      </c>
      <c r="BO27" s="32">
        <v>-307.7</v>
      </c>
      <c r="BP27" s="27">
        <v>-294.7</v>
      </c>
      <c r="BQ27" s="28">
        <v>-302</v>
      </c>
      <c r="BR27" s="31">
        <v>-264</v>
      </c>
    </row>
    <row r="28" spans="1:73" x14ac:dyDescent="0.2">
      <c r="A28" s="28">
        <v>7</v>
      </c>
      <c r="B28" s="28">
        <v>2797.4</v>
      </c>
      <c r="C28" s="28">
        <v>-290.3</v>
      </c>
      <c r="D28" s="28">
        <v>-271.60000000000002</v>
      </c>
      <c r="E28" s="28">
        <v>591.49999999999989</v>
      </c>
      <c r="F28" s="28">
        <v>366.7</v>
      </c>
      <c r="G28" s="28">
        <v>656.71999999999991</v>
      </c>
      <c r="H28" s="28">
        <v>629.36</v>
      </c>
      <c r="I28" s="28">
        <v>458</v>
      </c>
      <c r="J28" s="28">
        <v>657.02</v>
      </c>
      <c r="K28" s="38"/>
      <c r="M28" s="93">
        <v>7</v>
      </c>
      <c r="N28" s="29">
        <v>1063.3</v>
      </c>
      <c r="O28" s="29">
        <v>-231.39999999999998</v>
      </c>
      <c r="P28" s="29">
        <v>-272.5</v>
      </c>
      <c r="Q28" s="29">
        <v>532.6</v>
      </c>
      <c r="R28" s="29">
        <v>100</v>
      </c>
      <c r="S28" s="28">
        <v>253.1</v>
      </c>
      <c r="T28" s="28">
        <v>244.5</v>
      </c>
      <c r="U28" s="28">
        <v>182.60000000000002</v>
      </c>
      <c r="V28" s="28">
        <v>254.39999999999998</v>
      </c>
      <c r="W28" s="39"/>
      <c r="Y28" s="51">
        <v>7</v>
      </c>
      <c r="Z28" s="13">
        <v>2681.33</v>
      </c>
      <c r="AA28" s="13">
        <v>-175.2</v>
      </c>
      <c r="AB28" s="13">
        <v>-316</v>
      </c>
      <c r="AC28" s="13">
        <v>500.05</v>
      </c>
      <c r="AD28" s="13">
        <v>366.6</v>
      </c>
      <c r="AE28" s="13">
        <v>638.94000000000005</v>
      </c>
      <c r="AF28" s="13">
        <v>580.6</v>
      </c>
      <c r="AG28" s="13">
        <v>447.40000000000003</v>
      </c>
      <c r="AH28" s="13">
        <v>638.94000000000005</v>
      </c>
      <c r="AK28" s="51">
        <v>7</v>
      </c>
      <c r="AL28" s="13">
        <v>6542.03</v>
      </c>
      <c r="AM28" s="13">
        <v>-696.90000000000009</v>
      </c>
      <c r="AN28" s="13">
        <v>-860.1</v>
      </c>
      <c r="AO28" s="13">
        <v>1624.1499999999999</v>
      </c>
      <c r="AP28" s="13">
        <v>833.3</v>
      </c>
      <c r="AQ28" s="13">
        <v>1548.76</v>
      </c>
      <c r="AR28" s="13">
        <v>1454.46</v>
      </c>
      <c r="AS28" s="13">
        <v>1088</v>
      </c>
      <c r="AT28" s="13">
        <v>1550.3600000000001</v>
      </c>
      <c r="AX28" t="s">
        <v>6</v>
      </c>
      <c r="AY28" s="58">
        <v>-856.6</v>
      </c>
      <c r="AZ28" s="59">
        <v>-819.2</v>
      </c>
      <c r="BA28" s="60">
        <v>-860.30000000000018</v>
      </c>
      <c r="BB28" s="61">
        <v>-792.3</v>
      </c>
    </row>
    <row r="29" spans="1:73" x14ac:dyDescent="0.2">
      <c r="A29" s="31">
        <v>8</v>
      </c>
      <c r="B29" s="31">
        <v>3120.25</v>
      </c>
      <c r="C29" s="31">
        <v>-114.7</v>
      </c>
      <c r="D29" s="31">
        <v>-254</v>
      </c>
      <c r="E29" s="31">
        <v>415.85</v>
      </c>
      <c r="F29" s="31">
        <v>600</v>
      </c>
      <c r="G29" s="31">
        <v>639</v>
      </c>
      <c r="H29" s="31">
        <v>637.1</v>
      </c>
      <c r="I29" s="31">
        <v>558</v>
      </c>
      <c r="J29" s="31">
        <v>639</v>
      </c>
      <c r="K29" s="38"/>
      <c r="M29" s="94">
        <v>8</v>
      </c>
      <c r="N29" s="30">
        <v>1433.3000000000004</v>
      </c>
      <c r="O29" s="30">
        <v>-182.70000000000002</v>
      </c>
      <c r="P29" s="30">
        <v>-235.60000000000002</v>
      </c>
      <c r="Q29" s="30">
        <v>490.7</v>
      </c>
      <c r="R29" s="30">
        <v>199.89999999999998</v>
      </c>
      <c r="S29" s="31">
        <v>312.3</v>
      </c>
      <c r="T29" s="31">
        <v>298.10000000000002</v>
      </c>
      <c r="U29" s="31">
        <v>238.3</v>
      </c>
      <c r="V29" s="31">
        <v>312.3</v>
      </c>
      <c r="W29" s="39"/>
      <c r="Y29" s="52">
        <v>8</v>
      </c>
      <c r="Z29" s="14">
        <v>2578.9500000000003</v>
      </c>
      <c r="AA29" s="14">
        <v>-56.7</v>
      </c>
      <c r="AB29" s="14">
        <v>-328.3</v>
      </c>
      <c r="AC29" s="14">
        <v>570.44999999999993</v>
      </c>
      <c r="AD29" s="14">
        <v>333.3</v>
      </c>
      <c r="AE29" s="14">
        <v>555.29999999999995</v>
      </c>
      <c r="AF29" s="14">
        <v>525.4</v>
      </c>
      <c r="AG29" s="14">
        <v>424.20000000000005</v>
      </c>
      <c r="AH29" s="14">
        <v>555.29999999999995</v>
      </c>
      <c r="AK29" s="52">
        <v>8</v>
      </c>
      <c r="AL29" s="14">
        <v>7132.5</v>
      </c>
      <c r="AM29" s="14">
        <v>-354.1</v>
      </c>
      <c r="AN29" s="14">
        <v>-817.90000000000009</v>
      </c>
      <c r="AO29" s="14">
        <v>1477</v>
      </c>
      <c r="AP29" s="14">
        <v>1133.2</v>
      </c>
      <c r="AQ29" s="14">
        <v>1506.6</v>
      </c>
      <c r="AR29" s="14">
        <v>1460.6</v>
      </c>
      <c r="AS29" s="14">
        <v>1220.5</v>
      </c>
      <c r="AT29" s="14">
        <v>1506.6</v>
      </c>
      <c r="AX29" t="s">
        <v>8</v>
      </c>
      <c r="AY29" s="21">
        <v>-865.59999999999991</v>
      </c>
      <c r="AZ29" s="12">
        <v>-916.19999999999993</v>
      </c>
      <c r="BA29" s="13">
        <v>-896.4</v>
      </c>
      <c r="BB29" s="62">
        <v>-985.00000000000011</v>
      </c>
      <c r="BF29" s="18" t="s">
        <v>10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6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</row>
    <row r="30" spans="1:73" x14ac:dyDescent="0.2">
      <c r="A30" s="32">
        <v>9</v>
      </c>
      <c r="B30" s="32">
        <v>3158.25</v>
      </c>
      <c r="C30" s="32">
        <v>-285.7</v>
      </c>
      <c r="D30" s="32">
        <v>-307.7</v>
      </c>
      <c r="E30" s="32">
        <v>543.95000000000005</v>
      </c>
      <c r="F30" s="32">
        <v>386.7</v>
      </c>
      <c r="G30" s="32">
        <v>749.6</v>
      </c>
      <c r="H30" s="32">
        <v>748.6</v>
      </c>
      <c r="I30" s="32">
        <v>573.20000000000005</v>
      </c>
      <c r="J30" s="32">
        <v>749.6</v>
      </c>
      <c r="K30" s="38"/>
      <c r="M30" s="91">
        <v>9</v>
      </c>
      <c r="N30" s="33">
        <v>1580.15</v>
      </c>
      <c r="O30" s="33">
        <v>-166.60000000000002</v>
      </c>
      <c r="P30" s="33">
        <v>-194.89999999999998</v>
      </c>
      <c r="Q30" s="33">
        <v>341.75</v>
      </c>
      <c r="R30" s="33">
        <v>166.6</v>
      </c>
      <c r="S30" s="32">
        <v>399</v>
      </c>
      <c r="T30" s="32">
        <v>384.1</v>
      </c>
      <c r="U30" s="32">
        <v>254.2</v>
      </c>
      <c r="V30" s="32">
        <v>396</v>
      </c>
      <c r="W30" s="39"/>
      <c r="Y30" s="53">
        <v>9</v>
      </c>
      <c r="Z30" s="21">
        <v>3050.2799999999997</v>
      </c>
      <c r="AA30" s="21">
        <v>-148.5</v>
      </c>
      <c r="AB30" s="21">
        <v>-293</v>
      </c>
      <c r="AC30" s="21">
        <v>568.68000000000006</v>
      </c>
      <c r="AD30" s="21">
        <v>546.70000000000005</v>
      </c>
      <c r="AE30" s="21">
        <v>645.5</v>
      </c>
      <c r="AF30" s="21">
        <v>576.9</v>
      </c>
      <c r="AG30" s="21">
        <v>507.2</v>
      </c>
      <c r="AH30" s="21">
        <v>646.79999999999995</v>
      </c>
      <c r="AK30" s="53">
        <v>9</v>
      </c>
      <c r="AL30" s="21">
        <v>7788.6799999999994</v>
      </c>
      <c r="AM30" s="21">
        <v>-600.79999999999995</v>
      </c>
      <c r="AN30" s="21">
        <v>-795.59999999999991</v>
      </c>
      <c r="AO30" s="21">
        <v>1454.38</v>
      </c>
      <c r="AP30" s="21">
        <v>1100</v>
      </c>
      <c r="AQ30" s="21">
        <v>1794.1</v>
      </c>
      <c r="AR30" s="21">
        <v>1709.6</v>
      </c>
      <c r="AS30" s="21">
        <v>1334.6</v>
      </c>
      <c r="AT30" s="21">
        <v>1792.4</v>
      </c>
      <c r="BF30" s="19" t="s">
        <v>11</v>
      </c>
      <c r="BG30" t="s">
        <v>6</v>
      </c>
      <c r="BH30" t="s">
        <v>8</v>
      </c>
      <c r="BI30" t="s">
        <v>8</v>
      </c>
      <c r="BJ30" t="s">
        <v>8</v>
      </c>
      <c r="BK30" t="s">
        <v>8</v>
      </c>
      <c r="BL30" t="s">
        <v>8</v>
      </c>
      <c r="BM30" t="s">
        <v>8</v>
      </c>
      <c r="BN30" t="s">
        <v>8</v>
      </c>
      <c r="BO30" t="s">
        <v>6</v>
      </c>
      <c r="BP30" t="s">
        <v>8</v>
      </c>
      <c r="BQ30" t="s">
        <v>6</v>
      </c>
      <c r="BR30" t="s">
        <v>8</v>
      </c>
    </row>
    <row r="31" spans="1:73" x14ac:dyDescent="0.2">
      <c r="A31" s="27">
        <v>10</v>
      </c>
      <c r="B31" s="27">
        <v>3068.8999999999996</v>
      </c>
      <c r="C31" s="27">
        <v>-102</v>
      </c>
      <c r="D31" s="27">
        <v>-294.7</v>
      </c>
      <c r="E31" s="27">
        <v>494.29999999999995</v>
      </c>
      <c r="F31" s="27">
        <v>453.3</v>
      </c>
      <c r="G31" s="27">
        <v>666</v>
      </c>
      <c r="H31" s="27">
        <v>656.2</v>
      </c>
      <c r="I31" s="27">
        <v>529.4</v>
      </c>
      <c r="J31" s="27">
        <v>666.4</v>
      </c>
      <c r="K31" s="38"/>
      <c r="M31" s="92">
        <v>10</v>
      </c>
      <c r="N31" s="26">
        <v>1449.56</v>
      </c>
      <c r="O31" s="26">
        <v>-135.4</v>
      </c>
      <c r="P31" s="26">
        <v>-151.25</v>
      </c>
      <c r="Q31" s="26">
        <v>315.09999999999997</v>
      </c>
      <c r="R31" s="26">
        <v>80</v>
      </c>
      <c r="S31" s="27">
        <v>362.35</v>
      </c>
      <c r="T31" s="27">
        <v>372.51</v>
      </c>
      <c r="U31" s="27">
        <v>243.89999999999998</v>
      </c>
      <c r="V31" s="27">
        <v>362.35</v>
      </c>
      <c r="W31" s="39"/>
      <c r="Y31" s="50">
        <v>10</v>
      </c>
      <c r="Z31" s="12">
        <v>2563.6</v>
      </c>
      <c r="AA31" s="12">
        <v>-48</v>
      </c>
      <c r="AB31" s="12">
        <v>-303.7</v>
      </c>
      <c r="AC31" s="12">
        <v>578</v>
      </c>
      <c r="AD31" s="12">
        <v>373.4</v>
      </c>
      <c r="AE31" s="12">
        <v>532.30000000000007</v>
      </c>
      <c r="AF31" s="12">
        <v>483.3</v>
      </c>
      <c r="AG31" s="12">
        <v>416</v>
      </c>
      <c r="AH31" s="12">
        <v>532.30000000000007</v>
      </c>
      <c r="AK31" s="50">
        <v>10</v>
      </c>
      <c r="AL31" s="12">
        <v>7082.0599999999995</v>
      </c>
      <c r="AM31" s="12">
        <v>-285.39999999999998</v>
      </c>
      <c r="AN31" s="12">
        <v>-749.65</v>
      </c>
      <c r="AO31" s="12">
        <v>1387.3999999999999</v>
      </c>
      <c r="AP31" s="12">
        <v>906.69999999999993</v>
      </c>
      <c r="AQ31" s="12">
        <v>1560.65</v>
      </c>
      <c r="AR31" s="12">
        <v>1512.01</v>
      </c>
      <c r="AS31" s="12">
        <v>1189.3</v>
      </c>
      <c r="AT31" s="12">
        <v>1561.0500000000002</v>
      </c>
      <c r="AX31" s="18" t="s">
        <v>10</v>
      </c>
      <c r="AY31" t="s">
        <v>7</v>
      </c>
      <c r="AZ31" t="s">
        <v>7</v>
      </c>
      <c r="BA31" t="s">
        <v>7</v>
      </c>
      <c r="BB31" t="s">
        <v>7</v>
      </c>
    </row>
    <row r="32" spans="1:73" x14ac:dyDescent="0.2">
      <c r="A32" s="28">
        <v>11</v>
      </c>
      <c r="B32" s="28">
        <v>3339.4500000000003</v>
      </c>
      <c r="C32" s="28">
        <v>-286.7</v>
      </c>
      <c r="D32" s="28">
        <v>-302</v>
      </c>
      <c r="E32" s="28">
        <v>522.59</v>
      </c>
      <c r="F32" s="28">
        <v>500</v>
      </c>
      <c r="G32" s="28">
        <v>771</v>
      </c>
      <c r="H32" s="28">
        <v>759.6</v>
      </c>
      <c r="I32" s="28">
        <v>583.95999999999992</v>
      </c>
      <c r="J32" s="28">
        <v>771</v>
      </c>
      <c r="K32" s="38"/>
      <c r="M32" s="93">
        <v>11</v>
      </c>
      <c r="N32" s="29">
        <v>1324.2</v>
      </c>
      <c r="O32" s="29">
        <v>-215.60000000000002</v>
      </c>
      <c r="P32" s="29">
        <v>-251.1</v>
      </c>
      <c r="Q32" s="29">
        <v>515</v>
      </c>
      <c r="R32" s="29">
        <v>233.39999999999998</v>
      </c>
      <c r="S32" s="28">
        <v>275</v>
      </c>
      <c r="T32" s="28">
        <v>271.39999999999998</v>
      </c>
      <c r="U32" s="28">
        <v>221.10000000000002</v>
      </c>
      <c r="V32" s="28">
        <v>275</v>
      </c>
      <c r="W32" s="39"/>
      <c r="Y32" s="51">
        <v>11</v>
      </c>
      <c r="Z32" s="13">
        <v>2848.2</v>
      </c>
      <c r="AA32" s="13">
        <v>-136</v>
      </c>
      <c r="AB32" s="13">
        <v>-286.7</v>
      </c>
      <c r="AC32" s="13">
        <v>489.9</v>
      </c>
      <c r="AD32" s="13">
        <v>400</v>
      </c>
      <c r="AE32" s="13">
        <v>642.30000000000007</v>
      </c>
      <c r="AF32" s="13">
        <v>583</v>
      </c>
      <c r="AG32" s="13">
        <v>503.40000000000003</v>
      </c>
      <c r="AH32" s="13">
        <v>652.30000000000007</v>
      </c>
      <c r="AK32" s="51">
        <v>11</v>
      </c>
      <c r="AL32" s="13">
        <v>7511.85</v>
      </c>
      <c r="AM32" s="13">
        <v>-618.29999999999995</v>
      </c>
      <c r="AN32" s="13">
        <v>-839.8</v>
      </c>
      <c r="AO32" s="13">
        <v>1527.4900000000002</v>
      </c>
      <c r="AP32" s="13">
        <v>1133.4000000000001</v>
      </c>
      <c r="AQ32" s="13">
        <v>1688.3000000000002</v>
      </c>
      <c r="AR32" s="13">
        <v>1614</v>
      </c>
      <c r="AS32" s="13">
        <v>1308.46</v>
      </c>
      <c r="AT32" s="13">
        <v>1698.3000000000002</v>
      </c>
      <c r="AX32" s="19" t="s">
        <v>11</v>
      </c>
      <c r="AY32" t="s">
        <v>8</v>
      </c>
      <c r="AZ32" t="s">
        <v>8</v>
      </c>
      <c r="BA32" t="s">
        <v>8</v>
      </c>
      <c r="BB32" t="s">
        <v>8</v>
      </c>
      <c r="BF32" s="95" t="s">
        <v>50</v>
      </c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</row>
    <row r="33" spans="1:70" x14ac:dyDescent="0.2">
      <c r="A33" s="31">
        <v>12</v>
      </c>
      <c r="B33" s="31">
        <v>3238.54</v>
      </c>
      <c r="C33" s="31">
        <v>-91.3</v>
      </c>
      <c r="D33" s="31">
        <v>-264</v>
      </c>
      <c r="E33" s="31">
        <v>473.4</v>
      </c>
      <c r="F33" s="31">
        <v>460.09999999999997</v>
      </c>
      <c r="G33" s="31">
        <v>698.1400000000001</v>
      </c>
      <c r="H33" s="31">
        <v>700.6</v>
      </c>
      <c r="I33" s="31">
        <v>563.5</v>
      </c>
      <c r="J33" s="31">
        <v>698.10000000000014</v>
      </c>
      <c r="K33" s="38"/>
      <c r="M33" s="94">
        <v>12</v>
      </c>
      <c r="N33" s="30">
        <v>1566.1499999999999</v>
      </c>
      <c r="O33" s="30">
        <v>-180</v>
      </c>
      <c r="P33" s="30">
        <v>-232.70000000000002</v>
      </c>
      <c r="Q33" s="30">
        <v>496.55</v>
      </c>
      <c r="R33" s="30">
        <v>233.3</v>
      </c>
      <c r="S33" s="31">
        <v>334.5</v>
      </c>
      <c r="T33" s="31">
        <v>320.3</v>
      </c>
      <c r="U33" s="31">
        <v>259.7</v>
      </c>
      <c r="V33" s="31">
        <v>334.5</v>
      </c>
      <c r="W33" s="39"/>
      <c r="Y33" s="52">
        <v>12</v>
      </c>
      <c r="Z33" s="14">
        <v>2873.2500000000005</v>
      </c>
      <c r="AA33" s="14">
        <v>-58</v>
      </c>
      <c r="AB33" s="14">
        <v>-309.39999999999998</v>
      </c>
      <c r="AC33" s="14">
        <v>511.04999999999995</v>
      </c>
      <c r="AD33" s="14">
        <v>386.7</v>
      </c>
      <c r="AE33" s="14">
        <v>640.1</v>
      </c>
      <c r="AF33" s="14">
        <v>570.6</v>
      </c>
      <c r="AG33" s="14">
        <v>488.70000000000005</v>
      </c>
      <c r="AH33" s="14">
        <v>643.5</v>
      </c>
      <c r="AK33" s="52">
        <v>12</v>
      </c>
      <c r="AL33" s="14">
        <v>7677.9400000000005</v>
      </c>
      <c r="AM33" s="14">
        <v>-329.3</v>
      </c>
      <c r="AN33" s="14">
        <v>-806.1</v>
      </c>
      <c r="AO33" s="14">
        <v>1481</v>
      </c>
      <c r="AP33" s="14">
        <v>1080.0999999999999</v>
      </c>
      <c r="AQ33" s="14">
        <v>1672.7400000000002</v>
      </c>
      <c r="AR33" s="14">
        <v>1591.5</v>
      </c>
      <c r="AS33" s="14">
        <v>1311.9</v>
      </c>
      <c r="AT33" s="14">
        <v>1676.1000000000001</v>
      </c>
      <c r="BF33" s="17" t="s">
        <v>34</v>
      </c>
      <c r="BG33" s="7" t="s">
        <v>35</v>
      </c>
      <c r="BH33" s="46" t="s">
        <v>36</v>
      </c>
      <c r="BI33" s="46" t="s">
        <v>37</v>
      </c>
      <c r="BJ33" s="46" t="s">
        <v>38</v>
      </c>
      <c r="BK33" s="46" t="s">
        <v>39</v>
      </c>
      <c r="BL33" s="46" t="s">
        <v>40</v>
      </c>
      <c r="BM33" s="41" t="s">
        <v>41</v>
      </c>
      <c r="BN33" s="41" t="s">
        <v>42</v>
      </c>
      <c r="BO33" s="41" t="s">
        <v>43</v>
      </c>
      <c r="BP33" s="41" t="s">
        <v>44</v>
      </c>
      <c r="BQ33" s="41" t="s">
        <v>45</v>
      </c>
      <c r="BR33" s="41" t="s">
        <v>46</v>
      </c>
    </row>
    <row r="34" spans="1:70" x14ac:dyDescent="0.2">
      <c r="BF34" t="s">
        <v>8</v>
      </c>
      <c r="BG34" s="67">
        <v>495.35</v>
      </c>
      <c r="BH34" s="50">
        <v>529.25</v>
      </c>
      <c r="BI34" s="51">
        <v>535.65</v>
      </c>
      <c r="BJ34" s="52">
        <v>523.30000000000007</v>
      </c>
      <c r="BK34" s="67">
        <v>541.6</v>
      </c>
      <c r="BL34" s="50">
        <v>498</v>
      </c>
      <c r="BM34" s="51">
        <v>500.05</v>
      </c>
      <c r="BN34" s="52">
        <v>570.44999999999993</v>
      </c>
      <c r="BO34" s="53">
        <v>568.68000000000006</v>
      </c>
      <c r="BP34" s="50">
        <v>578</v>
      </c>
      <c r="BQ34" s="51">
        <v>489.9</v>
      </c>
      <c r="BR34" s="52">
        <v>511.04999999999995</v>
      </c>
    </row>
    <row r="35" spans="1:70" x14ac:dyDescent="0.2">
      <c r="A35" s="18" t="s">
        <v>10</v>
      </c>
      <c r="B35" s="23">
        <v>11</v>
      </c>
      <c r="C35" s="25">
        <v>4</v>
      </c>
      <c r="D35" s="24">
        <v>2</v>
      </c>
      <c r="E35" s="23">
        <v>7</v>
      </c>
      <c r="F35" s="36">
        <v>8</v>
      </c>
      <c r="G35" s="23">
        <v>11</v>
      </c>
      <c r="H35" s="23">
        <v>11</v>
      </c>
      <c r="I35" s="23">
        <v>11</v>
      </c>
      <c r="J35" s="23">
        <v>11</v>
      </c>
      <c r="K35" s="15"/>
      <c r="M35" s="18" t="s">
        <v>10</v>
      </c>
      <c r="N35" s="25">
        <v>4</v>
      </c>
      <c r="O35" s="24">
        <v>10</v>
      </c>
      <c r="P35" s="24">
        <v>6</v>
      </c>
      <c r="Q35" s="23">
        <v>3</v>
      </c>
      <c r="R35" s="24">
        <v>2</v>
      </c>
      <c r="S35" s="36">
        <v>4</v>
      </c>
      <c r="T35" s="22">
        <v>1</v>
      </c>
      <c r="U35" s="36">
        <v>4</v>
      </c>
      <c r="V35" s="36">
        <v>4</v>
      </c>
      <c r="W35" s="15"/>
      <c r="Y35" s="18" t="s">
        <v>10</v>
      </c>
      <c r="Z35" s="22">
        <v>9</v>
      </c>
      <c r="AA35" s="24">
        <v>6</v>
      </c>
      <c r="AB35" s="22">
        <v>1</v>
      </c>
      <c r="AC35" s="24">
        <v>10</v>
      </c>
      <c r="AD35" s="23">
        <v>3</v>
      </c>
      <c r="AE35" s="22">
        <v>9</v>
      </c>
      <c r="AF35" s="23">
        <v>11</v>
      </c>
      <c r="AG35" s="36">
        <v>4</v>
      </c>
      <c r="AH35" s="23">
        <v>11</v>
      </c>
      <c r="AI35" s="15"/>
      <c r="AK35" s="18" t="s">
        <v>10</v>
      </c>
      <c r="AL35" s="25">
        <v>4</v>
      </c>
      <c r="AM35" s="24">
        <v>10</v>
      </c>
      <c r="AN35" s="24">
        <v>6</v>
      </c>
      <c r="AO35" s="23">
        <v>7</v>
      </c>
      <c r="AP35" s="36">
        <v>4</v>
      </c>
      <c r="AQ35" s="22">
        <v>9</v>
      </c>
      <c r="AR35" s="22">
        <v>9</v>
      </c>
      <c r="AS35" s="36">
        <v>4</v>
      </c>
      <c r="AT35" s="22">
        <v>9</v>
      </c>
      <c r="BF35" s="49" t="s">
        <v>7</v>
      </c>
      <c r="BG35" s="54">
        <v>457.45</v>
      </c>
      <c r="BH35" s="55">
        <v>438.40000000000003</v>
      </c>
      <c r="BI35" s="56">
        <v>576.5</v>
      </c>
      <c r="BJ35" s="57">
        <v>551</v>
      </c>
      <c r="BK35" s="54">
        <v>268.40999999999997</v>
      </c>
      <c r="BL35" s="55">
        <v>246.05</v>
      </c>
      <c r="BM35" s="56">
        <v>532.6</v>
      </c>
      <c r="BN35" s="57">
        <v>490.7</v>
      </c>
      <c r="BO35" s="54">
        <v>341.75</v>
      </c>
      <c r="BP35" s="55">
        <v>315.09999999999997</v>
      </c>
      <c r="BQ35" s="56">
        <v>515</v>
      </c>
      <c r="BR35" s="57">
        <v>496.55</v>
      </c>
    </row>
    <row r="36" spans="1:70" x14ac:dyDescent="0.2">
      <c r="A36" s="19" t="s">
        <v>11</v>
      </c>
      <c r="B36" s="22">
        <v>1</v>
      </c>
      <c r="C36" s="23">
        <v>7</v>
      </c>
      <c r="D36" s="22">
        <v>9</v>
      </c>
      <c r="E36" s="25">
        <v>8</v>
      </c>
      <c r="F36" s="22">
        <v>5</v>
      </c>
      <c r="G36" s="24">
        <v>6</v>
      </c>
      <c r="H36" s="24">
        <v>6</v>
      </c>
      <c r="I36" s="22">
        <v>5</v>
      </c>
      <c r="J36" s="24">
        <v>6</v>
      </c>
      <c r="K36" s="15"/>
      <c r="M36" s="19" t="s">
        <v>11</v>
      </c>
      <c r="N36" s="24">
        <v>6</v>
      </c>
      <c r="O36" s="23">
        <v>3</v>
      </c>
      <c r="P36" s="23">
        <v>3</v>
      </c>
      <c r="Q36" s="24">
        <v>6</v>
      </c>
      <c r="R36" s="24">
        <v>6</v>
      </c>
      <c r="S36" s="24">
        <v>6</v>
      </c>
      <c r="T36" s="24">
        <v>6</v>
      </c>
      <c r="U36" s="24">
        <v>6</v>
      </c>
      <c r="V36" s="24">
        <v>6</v>
      </c>
      <c r="W36" s="15"/>
      <c r="Y36" s="19" t="s">
        <v>11</v>
      </c>
      <c r="Z36" s="22">
        <v>1</v>
      </c>
      <c r="AA36" s="23">
        <v>3</v>
      </c>
      <c r="AB36" s="25">
        <v>4</v>
      </c>
      <c r="AC36" s="23">
        <v>11</v>
      </c>
      <c r="AD36" s="22">
        <v>1</v>
      </c>
      <c r="AE36" s="24">
        <v>10</v>
      </c>
      <c r="AF36" s="24">
        <v>10</v>
      </c>
      <c r="AG36" s="24">
        <v>10</v>
      </c>
      <c r="AH36" s="24">
        <v>10</v>
      </c>
      <c r="AI36" s="15"/>
      <c r="AK36" s="19" t="s">
        <v>11</v>
      </c>
      <c r="AL36" s="24">
        <v>6</v>
      </c>
      <c r="AM36" s="23">
        <v>3</v>
      </c>
      <c r="AN36" s="23">
        <v>7</v>
      </c>
      <c r="AO36" s="24">
        <v>6</v>
      </c>
      <c r="AP36" s="22">
        <v>5</v>
      </c>
      <c r="AQ36" s="24">
        <v>6</v>
      </c>
      <c r="AR36" s="24">
        <v>6</v>
      </c>
      <c r="AS36" s="22">
        <v>5</v>
      </c>
      <c r="AT36" s="24">
        <v>6</v>
      </c>
      <c r="AX36" s="95" t="s">
        <v>4</v>
      </c>
      <c r="AY36" s="95"/>
      <c r="AZ36" s="95"/>
      <c r="BA36" s="95"/>
      <c r="BB36" s="95"/>
      <c r="BC36" s="8"/>
      <c r="BF36" t="s">
        <v>6</v>
      </c>
      <c r="BG36" s="32">
        <v>487.65000000000003</v>
      </c>
      <c r="BH36" s="27">
        <v>494.19000000000005</v>
      </c>
      <c r="BI36" s="28">
        <v>483.29999999999995</v>
      </c>
      <c r="BJ36" s="31">
        <v>517.5</v>
      </c>
      <c r="BK36" s="32">
        <v>575.5</v>
      </c>
      <c r="BL36" s="27">
        <v>457.19</v>
      </c>
      <c r="BM36" s="28">
        <v>591.49999999999989</v>
      </c>
      <c r="BN36" s="31">
        <v>415.85</v>
      </c>
      <c r="BO36" s="32">
        <v>543.95000000000005</v>
      </c>
      <c r="BP36" s="27">
        <v>494.29999999999995</v>
      </c>
      <c r="BQ36" s="28">
        <v>522.59</v>
      </c>
      <c r="BR36" s="31">
        <v>473.4</v>
      </c>
    </row>
    <row r="37" spans="1:70" x14ac:dyDescent="0.2">
      <c r="AX37" t="s">
        <v>34</v>
      </c>
      <c r="AY37" s="15" t="s">
        <v>35</v>
      </c>
      <c r="AZ37" s="15" t="s">
        <v>36</v>
      </c>
      <c r="BA37" s="15" t="s">
        <v>37</v>
      </c>
      <c r="BB37" s="15" t="s">
        <v>38</v>
      </c>
    </row>
    <row r="38" spans="1:70" x14ac:dyDescent="0.2">
      <c r="G38">
        <f>SUM(Table18[Anweisungsüberdeckung]) / 108</f>
        <v>74.98268518518519</v>
      </c>
      <c r="H38">
        <f>SUM(Table18[Zweigüberdeckung])/108</f>
        <v>73.34314814814816</v>
      </c>
      <c r="I38">
        <f>SUM(Table18[Funktionenüberdeckung])/108</f>
        <v>57.821944444444441</v>
      </c>
      <c r="J38">
        <f>SUM(Table18[Zeilenüberdeckung])/108</f>
        <v>74.813148148148144</v>
      </c>
      <c r="O38">
        <f>SUM(Table21[Best Practice])</f>
        <v>-2542.3000000000002</v>
      </c>
      <c r="P38">
        <f>SUM(Table21[Clean Code])</f>
        <v>-2543.85</v>
      </c>
      <c r="Q38">
        <f>SUM(Table21[Testumfang])</f>
        <v>5229.51</v>
      </c>
      <c r="R38">
        <f>SUM(Table21[pass@3])</f>
        <v>2146.8000000000002</v>
      </c>
      <c r="S38">
        <f>SUM(Table21[Anweisungsüberdeckung])</f>
        <v>3731.65</v>
      </c>
      <c r="T38">
        <f>SUM(Table21[Zweigüberdeckung])</f>
        <v>3676.61</v>
      </c>
      <c r="U38">
        <f>SUM(Table21[Funktionenüberdeckung])</f>
        <v>2799.5</v>
      </c>
      <c r="V38">
        <f>SUM(Table21[Zeilenüberdeckung])</f>
        <v>3729.9500000000003</v>
      </c>
      <c r="AA38">
        <f>SUM(Table16[Best Practice])</f>
        <v>-1434.9</v>
      </c>
      <c r="AB38">
        <f>SUM(Table16[Clean Code])</f>
        <v>-3663.2000000000003</v>
      </c>
      <c r="AC38">
        <f>SUM(Table16[Testumfang])</f>
        <v>6341.2800000000007</v>
      </c>
      <c r="AD38">
        <f>SUM(Table16[pass@3])</f>
        <v>5173.3999999999996</v>
      </c>
      <c r="AE38">
        <f>SUM(Table16[Anweisungsüberdeckung])</f>
        <v>7143.5000000000009</v>
      </c>
      <c r="AF38">
        <f>SUM(Table16[Zweigüberdeckung])</f>
        <v>6582.33</v>
      </c>
      <c r="AG38">
        <f>SUM(Table16[Funktionenüberdeckung])</f>
        <v>5641.32</v>
      </c>
      <c r="AH38">
        <f>SUM(Table16[Zeilenüberdeckung])</f>
        <v>7151.3000000000011</v>
      </c>
      <c r="AK38" s="74" t="s">
        <v>57</v>
      </c>
      <c r="AL38">
        <v>7094.1833333333343</v>
      </c>
      <c r="AM38">
        <v>-520.92500000000007</v>
      </c>
      <c r="AN38">
        <v>-794.62083333333339</v>
      </c>
      <c r="AO38">
        <v>1468.9758333333332</v>
      </c>
      <c r="AP38">
        <v>1040.5749999999998</v>
      </c>
      <c r="AQ38">
        <v>1581.2900000000002</v>
      </c>
      <c r="AR38">
        <v>1515</v>
      </c>
      <c r="AS38">
        <v>1223.7991666666667</v>
      </c>
      <c r="AT38">
        <v>1580.0891666666669</v>
      </c>
      <c r="AX38" t="s">
        <v>8</v>
      </c>
      <c r="AY38" s="21">
        <v>1605.63</v>
      </c>
      <c r="AZ38" s="12">
        <v>1605.25</v>
      </c>
      <c r="BA38" s="13">
        <v>1525.6000000000001</v>
      </c>
      <c r="BB38" s="14">
        <v>3120.2999999999997</v>
      </c>
      <c r="BF38" s="18" t="s">
        <v>10</v>
      </c>
      <c r="BG38" t="s">
        <v>8</v>
      </c>
      <c r="BH38" t="s">
        <v>8</v>
      </c>
      <c r="BI38" t="s">
        <v>7</v>
      </c>
      <c r="BJ38" t="s">
        <v>7</v>
      </c>
      <c r="BK38" t="s">
        <v>6</v>
      </c>
      <c r="BL38" t="s">
        <v>8</v>
      </c>
      <c r="BM38" t="s">
        <v>6</v>
      </c>
      <c r="BN38" t="s">
        <v>8</v>
      </c>
      <c r="BO38" t="s">
        <v>8</v>
      </c>
      <c r="BP38" t="s">
        <v>8</v>
      </c>
      <c r="BQ38" t="s">
        <v>6</v>
      </c>
      <c r="BR38" t="s">
        <v>8</v>
      </c>
    </row>
    <row r="39" spans="1:70" x14ac:dyDescent="0.2">
      <c r="C39">
        <f>SUM(Table18[[#Headers],[Best Practice]])</f>
        <v>0</v>
      </c>
      <c r="G39">
        <f>SUM(Table18[Anweisungsüberdeckung])</f>
        <v>8098.130000000001</v>
      </c>
      <c r="H39">
        <f>SUM(Table18[Zweigüberdeckung])</f>
        <v>7921.0600000000013</v>
      </c>
      <c r="I39">
        <f>SUM(Table18[Funktionenüberdeckung])</f>
        <v>6244.7699999999995</v>
      </c>
      <c r="J39">
        <f>SUM(Table18[Zeilenüberdeckung])</f>
        <v>8079.82</v>
      </c>
      <c r="O39">
        <f>SUM(Table21[Best Practice]) / 108</f>
        <v>-23.539814814814818</v>
      </c>
      <c r="P39">
        <f>SUM(Table21[Clean Code]) / 108</f>
        <v>-23.554166666666667</v>
      </c>
      <c r="Q39">
        <f>SUM(Table21[Testumfang])/108</f>
        <v>48.421388888888892</v>
      </c>
      <c r="R39">
        <f>SUM(Table21[pass@3])/108</f>
        <v>19.87777777777778</v>
      </c>
      <c r="S39">
        <f>SUM(Table21[Anweisungsüberdeckung])/108</f>
        <v>34.552314814814814</v>
      </c>
      <c r="T39">
        <f>SUM(Table21[Zweigüberdeckung])/108</f>
        <v>34.042685185185185</v>
      </c>
      <c r="U39">
        <f>SUM(Table21[Funktionenüberdeckung])/108</f>
        <v>25.921296296296298</v>
      </c>
      <c r="V39">
        <f>SUM(Table21[Zeilenüberdeckung])/108</f>
        <v>34.536574074074075</v>
      </c>
      <c r="AA39">
        <f>SUM(Table16[Best Practice]) / 108</f>
        <v>-13.286111111111111</v>
      </c>
      <c r="AB39">
        <f>SUM(Table16[Clean Code]) / 108</f>
        <v>-33.918518518518518</v>
      </c>
      <c r="AC39">
        <f>SUM(Table16[Testumfang])/108</f>
        <v>58.715555555555561</v>
      </c>
      <c r="AD39">
        <f>SUM(Table16[pass@3])/108</f>
        <v>47.901851851851852</v>
      </c>
      <c r="AE39">
        <f>SUM(Table16[Anweisungsüberdeckung])/108</f>
        <v>66.143518518518533</v>
      </c>
      <c r="AF39">
        <f>SUM(Table16[Zweigüberdeckung])/108</f>
        <v>60.947499999999998</v>
      </c>
      <c r="AG39">
        <f>SUM(Table16[Funktionenüberdeckung])/108</f>
        <v>52.234444444444442</v>
      </c>
      <c r="AH39">
        <f>SUM(Table16[Zeilenüberdeckung])/108</f>
        <v>66.215740740740756</v>
      </c>
      <c r="AX39" t="s">
        <v>6</v>
      </c>
      <c r="AY39" s="58">
        <v>1607.1000000000001</v>
      </c>
      <c r="AZ39" s="59">
        <v>1445.6800000000003</v>
      </c>
      <c r="BA39" s="60">
        <v>1597.3900000000003</v>
      </c>
      <c r="BB39" s="61">
        <v>2885.55</v>
      </c>
      <c r="BF39" s="19" t="s">
        <v>11</v>
      </c>
      <c r="BG39" t="s">
        <v>7</v>
      </c>
      <c r="BH39" t="s">
        <v>7</v>
      </c>
      <c r="BI39" t="s">
        <v>6</v>
      </c>
      <c r="BJ39" t="s">
        <v>6</v>
      </c>
      <c r="BK39" t="s">
        <v>7</v>
      </c>
      <c r="BL39" t="s">
        <v>7</v>
      </c>
      <c r="BM39" t="s">
        <v>8</v>
      </c>
      <c r="BN39" t="s">
        <v>6</v>
      </c>
      <c r="BO39" t="s">
        <v>7</v>
      </c>
      <c r="BP39" t="s">
        <v>7</v>
      </c>
      <c r="BQ39" t="s">
        <v>8</v>
      </c>
      <c r="BR39" t="s">
        <v>6</v>
      </c>
    </row>
    <row r="40" spans="1:70" x14ac:dyDescent="0.2">
      <c r="AX40" t="s">
        <v>7</v>
      </c>
      <c r="AY40" s="58">
        <v>1067.6100000000001</v>
      </c>
      <c r="AZ40" s="59">
        <v>999.55000000000018</v>
      </c>
      <c r="BA40" s="60">
        <v>1624.1</v>
      </c>
      <c r="BB40" s="61">
        <v>2501.6500000000005</v>
      </c>
    </row>
    <row r="42" spans="1:70" ht="51" x14ac:dyDescent="0.2">
      <c r="A42" s="16" t="s">
        <v>12</v>
      </c>
      <c r="B42" s="37" t="s">
        <v>63</v>
      </c>
      <c r="C42" s="37" t="s">
        <v>2</v>
      </c>
      <c r="D42" s="37" t="s">
        <v>3</v>
      </c>
      <c r="E42" s="37" t="s">
        <v>4</v>
      </c>
      <c r="F42" s="16" t="s">
        <v>16</v>
      </c>
      <c r="G42" s="37" t="s">
        <v>59</v>
      </c>
      <c r="H42" s="37" t="s">
        <v>60</v>
      </c>
      <c r="I42" s="37" t="s">
        <v>61</v>
      </c>
      <c r="J42" s="37" t="s">
        <v>62</v>
      </c>
      <c r="M42" s="16" t="s">
        <v>12</v>
      </c>
      <c r="N42" s="37" t="s">
        <v>63</v>
      </c>
      <c r="O42" s="37" t="s">
        <v>2</v>
      </c>
      <c r="P42" s="37" t="s">
        <v>3</v>
      </c>
      <c r="Q42" s="37" t="s">
        <v>4</v>
      </c>
      <c r="R42" s="16" t="s">
        <v>16</v>
      </c>
      <c r="S42" s="37" t="s">
        <v>59</v>
      </c>
      <c r="T42" s="37" t="s">
        <v>60</v>
      </c>
      <c r="U42" s="37" t="s">
        <v>61</v>
      </c>
      <c r="V42" s="37" t="s">
        <v>62</v>
      </c>
      <c r="Y42" s="16" t="s">
        <v>12</v>
      </c>
      <c r="Z42" s="37" t="s">
        <v>63</v>
      </c>
      <c r="AA42" s="37" t="s">
        <v>2</v>
      </c>
      <c r="AB42" s="37" t="s">
        <v>3</v>
      </c>
      <c r="AC42" s="37" t="s">
        <v>4</v>
      </c>
      <c r="AD42" s="16" t="s">
        <v>16</v>
      </c>
      <c r="AE42" s="37" t="s">
        <v>59</v>
      </c>
      <c r="AF42" s="37" t="s">
        <v>60</v>
      </c>
      <c r="AG42" s="37" t="s">
        <v>61</v>
      </c>
      <c r="AH42" s="37" t="s">
        <v>62</v>
      </c>
      <c r="AK42" s="16" t="s">
        <v>12</v>
      </c>
      <c r="AL42" s="37" t="s">
        <v>63</v>
      </c>
      <c r="AM42" s="37" t="s">
        <v>2</v>
      </c>
      <c r="AN42" s="37" t="s">
        <v>3</v>
      </c>
      <c r="AO42" s="37" t="s">
        <v>4</v>
      </c>
      <c r="AP42" s="16" t="s">
        <v>16</v>
      </c>
      <c r="AQ42" s="37" t="s">
        <v>59</v>
      </c>
      <c r="AR42" s="37" t="s">
        <v>60</v>
      </c>
      <c r="AS42" s="37" t="s">
        <v>61</v>
      </c>
      <c r="AT42" s="37" t="s">
        <v>62</v>
      </c>
      <c r="AX42" s="18" t="s">
        <v>10</v>
      </c>
      <c r="AY42" t="s">
        <v>6</v>
      </c>
      <c r="AZ42" t="s">
        <v>51</v>
      </c>
      <c r="BA42" t="s">
        <v>7</v>
      </c>
      <c r="BB42" t="s">
        <v>8</v>
      </c>
      <c r="BF42" s="95" t="s">
        <v>52</v>
      </c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</row>
    <row r="43" spans="1:70" x14ac:dyDescent="0.2">
      <c r="A43" s="12" t="s">
        <v>13</v>
      </c>
      <c r="B43" s="69">
        <v>8.852490769323893</v>
      </c>
      <c r="C43" s="69">
        <v>56.228517245466406</v>
      </c>
      <c r="D43" s="69">
        <v>4.3660985290684202</v>
      </c>
      <c r="E43" s="69">
        <v>-10.044178955883272</v>
      </c>
      <c r="F43" s="69">
        <v>53.180851063829792</v>
      </c>
      <c r="G43" s="69">
        <v>-2.8478915662650612</v>
      </c>
      <c r="H43" s="69">
        <v>-6.0869126331196535</v>
      </c>
      <c r="I43" s="69">
        <v>7.689816728675769</v>
      </c>
      <c r="J43" s="69">
        <v>-2.6797385620915124</v>
      </c>
      <c r="M43" s="12" t="s">
        <v>13</v>
      </c>
      <c r="N43" s="69">
        <v>-1.1627255780959667</v>
      </c>
      <c r="O43" s="69">
        <v>33.308671204498374</v>
      </c>
      <c r="P43" s="69">
        <v>16.414705377082971</v>
      </c>
      <c r="Q43" s="69">
        <v>-6.374987120765069</v>
      </c>
      <c r="R43" s="69">
        <v>30.89719116443958</v>
      </c>
      <c r="S43" s="69">
        <v>-13.911930363543256</v>
      </c>
      <c r="T43" s="69">
        <v>-13.411487662537114</v>
      </c>
      <c r="U43" s="69">
        <v>-1.5153858048554303</v>
      </c>
      <c r="V43" s="69">
        <v>-13.646635850025671</v>
      </c>
      <c r="Y43" s="12" t="s">
        <v>13</v>
      </c>
      <c r="Z43" s="69">
        <v>-1.1598848627607303</v>
      </c>
      <c r="AA43" s="69">
        <v>73.757872638208539</v>
      </c>
      <c r="AB43" s="69">
        <v>-5.8456561922366017</v>
      </c>
      <c r="AC43" s="69">
        <v>-2.3666722719437799E-2</v>
      </c>
      <c r="AD43" s="69">
        <v>4.8291352478742029</v>
      </c>
      <c r="AE43" s="69">
        <v>-10.511622912975785</v>
      </c>
      <c r="AF43" s="69">
        <v>-6.8476066041097363</v>
      </c>
      <c r="AG43" s="69">
        <v>-1.3019529293940943</v>
      </c>
      <c r="AH43" s="69">
        <v>-10.564438244446823</v>
      </c>
      <c r="AK43" s="12" t="s">
        <v>13</v>
      </c>
      <c r="AL43" s="69">
        <v>2.9272188653097722</v>
      </c>
      <c r="AM43" s="69">
        <v>53.612930993257145</v>
      </c>
      <c r="AN43" s="69">
        <v>3.5737534175237755</v>
      </c>
      <c r="AO43" s="69">
        <v>-5.3701341482218625</v>
      </c>
      <c r="AP43" s="69">
        <v>26.373712450554169</v>
      </c>
      <c r="AQ43" s="69">
        <v>-8.0389965226030835</v>
      </c>
      <c r="AR43" s="69">
        <v>-7.9040458442845338</v>
      </c>
      <c r="AS43" s="69">
        <v>2.3915903890160219</v>
      </c>
      <c r="AT43" s="69">
        <v>-7.9367217122847764</v>
      </c>
      <c r="AX43" s="19" t="s">
        <v>11</v>
      </c>
      <c r="AY43" t="s">
        <v>7</v>
      </c>
      <c r="AZ43" t="s">
        <v>7</v>
      </c>
      <c r="BA43" t="s">
        <v>8</v>
      </c>
      <c r="BB43" t="s">
        <v>7</v>
      </c>
      <c r="BF43" s="17" t="s">
        <v>34</v>
      </c>
      <c r="BG43" s="7" t="s">
        <v>35</v>
      </c>
      <c r="BH43" s="46" t="s">
        <v>36</v>
      </c>
      <c r="BI43" s="46" t="s">
        <v>37</v>
      </c>
      <c r="BJ43" s="46" t="s">
        <v>38</v>
      </c>
      <c r="BK43" s="46" t="s">
        <v>39</v>
      </c>
      <c r="BL43" s="46" t="s">
        <v>40</v>
      </c>
      <c r="BM43" s="41" t="s">
        <v>41</v>
      </c>
      <c r="BN43" s="41" t="s">
        <v>42</v>
      </c>
      <c r="BO43" s="41" t="s">
        <v>43</v>
      </c>
      <c r="BP43" s="41" t="s">
        <v>44</v>
      </c>
      <c r="BQ43" s="41" t="s">
        <v>45</v>
      </c>
      <c r="BR43" s="41" t="s">
        <v>46</v>
      </c>
    </row>
    <row r="44" spans="1:70" x14ac:dyDescent="0.2">
      <c r="A44" s="13" t="s">
        <v>14</v>
      </c>
      <c r="B44" s="70">
        <v>9.5266630349252548</v>
      </c>
      <c r="C44" s="70">
        <v>6.7322508000474039</v>
      </c>
      <c r="D44" s="70">
        <v>-0.43194022881155936</v>
      </c>
      <c r="E44" s="70">
        <v>-0.60419388961485054</v>
      </c>
      <c r="F44" s="70">
        <v>34.755319148936174</v>
      </c>
      <c r="G44" s="70">
        <v>6.7530120481927707</v>
      </c>
      <c r="H44" s="70">
        <v>2.9758239539696412</v>
      </c>
      <c r="I44" s="70">
        <v>5.8674383354002924</v>
      </c>
      <c r="J44" s="70">
        <v>6.9492207139266089</v>
      </c>
      <c r="M44" s="13" t="s">
        <v>14</v>
      </c>
      <c r="N44" s="70">
        <v>2.8958800579229265</v>
      </c>
      <c r="O44" s="70">
        <v>-15.06362829239419</v>
      </c>
      <c r="P44" s="70">
        <v>-36.79780106510912</v>
      </c>
      <c r="Q44" s="70">
        <v>52.1248395949832</v>
      </c>
      <c r="R44" s="70">
        <v>54.567766566675722</v>
      </c>
      <c r="S44" s="70">
        <v>-11.592421915002566</v>
      </c>
      <c r="T44" s="70">
        <v>-14.303266100133117</v>
      </c>
      <c r="U44" s="70">
        <v>4.6080098963970855</v>
      </c>
      <c r="V44" s="70">
        <v>-11.186440677966111</v>
      </c>
      <c r="Y44" s="13" t="s">
        <v>14</v>
      </c>
      <c r="Z44" s="70">
        <v>0.33101348253668161</v>
      </c>
      <c r="AA44" s="70">
        <v>2.974107767669719</v>
      </c>
      <c r="AB44" s="70">
        <v>-3.5582255083179373</v>
      </c>
      <c r="AC44" s="70">
        <v>-4.9843363664107043</v>
      </c>
      <c r="AD44" s="70">
        <v>6.9549173752607123</v>
      </c>
      <c r="AE44" s="70">
        <v>-0.71401728673430798</v>
      </c>
      <c r="AF44" s="70">
        <v>0.7797838223067074</v>
      </c>
      <c r="AG44" s="70">
        <v>3.2634666285142084</v>
      </c>
      <c r="AH44" s="70">
        <v>-0.59555746324711245</v>
      </c>
      <c r="AK44" s="13" t="s">
        <v>14</v>
      </c>
      <c r="AL44" s="70">
        <v>4.5605464985365982</v>
      </c>
      <c r="AM44" s="70">
        <v>-1.3390081775142049</v>
      </c>
      <c r="AN44" s="70">
        <v>-10.792865512303077</v>
      </c>
      <c r="AO44" s="70">
        <v>10.904507585845984</v>
      </c>
      <c r="AP44" s="70">
        <v>24.027728821525081</v>
      </c>
      <c r="AQ44" s="70">
        <v>0.16600430534855784</v>
      </c>
      <c r="AR44" s="70">
        <v>-1.4565470291696923</v>
      </c>
      <c r="AS44" s="70">
        <v>4.5932494279176312</v>
      </c>
      <c r="AT44" s="70">
        <v>0.37751486646085519</v>
      </c>
      <c r="BF44" t="s">
        <v>6</v>
      </c>
      <c r="BG44" s="32">
        <v>286.7</v>
      </c>
      <c r="BH44" s="27">
        <v>526.70000000000005</v>
      </c>
      <c r="BI44" s="28">
        <v>400</v>
      </c>
      <c r="BJ44" s="31">
        <v>460</v>
      </c>
      <c r="BK44" s="32">
        <v>266.60000000000002</v>
      </c>
      <c r="BL44" s="27">
        <v>459.90000000000003</v>
      </c>
      <c r="BM44" s="28">
        <v>366.7</v>
      </c>
      <c r="BN44" s="31">
        <v>600</v>
      </c>
      <c r="BO44" s="32">
        <v>386.7</v>
      </c>
      <c r="BP44" s="27">
        <v>453.3</v>
      </c>
      <c r="BQ44" s="28">
        <v>500</v>
      </c>
      <c r="BR44" s="31">
        <v>460.09999999999997</v>
      </c>
    </row>
    <row r="45" spans="1:70" x14ac:dyDescent="0.2">
      <c r="A45" s="35" t="s">
        <v>15</v>
      </c>
      <c r="B45" s="68">
        <v>17.033956782277105</v>
      </c>
      <c r="C45" s="68">
        <v>67.524001422306512</v>
      </c>
      <c r="D45" s="68">
        <v>7.5064207331310033</v>
      </c>
      <c r="E45" s="68">
        <v>-12.466554663679927</v>
      </c>
      <c r="F45" s="68">
        <v>61.712765957446805</v>
      </c>
      <c r="G45" s="68">
        <v>2.7379518072289253</v>
      </c>
      <c r="H45" s="68">
        <v>2.9021349618937298</v>
      </c>
      <c r="I45" s="68">
        <v>16.701116163704</v>
      </c>
      <c r="J45" s="68">
        <v>1.9557566616390192</v>
      </c>
      <c r="M45" s="35" t="s">
        <v>15</v>
      </c>
      <c r="N45" s="68">
        <v>31.031972286595849</v>
      </c>
      <c r="O45" s="68">
        <v>5.5637762651672116</v>
      </c>
      <c r="P45" s="68">
        <v>-16.629445112523655</v>
      </c>
      <c r="Q45" s="68">
        <v>44.083513642622322</v>
      </c>
      <c r="R45" s="68">
        <v>99.972729751840703</v>
      </c>
      <c r="S45" s="68">
        <v>7.64976958525346</v>
      </c>
      <c r="T45" s="68">
        <v>4.1466161564451722</v>
      </c>
      <c r="U45" s="68">
        <v>29.797433122004023</v>
      </c>
      <c r="V45" s="68">
        <v>7.9815100154083245</v>
      </c>
      <c r="Y45" s="35" t="s">
        <v>15</v>
      </c>
      <c r="Z45" s="68">
        <v>1.340957263751597</v>
      </c>
      <c r="AA45" s="68">
        <v>72.235829251224644</v>
      </c>
      <c r="AB45" s="68">
        <v>-13.793900184842881</v>
      </c>
      <c r="AC45" s="68">
        <v>-5.1693104887187862E-2</v>
      </c>
      <c r="AD45" s="68">
        <v>3.2167495587999277</v>
      </c>
      <c r="AE45" s="68">
        <v>-5.2719171095721284</v>
      </c>
      <c r="AF45" s="68">
        <v>-3.0110464425703665</v>
      </c>
      <c r="AG45" s="68">
        <v>1.5952500178839653</v>
      </c>
      <c r="AH45" s="68">
        <v>-5.1454018671531205</v>
      </c>
      <c r="AK45" s="35" t="s">
        <v>15</v>
      </c>
      <c r="AL45" s="68">
        <v>13.250276521063538</v>
      </c>
      <c r="AM45" s="68">
        <v>48.787719382143372</v>
      </c>
      <c r="AN45" s="68">
        <v>-6.5920236080371311</v>
      </c>
      <c r="AO45" s="68">
        <v>6.2952942990510099</v>
      </c>
      <c r="AP45" s="68">
        <v>38.648024125641314</v>
      </c>
      <c r="AQ45" s="68">
        <v>0.64249047855605168</v>
      </c>
      <c r="AR45" s="68">
        <v>1.019001249515298</v>
      </c>
      <c r="AS45" s="68">
        <v>13.083524027459969</v>
      </c>
      <c r="AT45" s="68">
        <v>0.42889998549613195</v>
      </c>
      <c r="BF45" t="s">
        <v>8</v>
      </c>
      <c r="BG45" s="47">
        <v>333.3</v>
      </c>
      <c r="BH45" s="24">
        <v>466.7</v>
      </c>
      <c r="BI45" s="23">
        <v>566.70000000000005</v>
      </c>
      <c r="BJ45" s="25">
        <v>566.70000000000005</v>
      </c>
      <c r="BK45" s="47">
        <v>366.6</v>
      </c>
      <c r="BL45" s="24">
        <v>466.7</v>
      </c>
      <c r="BM45" s="23">
        <v>366.6</v>
      </c>
      <c r="BN45" s="25">
        <v>333.3</v>
      </c>
      <c r="BO45" s="22">
        <v>546.70000000000005</v>
      </c>
      <c r="BP45" s="24">
        <v>373.4</v>
      </c>
      <c r="BQ45" s="23">
        <v>400</v>
      </c>
      <c r="BR45" s="25">
        <v>386.7</v>
      </c>
    </row>
    <row r="46" spans="1:70" x14ac:dyDescent="0.2">
      <c r="AX46" s="96" t="s">
        <v>16</v>
      </c>
      <c r="AY46" s="96"/>
      <c r="AZ46" s="96"/>
      <c r="BA46" s="96"/>
      <c r="BB46" s="96"/>
      <c r="BC46" s="9"/>
      <c r="BF46" s="49" t="s">
        <v>7</v>
      </c>
      <c r="BG46" s="42">
        <v>133.4</v>
      </c>
      <c r="BH46" s="43">
        <v>333.3</v>
      </c>
      <c r="BI46" s="44">
        <v>233.39999999999998</v>
      </c>
      <c r="BJ46" s="45">
        <v>300.10000000000002</v>
      </c>
      <c r="BK46" s="42">
        <v>66.7</v>
      </c>
      <c r="BL46" s="43">
        <v>66.7</v>
      </c>
      <c r="BM46" s="44">
        <v>100</v>
      </c>
      <c r="BN46" s="45">
        <v>199.89999999999998</v>
      </c>
      <c r="BO46" s="42">
        <v>166.6</v>
      </c>
      <c r="BP46" s="43">
        <v>80</v>
      </c>
      <c r="BQ46" s="44">
        <v>233.39999999999998</v>
      </c>
      <c r="BR46" s="45">
        <v>233.3</v>
      </c>
    </row>
    <row r="47" spans="1:70" x14ac:dyDescent="0.2">
      <c r="H47" s="78">
        <f>AVERAGE(C43:J43)</f>
        <v>12.475820231210111</v>
      </c>
      <c r="I47" s="78">
        <f>AVERAGE(C44:J44)</f>
        <v>7.8746163602558106</v>
      </c>
      <c r="J47" s="78">
        <f>AVERAGE(C45:J45)</f>
        <v>18.571699130458757</v>
      </c>
      <c r="AX47" t="s">
        <v>34</v>
      </c>
      <c r="AY47" s="15" t="s">
        <v>35</v>
      </c>
      <c r="AZ47" s="15" t="s">
        <v>36</v>
      </c>
      <c r="BA47" s="15" t="s">
        <v>37</v>
      </c>
      <c r="BB47" s="15" t="s">
        <v>38</v>
      </c>
    </row>
    <row r="48" spans="1:70" x14ac:dyDescent="0.2">
      <c r="AX48" t="s">
        <v>6</v>
      </c>
      <c r="AY48" s="48">
        <v>940.00000000000011</v>
      </c>
      <c r="AZ48" s="63">
        <v>1439.8999999999999</v>
      </c>
      <c r="BA48" s="64">
        <v>1266.6999999999998</v>
      </c>
      <c r="BB48" s="65">
        <v>1520.1000000000001</v>
      </c>
      <c r="BF48" s="18" t="s">
        <v>10</v>
      </c>
      <c r="BG48" t="s">
        <v>8</v>
      </c>
      <c r="BH48" t="s">
        <v>6</v>
      </c>
      <c r="BI48" t="s">
        <v>8</v>
      </c>
      <c r="BJ48" t="s">
        <v>8</v>
      </c>
      <c r="BK48" t="s">
        <v>8</v>
      </c>
      <c r="BL48" t="s">
        <v>8</v>
      </c>
      <c r="BM48" t="s">
        <v>6</v>
      </c>
      <c r="BN48" t="s">
        <v>6</v>
      </c>
      <c r="BO48" t="s">
        <v>8</v>
      </c>
      <c r="BP48" t="s">
        <v>6</v>
      </c>
      <c r="BQ48" t="s">
        <v>6</v>
      </c>
      <c r="BR48" t="s">
        <v>6</v>
      </c>
    </row>
    <row r="49" spans="1:70" x14ac:dyDescent="0.2">
      <c r="M49" s="97" t="s">
        <v>17</v>
      </c>
      <c r="N49" s="97"/>
      <c r="O49" s="97"/>
      <c r="P49" s="97"/>
      <c r="Q49" s="97"/>
      <c r="R49" s="97"/>
      <c r="S49" s="97"/>
      <c r="T49" s="15"/>
      <c r="U49" s="15"/>
      <c r="V49" s="15"/>
      <c r="Y49" s="97" t="s">
        <v>17</v>
      </c>
      <c r="Z49" s="97"/>
      <c r="AA49" s="97"/>
      <c r="AB49" s="97"/>
      <c r="AC49" s="97"/>
      <c r="AD49" s="97"/>
      <c r="AE49" s="97"/>
      <c r="AF49" s="15"/>
      <c r="AG49" s="15"/>
      <c r="AH49" s="15"/>
      <c r="AX49" t="s">
        <v>8</v>
      </c>
      <c r="AY49" s="21">
        <v>946.59999999999991</v>
      </c>
      <c r="AZ49" s="12">
        <v>1006.8000000000002</v>
      </c>
      <c r="BA49" s="13">
        <v>1033.3</v>
      </c>
      <c r="BB49" s="14">
        <v>986.7</v>
      </c>
      <c r="BF49" s="19" t="s">
        <v>11</v>
      </c>
      <c r="BG49" t="s">
        <v>7</v>
      </c>
      <c r="BH49" t="s">
        <v>7</v>
      </c>
      <c r="BI49" t="s">
        <v>7</v>
      </c>
      <c r="BJ49" t="s">
        <v>7</v>
      </c>
      <c r="BK49" t="s">
        <v>7</v>
      </c>
      <c r="BL49" t="s">
        <v>7</v>
      </c>
      <c r="BM49" t="s">
        <v>7</v>
      </c>
      <c r="BN49" t="s">
        <v>7</v>
      </c>
      <c r="BO49" t="s">
        <v>7</v>
      </c>
      <c r="BP49" t="s">
        <v>7</v>
      </c>
      <c r="BQ49" t="s">
        <v>7</v>
      </c>
      <c r="BR49" t="s">
        <v>7</v>
      </c>
    </row>
    <row r="50" spans="1:70" x14ac:dyDescent="0.2">
      <c r="A50" s="97" t="s">
        <v>17</v>
      </c>
      <c r="B50" s="97"/>
      <c r="C50" s="97"/>
      <c r="D50" s="97"/>
      <c r="E50" s="97"/>
      <c r="F50" s="97"/>
      <c r="G50" s="97"/>
      <c r="H50" s="15"/>
      <c r="I50" s="15"/>
      <c r="J50" s="15"/>
      <c r="M50" s="97"/>
      <c r="N50" s="97"/>
      <c r="O50" s="97"/>
      <c r="P50" s="97"/>
      <c r="Q50" s="97"/>
      <c r="R50" s="97"/>
      <c r="S50" s="97"/>
      <c r="T50" s="15"/>
      <c r="U50" s="15"/>
      <c r="V50" s="15"/>
      <c r="Y50" s="97"/>
      <c r="Z50" s="97"/>
      <c r="AA50" s="97"/>
      <c r="AB50" s="97"/>
      <c r="AC50" s="97"/>
      <c r="AD50" s="97"/>
      <c r="AE50" s="97"/>
      <c r="AF50" s="15"/>
      <c r="AG50" s="15"/>
      <c r="AH50" s="15">
        <f>CORREL(Table16[Gesamtpunktzahl],Table16[Best Practice])</f>
        <v>0.22964601209780067</v>
      </c>
      <c r="AX50" t="s">
        <v>7</v>
      </c>
      <c r="AY50" s="48">
        <v>366.7</v>
      </c>
      <c r="AZ50" s="63">
        <v>480</v>
      </c>
      <c r="BA50" s="64">
        <v>566.79999999999995</v>
      </c>
      <c r="BB50" s="66">
        <v>733.3</v>
      </c>
    </row>
    <row r="51" spans="1:70" x14ac:dyDescent="0.2">
      <c r="A51" s="97"/>
      <c r="B51" s="97"/>
      <c r="C51" s="97"/>
      <c r="D51" s="97"/>
      <c r="E51" s="97"/>
      <c r="F51" s="97"/>
      <c r="G51" s="97"/>
      <c r="H51" s="15"/>
      <c r="I51" s="15"/>
      <c r="J51" s="15"/>
      <c r="M51" s="7" t="s">
        <v>18</v>
      </c>
      <c r="N51" t="s">
        <v>1</v>
      </c>
      <c r="O51" t="s">
        <v>5</v>
      </c>
      <c r="P51" s="7"/>
      <c r="Q51" s="7" t="s">
        <v>19</v>
      </c>
      <c r="R51" t="s">
        <v>1</v>
      </c>
      <c r="S51" t="s">
        <v>5</v>
      </c>
      <c r="Y51" s="7" t="s">
        <v>18</v>
      </c>
      <c r="Z51" t="s">
        <v>1</v>
      </c>
      <c r="AA51" t="s">
        <v>5</v>
      </c>
      <c r="AB51" s="7"/>
      <c r="AC51" s="7" t="s">
        <v>19</v>
      </c>
      <c r="AD51" t="s">
        <v>1</v>
      </c>
      <c r="AE51" t="s">
        <v>5</v>
      </c>
    </row>
    <row r="52" spans="1:70" x14ac:dyDescent="0.2">
      <c r="A52" s="7" t="s">
        <v>18</v>
      </c>
      <c r="B52" t="s">
        <v>1</v>
      </c>
      <c r="C52" t="s">
        <v>5</v>
      </c>
      <c r="D52" s="7"/>
      <c r="E52" s="7" t="s">
        <v>19</v>
      </c>
      <c r="F52" t="s">
        <v>1</v>
      </c>
      <c r="G52" t="s">
        <v>5</v>
      </c>
      <c r="M52" s="7" t="s">
        <v>20</v>
      </c>
      <c r="N52">
        <v>1</v>
      </c>
      <c r="O52" s="21">
        <v>1</v>
      </c>
      <c r="P52" s="7"/>
      <c r="Q52" s="7" t="s">
        <v>20</v>
      </c>
      <c r="R52">
        <v>53</v>
      </c>
      <c r="S52" s="12">
        <v>2</v>
      </c>
      <c r="Y52" s="7" t="s">
        <v>20</v>
      </c>
      <c r="Z52">
        <v>2.5</v>
      </c>
      <c r="AA52" s="13">
        <v>3</v>
      </c>
      <c r="AB52" s="7"/>
      <c r="AC52" s="7" t="s">
        <v>20</v>
      </c>
      <c r="AD52">
        <v>496.8</v>
      </c>
      <c r="AE52" s="13">
        <v>11</v>
      </c>
      <c r="AX52" s="18" t="s">
        <v>10</v>
      </c>
      <c r="AY52" t="s">
        <v>8</v>
      </c>
      <c r="AZ52" t="s">
        <v>6</v>
      </c>
      <c r="BA52" t="s">
        <v>6</v>
      </c>
      <c r="BB52" t="s">
        <v>6</v>
      </c>
    </row>
    <row r="53" spans="1:70" x14ac:dyDescent="0.2">
      <c r="A53" s="7" t="s">
        <v>20</v>
      </c>
      <c r="B53">
        <v>90.4</v>
      </c>
      <c r="C53" s="12">
        <v>6</v>
      </c>
      <c r="D53" s="7"/>
      <c r="E53" s="7" t="s">
        <v>20</v>
      </c>
      <c r="F53">
        <v>381.8</v>
      </c>
      <c r="G53">
        <v>9</v>
      </c>
      <c r="M53" s="7" t="s">
        <v>21</v>
      </c>
      <c r="N53">
        <v>-18.600000000000001</v>
      </c>
      <c r="O53" s="14">
        <v>4</v>
      </c>
      <c r="P53" s="7"/>
      <c r="Q53" s="7" t="s">
        <v>21</v>
      </c>
      <c r="R53">
        <v>57.9</v>
      </c>
      <c r="S53" s="14">
        <v>8</v>
      </c>
      <c r="Y53" s="7" t="s">
        <v>21</v>
      </c>
      <c r="Z53">
        <v>8.4499999999999993</v>
      </c>
      <c r="AA53" s="35">
        <v>8</v>
      </c>
      <c r="AB53" s="7"/>
      <c r="AC53" s="7" t="s">
        <v>21</v>
      </c>
      <c r="AD53">
        <v>23.45</v>
      </c>
      <c r="AE53" s="35">
        <v>12</v>
      </c>
      <c r="AX53" s="19" t="s">
        <v>11</v>
      </c>
      <c r="AY53" t="s">
        <v>7</v>
      </c>
      <c r="AZ53" t="s">
        <v>7</v>
      </c>
      <c r="BA53" t="s">
        <v>8</v>
      </c>
      <c r="BB53" t="s">
        <v>7</v>
      </c>
    </row>
    <row r="54" spans="1:70" x14ac:dyDescent="0.2">
      <c r="A54" s="7" t="s">
        <v>21</v>
      </c>
      <c r="B54">
        <v>8.15</v>
      </c>
      <c r="C54" s="13">
        <v>7</v>
      </c>
      <c r="D54" s="7"/>
      <c r="E54" s="7" t="s">
        <v>21</v>
      </c>
      <c r="F54">
        <v>374.1</v>
      </c>
      <c r="G54" s="14">
        <v>12</v>
      </c>
      <c r="M54" s="7" t="s">
        <v>22</v>
      </c>
      <c r="N54">
        <v>-8.8000000000000007</v>
      </c>
      <c r="O54" s="21">
        <v>1</v>
      </c>
      <c r="P54" s="7"/>
      <c r="Q54" s="7" t="s">
        <v>22</v>
      </c>
      <c r="R54">
        <v>26.8</v>
      </c>
      <c r="S54" s="14">
        <v>8</v>
      </c>
      <c r="Y54" s="7" t="s">
        <v>22</v>
      </c>
      <c r="Z54">
        <v>-0.65</v>
      </c>
      <c r="AA54" s="21">
        <v>5</v>
      </c>
      <c r="AB54" s="7"/>
      <c r="AC54" s="7" t="s">
        <v>22</v>
      </c>
      <c r="AD54">
        <v>28.2</v>
      </c>
      <c r="AE54" s="12">
        <v>2</v>
      </c>
    </row>
    <row r="55" spans="1:70" x14ac:dyDescent="0.2">
      <c r="A55" s="7" t="s">
        <v>22</v>
      </c>
      <c r="B55">
        <v>-24</v>
      </c>
      <c r="C55" s="14">
        <v>8</v>
      </c>
      <c r="D55" s="7"/>
      <c r="E55" s="7" t="s">
        <v>22</v>
      </c>
      <c r="F55">
        <v>325.5</v>
      </c>
      <c r="G55" s="14">
        <v>4</v>
      </c>
    </row>
    <row r="56" spans="1:70" x14ac:dyDescent="0.2">
      <c r="M56" s="98"/>
      <c r="N56" s="98"/>
      <c r="Y56" s="98"/>
      <c r="Z56" s="98"/>
    </row>
    <row r="57" spans="1:70" x14ac:dyDescent="0.2">
      <c r="A57" s="98"/>
      <c r="B57" s="98"/>
      <c r="M57" s="7" t="s">
        <v>18</v>
      </c>
      <c r="N57" t="s">
        <v>1</v>
      </c>
      <c r="O57" t="s">
        <v>5</v>
      </c>
      <c r="Q57" s="7" t="s">
        <v>19</v>
      </c>
      <c r="R57" t="s">
        <v>1</v>
      </c>
      <c r="S57" t="s">
        <v>5</v>
      </c>
      <c r="Y57" s="7" t="s">
        <v>18</v>
      </c>
      <c r="Z57" t="s">
        <v>1</v>
      </c>
      <c r="AA57" t="s">
        <v>5</v>
      </c>
      <c r="AC57" s="7" t="s">
        <v>19</v>
      </c>
      <c r="AD57" t="s">
        <v>1</v>
      </c>
      <c r="AE57" t="s">
        <v>5</v>
      </c>
    </row>
    <row r="58" spans="1:70" x14ac:dyDescent="0.2">
      <c r="A58" s="7" t="s">
        <v>18</v>
      </c>
      <c r="B58" t="s">
        <v>1</v>
      </c>
      <c r="C58" t="s">
        <v>5</v>
      </c>
      <c r="E58" s="7" t="s">
        <v>19</v>
      </c>
      <c r="F58" t="s">
        <v>1</v>
      </c>
      <c r="G58" t="s">
        <v>5</v>
      </c>
      <c r="M58" s="7" t="s">
        <v>23</v>
      </c>
      <c r="N58" t="s">
        <v>24</v>
      </c>
      <c r="O58" s="12">
        <v>6</v>
      </c>
      <c r="Q58" s="7" t="s">
        <v>23</v>
      </c>
      <c r="R58">
        <v>510.9</v>
      </c>
      <c r="S58" s="13">
        <v>3</v>
      </c>
      <c r="Y58" s="7" t="s">
        <v>23</v>
      </c>
      <c r="Z58">
        <v>210.9</v>
      </c>
      <c r="AA58" s="35">
        <v>12</v>
      </c>
      <c r="AC58" s="7" t="s">
        <v>23</v>
      </c>
      <c r="AD58">
        <v>524.20000000000005</v>
      </c>
      <c r="AE58" s="35">
        <v>8</v>
      </c>
    </row>
    <row r="59" spans="1:70" x14ac:dyDescent="0.2">
      <c r="A59" s="7" t="s">
        <v>23</v>
      </c>
      <c r="B59">
        <v>321.3</v>
      </c>
      <c r="C59">
        <v>5</v>
      </c>
      <c r="E59" s="7" t="s">
        <v>23</v>
      </c>
      <c r="F59">
        <v>517.1</v>
      </c>
      <c r="G59" s="14">
        <v>8</v>
      </c>
      <c r="M59" s="7" t="s">
        <v>25</v>
      </c>
      <c r="N59" t="s">
        <v>24</v>
      </c>
      <c r="O59" s="12">
        <v>6</v>
      </c>
      <c r="Q59" s="7" t="s">
        <v>25</v>
      </c>
      <c r="R59">
        <v>416</v>
      </c>
      <c r="S59" s="14">
        <v>4</v>
      </c>
      <c r="Y59" s="7" t="s">
        <v>25</v>
      </c>
      <c r="Z59">
        <v>394</v>
      </c>
      <c r="AA59" s="13">
        <v>7</v>
      </c>
      <c r="AC59" s="7" t="s">
        <v>25</v>
      </c>
      <c r="AD59">
        <v>476.1</v>
      </c>
      <c r="AE59" s="12">
        <v>10</v>
      </c>
    </row>
    <row r="60" spans="1:70" x14ac:dyDescent="0.2">
      <c r="A60" s="7" t="s">
        <v>25</v>
      </c>
      <c r="B60">
        <v>82.5</v>
      </c>
      <c r="C60" s="21">
        <v>1</v>
      </c>
      <c r="E60" s="7" t="s">
        <v>25</v>
      </c>
      <c r="F60">
        <v>419.3</v>
      </c>
      <c r="G60" s="13">
        <v>7</v>
      </c>
      <c r="M60" s="7" t="s">
        <v>26</v>
      </c>
      <c r="N60" t="s">
        <v>24</v>
      </c>
      <c r="O60" s="12">
        <v>6</v>
      </c>
      <c r="Q60" s="7" t="s">
        <v>26</v>
      </c>
      <c r="R60">
        <v>280.8</v>
      </c>
      <c r="S60" s="21">
        <v>2</v>
      </c>
      <c r="Y60" s="7" t="s">
        <v>26</v>
      </c>
      <c r="Z60">
        <v>257.8</v>
      </c>
      <c r="AA60" s="13">
        <v>11</v>
      </c>
      <c r="AC60" s="7" t="s">
        <v>26</v>
      </c>
      <c r="AD60">
        <v>470.6</v>
      </c>
      <c r="AE60" s="12">
        <v>2</v>
      </c>
    </row>
    <row r="61" spans="1:70" x14ac:dyDescent="0.2">
      <c r="A61" s="7" t="s">
        <v>26</v>
      </c>
      <c r="B61">
        <v>181.2</v>
      </c>
      <c r="C61">
        <v>5</v>
      </c>
      <c r="E61" s="7" t="s">
        <v>26</v>
      </c>
      <c r="F61">
        <v>387.7</v>
      </c>
      <c r="G61" s="13">
        <v>3</v>
      </c>
      <c r="M61" s="98"/>
      <c r="N61" s="98"/>
      <c r="Y61" s="98"/>
      <c r="Z61" s="98"/>
    </row>
    <row r="62" spans="1:70" x14ac:dyDescent="0.2">
      <c r="A62" s="98"/>
      <c r="B62" s="98"/>
    </row>
    <row r="63" spans="1:70" x14ac:dyDescent="0.2">
      <c r="M63" s="7" t="s">
        <v>18</v>
      </c>
      <c r="N63" t="s">
        <v>1</v>
      </c>
      <c r="O63" t="s">
        <v>5</v>
      </c>
      <c r="Q63" s="7" t="s">
        <v>19</v>
      </c>
      <c r="R63" t="s">
        <v>1</v>
      </c>
      <c r="S63" t="s">
        <v>5</v>
      </c>
      <c r="Y63" s="7" t="s">
        <v>18</v>
      </c>
      <c r="Z63" t="s">
        <v>1</v>
      </c>
      <c r="AA63" t="s">
        <v>5</v>
      </c>
      <c r="AC63" s="7" t="s">
        <v>19</v>
      </c>
      <c r="AD63" t="s">
        <v>1</v>
      </c>
      <c r="AE63" t="s">
        <v>5</v>
      </c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</row>
    <row r="64" spans="1:70" x14ac:dyDescent="0.2">
      <c r="A64" s="7" t="s">
        <v>18</v>
      </c>
      <c r="B64" t="s">
        <v>1</v>
      </c>
      <c r="C64" t="s">
        <v>5</v>
      </c>
      <c r="E64" s="7" t="s">
        <v>19</v>
      </c>
      <c r="F64" t="s">
        <v>1</v>
      </c>
      <c r="G64" t="s">
        <v>5</v>
      </c>
      <c r="M64" s="7" t="s">
        <v>27</v>
      </c>
      <c r="N64">
        <v>415.6</v>
      </c>
      <c r="O64" s="14">
        <v>12</v>
      </c>
      <c r="Q64" s="7" t="s">
        <v>27</v>
      </c>
      <c r="R64">
        <v>507.4</v>
      </c>
      <c r="S64" s="14">
        <v>4</v>
      </c>
      <c r="Y64" s="7" t="s">
        <v>27</v>
      </c>
      <c r="Z64">
        <v>473.4</v>
      </c>
      <c r="AA64" s="13">
        <v>7</v>
      </c>
      <c r="AC64" s="7" t="s">
        <v>27</v>
      </c>
      <c r="AD64">
        <v>563.5</v>
      </c>
      <c r="AE64" s="35">
        <v>8</v>
      </c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</row>
    <row r="65" spans="1:31" x14ac:dyDescent="0.2">
      <c r="A65" s="7" t="s">
        <v>27</v>
      </c>
      <c r="B65">
        <v>372.4</v>
      </c>
      <c r="C65">
        <v>5</v>
      </c>
      <c r="E65" s="7" t="s">
        <v>27</v>
      </c>
      <c r="F65">
        <v>552.4</v>
      </c>
      <c r="G65" s="14">
        <v>4</v>
      </c>
      <c r="M65" s="7" t="s">
        <v>28</v>
      </c>
      <c r="N65">
        <v>-20</v>
      </c>
      <c r="O65" s="21">
        <v>5</v>
      </c>
      <c r="Q65" s="7" t="s">
        <v>28</v>
      </c>
      <c r="R65">
        <v>460.2</v>
      </c>
      <c r="S65" s="14">
        <v>4</v>
      </c>
      <c r="Y65" s="7" t="s">
        <v>28</v>
      </c>
      <c r="Z65">
        <v>330.2</v>
      </c>
      <c r="AA65" s="13">
        <v>7</v>
      </c>
      <c r="AC65" s="7" t="s">
        <v>28</v>
      </c>
      <c r="AD65">
        <v>514</v>
      </c>
      <c r="AE65" s="35">
        <v>4</v>
      </c>
    </row>
    <row r="66" spans="1:31" x14ac:dyDescent="0.2">
      <c r="A66" s="7" t="s">
        <v>28</v>
      </c>
      <c r="B66">
        <v>289.7</v>
      </c>
      <c r="C66" s="12">
        <v>10</v>
      </c>
      <c r="E66" s="7" t="s">
        <v>28</v>
      </c>
      <c r="F66">
        <v>519.79999999999995</v>
      </c>
      <c r="G66" s="14">
        <v>4</v>
      </c>
      <c r="M66" s="7" t="s">
        <v>29</v>
      </c>
      <c r="N66">
        <v>-69.790000000000006</v>
      </c>
      <c r="O66" s="21">
        <v>5</v>
      </c>
      <c r="Q66" s="7" t="s">
        <v>29</v>
      </c>
      <c r="R66">
        <v>153.1</v>
      </c>
      <c r="S66" s="21">
        <v>1</v>
      </c>
      <c r="Y66" s="7" t="s">
        <v>29</v>
      </c>
      <c r="Z66">
        <v>272.75</v>
      </c>
      <c r="AA66" s="12">
        <v>10</v>
      </c>
      <c r="AC66" s="7" t="s">
        <v>29</v>
      </c>
      <c r="AD66">
        <v>469</v>
      </c>
      <c r="AE66" s="13">
        <v>3</v>
      </c>
    </row>
    <row r="67" spans="1:31" x14ac:dyDescent="0.2">
      <c r="A67" s="7" t="s">
        <v>29</v>
      </c>
      <c r="B67">
        <v>143.80000000000001</v>
      </c>
      <c r="C67" s="12">
        <v>6</v>
      </c>
      <c r="E67" s="7" t="s">
        <v>29</v>
      </c>
      <c r="F67">
        <v>449.1</v>
      </c>
      <c r="G67" s="14">
        <v>8</v>
      </c>
    </row>
    <row r="70" spans="1:31" x14ac:dyDescent="0.2">
      <c r="M70" s="97" t="s">
        <v>30</v>
      </c>
      <c r="N70" s="97"/>
      <c r="Y70" s="97" t="s">
        <v>30</v>
      </c>
      <c r="Z70" s="97"/>
    </row>
    <row r="71" spans="1:31" x14ac:dyDescent="0.2">
      <c r="A71" s="97" t="s">
        <v>30</v>
      </c>
      <c r="B71" s="97"/>
      <c r="M71" s="97"/>
      <c r="N71" s="97"/>
      <c r="Y71" s="97"/>
      <c r="Z71" s="97"/>
    </row>
    <row r="72" spans="1:31" x14ac:dyDescent="0.2">
      <c r="A72" s="97"/>
      <c r="B72" s="97"/>
      <c r="M72" t="s">
        <v>31</v>
      </c>
      <c r="N72" s="7" t="s">
        <v>32</v>
      </c>
      <c r="O72" s="7"/>
      <c r="Y72" t="s">
        <v>31</v>
      </c>
      <c r="Z72" s="7" t="s">
        <v>32</v>
      </c>
      <c r="AA72" s="7"/>
    </row>
    <row r="73" spans="1:31" x14ac:dyDescent="0.2">
      <c r="A73" t="s">
        <v>31</v>
      </c>
      <c r="B73" s="7" t="s">
        <v>32</v>
      </c>
      <c r="C73" s="7"/>
      <c r="M73" t="s">
        <v>20</v>
      </c>
      <c r="N73" s="7">
        <v>373</v>
      </c>
      <c r="O73" s="7"/>
      <c r="Y73" t="s">
        <v>20</v>
      </c>
      <c r="Z73" s="7">
        <v>2216.2000000000003</v>
      </c>
      <c r="AA73" s="7"/>
    </row>
    <row r="74" spans="1:31" x14ac:dyDescent="0.2">
      <c r="A74" t="s">
        <v>20</v>
      </c>
      <c r="B74" s="7">
        <v>3297</v>
      </c>
      <c r="C74" s="7"/>
      <c r="M74" t="s">
        <v>21</v>
      </c>
      <c r="N74" s="7">
        <v>140.19999999999999</v>
      </c>
      <c r="O74" s="7"/>
      <c r="Y74" t="s">
        <v>21</v>
      </c>
      <c r="Z74" s="7">
        <v>194.47999999999996</v>
      </c>
      <c r="AA74" s="7"/>
    </row>
    <row r="75" spans="1:31" x14ac:dyDescent="0.2">
      <c r="A75" t="s">
        <v>21</v>
      </c>
      <c r="B75" s="7">
        <v>2705.06</v>
      </c>
      <c r="C75" s="7"/>
      <c r="M75" t="s">
        <v>22</v>
      </c>
      <c r="N75" s="7">
        <v>115.5</v>
      </c>
      <c r="O75" s="7"/>
      <c r="Y75" t="s">
        <v>22</v>
      </c>
      <c r="Z75" s="7">
        <v>178.79999999999998</v>
      </c>
      <c r="AA75" s="7"/>
    </row>
    <row r="76" spans="1:31" x14ac:dyDescent="0.2">
      <c r="A76" t="s">
        <v>22</v>
      </c>
      <c r="B76" s="7">
        <v>1984.8700000000003</v>
      </c>
      <c r="C76" s="7"/>
      <c r="M76" t="s">
        <v>27</v>
      </c>
      <c r="N76" s="7">
        <v>5591.55</v>
      </c>
      <c r="O76" s="7"/>
      <c r="Y76" t="s">
        <v>27</v>
      </c>
      <c r="Z76" s="7">
        <v>6210.7</v>
      </c>
      <c r="AA76" s="7"/>
    </row>
    <row r="77" spans="1:31" x14ac:dyDescent="0.2">
      <c r="A77" t="s">
        <v>27</v>
      </c>
      <c r="B77" s="7">
        <v>6162.85</v>
      </c>
      <c r="C77" s="7"/>
      <c r="M77" t="s">
        <v>28</v>
      </c>
      <c r="N77" s="7">
        <v>1325.1000000000001</v>
      </c>
      <c r="O77" s="7"/>
      <c r="Y77" t="s">
        <v>28</v>
      </c>
      <c r="Z77" s="7">
        <v>5262.4699999999984</v>
      </c>
      <c r="AA77" s="7"/>
    </row>
    <row r="78" spans="1:31" x14ac:dyDescent="0.2">
      <c r="A78" t="s">
        <v>28</v>
      </c>
      <c r="B78" s="7">
        <v>5164.3100000000004</v>
      </c>
      <c r="C78" s="7"/>
      <c r="M78" t="s">
        <v>29</v>
      </c>
      <c r="N78" s="7">
        <v>-84.59</v>
      </c>
      <c r="Y78" t="s">
        <v>29</v>
      </c>
      <c r="Z78" s="7">
        <v>4489.83</v>
      </c>
    </row>
    <row r="79" spans="1:31" x14ac:dyDescent="0.2">
      <c r="A79" t="s">
        <v>29</v>
      </c>
      <c r="B79" s="7">
        <v>3702.6399999999994</v>
      </c>
      <c r="M79" t="s">
        <v>23</v>
      </c>
      <c r="N79" s="7">
        <v>4247.0999999999995</v>
      </c>
      <c r="O79" s="7"/>
      <c r="Y79" t="s">
        <v>23</v>
      </c>
      <c r="Z79" s="7">
        <v>4240.2999999999993</v>
      </c>
      <c r="AA79" s="7"/>
    </row>
    <row r="80" spans="1:31" x14ac:dyDescent="0.2">
      <c r="A80" t="s">
        <v>23</v>
      </c>
      <c r="B80" s="7">
        <v>5440.0999999999995</v>
      </c>
      <c r="C80" s="7"/>
      <c r="M80" t="s">
        <v>25</v>
      </c>
      <c r="N80" s="7">
        <v>3445.61</v>
      </c>
      <c r="O80" s="7"/>
      <c r="Y80" t="s">
        <v>25</v>
      </c>
      <c r="Z80" s="7">
        <v>5309.4</v>
      </c>
      <c r="AA80" s="7"/>
    </row>
    <row r="81" spans="1:28" x14ac:dyDescent="0.2">
      <c r="A81" t="s">
        <v>25</v>
      </c>
      <c r="B81" s="7">
        <v>3717.12</v>
      </c>
      <c r="C81" s="7"/>
      <c r="M81" t="s">
        <v>26</v>
      </c>
      <c r="N81" s="7">
        <v>1074.4000000000001</v>
      </c>
      <c r="O81" s="7"/>
      <c r="Y81" t="s">
        <v>26</v>
      </c>
      <c r="Z81" s="7">
        <v>4832.8499999999995</v>
      </c>
      <c r="AA81" s="7"/>
      <c r="AB81">
        <f>AVERAGE(Table2044[Punktzahl Gesamt])</f>
        <v>3659.447777777777</v>
      </c>
    </row>
    <row r="82" spans="1:28" x14ac:dyDescent="0.2">
      <c r="A82" t="s">
        <v>26</v>
      </c>
      <c r="B82" s="7">
        <v>3793.35</v>
      </c>
      <c r="C82" s="7"/>
    </row>
  </sheetData>
  <mergeCells count="28">
    <mergeCell ref="BU4:BX4"/>
    <mergeCell ref="A1:J2"/>
    <mergeCell ref="M1:V2"/>
    <mergeCell ref="Y1:AH2"/>
    <mergeCell ref="AK1:AT2"/>
    <mergeCell ref="AX1:BX3"/>
    <mergeCell ref="AX4:BC4"/>
    <mergeCell ref="BF4:BR4"/>
    <mergeCell ref="A71:B72"/>
    <mergeCell ref="Y49:AE50"/>
    <mergeCell ref="Y56:Z56"/>
    <mergeCell ref="Y61:Z61"/>
    <mergeCell ref="Y70:Z71"/>
    <mergeCell ref="M49:S50"/>
    <mergeCell ref="M56:N56"/>
    <mergeCell ref="M61:N61"/>
    <mergeCell ref="M70:N71"/>
    <mergeCell ref="A50:G51"/>
    <mergeCell ref="A57:B57"/>
    <mergeCell ref="A62:B62"/>
    <mergeCell ref="AX15:BB15"/>
    <mergeCell ref="AX25:BB25"/>
    <mergeCell ref="AX36:BB36"/>
    <mergeCell ref="AX46:BB46"/>
    <mergeCell ref="BF14:BR14"/>
    <mergeCell ref="BF23:BR23"/>
    <mergeCell ref="BF32:BR32"/>
    <mergeCell ref="BF42:BR42"/>
  </mergeCells>
  <hyperlinks>
    <hyperlink ref="F21" r:id="rId1" xr:uid="{9CDB4B98-1958-9643-A2EB-98555A07748F}"/>
    <hyperlink ref="BC5" r:id="rId2" xr:uid="{7AA2F156-DAF4-0546-93FA-E881B140C779}"/>
    <hyperlink ref="BL5" r:id="rId3" display="pass@3" xr:uid="{5F4CFB87-7A65-6B47-934D-B3D88C89B8BF}"/>
    <hyperlink ref="BL15" r:id="rId4" display="pass@3" xr:uid="{2F4CB9CC-A61E-5B48-AAAC-E9A859836D1C}"/>
    <hyperlink ref="BL24" r:id="rId5" display="pass@3" xr:uid="{811AA265-3907-764F-953D-5BB98BABADEA}"/>
    <hyperlink ref="BL33" r:id="rId6" display="pass@3" xr:uid="{701A473F-B402-0E44-B227-24BDB2CE88BD}"/>
    <hyperlink ref="BL43" r:id="rId7" display="pass@3" xr:uid="{CEAE360E-5B13-4D49-95D0-91C29E789354}"/>
    <hyperlink ref="R21" r:id="rId8" xr:uid="{EE15601E-E721-4B40-93C6-E82336CB843D}"/>
    <hyperlink ref="AD21" r:id="rId9" xr:uid="{40E08CAE-DBA6-A541-8380-F05FDB373F84}"/>
    <hyperlink ref="AD3" r:id="rId10" xr:uid="{9F3B0FB7-C6CD-8746-A748-B3C091BAC467}"/>
    <hyperlink ref="R3" r:id="rId11" xr:uid="{C08E79B9-E582-3441-8830-9E9476E80BFB}"/>
    <hyperlink ref="F3" r:id="rId12" xr:uid="{6C9C532B-AEE3-DE46-9E06-02CDEA6BE19B}"/>
    <hyperlink ref="F13" r:id="rId13" xr:uid="{88D62F07-0573-EB45-B4F2-CA9A73476910}"/>
    <hyperlink ref="R13" r:id="rId14" xr:uid="{65401B53-9770-7E4A-B8A5-9CC811BA45AE}"/>
    <hyperlink ref="AD13" r:id="rId15" xr:uid="{708D7D4B-4ED9-3441-8214-3076D14410FF}"/>
    <hyperlink ref="AP13" r:id="rId16" xr:uid="{8421373B-A185-2B48-BB88-2CF63EC5721C}"/>
    <hyperlink ref="AP3" r:id="rId17" xr:uid="{0EF78CFB-00E0-F248-B8DD-07CB382A0BB6}"/>
    <hyperlink ref="AP42" r:id="rId18" xr:uid="{C63FF985-2469-5B45-8AD2-B60B3AE33C8F}"/>
    <hyperlink ref="AD42" r:id="rId19" xr:uid="{399111CB-8A04-EA41-BBD5-D0542BF9E123}"/>
    <hyperlink ref="R42" r:id="rId20" xr:uid="{CAAF2260-7042-C149-A283-4C2321328888}"/>
    <hyperlink ref="F42" r:id="rId21" xr:uid="{22A9EB4A-5A70-EF4C-AD01-5401CE9C7AAF}"/>
    <hyperlink ref="AP21" r:id="rId22" xr:uid="{F975C6D1-9C2D-9247-B291-7C0A80C06E24}"/>
  </hyperlinks>
  <pageMargins left="0.7" right="0.7" top="0.75" bottom="0.75" header="0.3" footer="0.3"/>
  <pageSetup paperSize="9" orientation="portrait" horizontalDpi="0" verticalDpi="0"/>
  <legacyDrawing r:id="rId23"/>
  <tableParts count="48"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DEFD-670E-5641-A078-5A3AFF25A2E1}">
  <dimension ref="A1"/>
  <sheetViews>
    <sheetView workbookViewId="0">
      <selection sqref="A1:J13"/>
    </sheetView>
  </sheetViews>
  <sheetFormatPr baseColWidth="10" defaultRowHeight="16" x14ac:dyDescent="0.2"/>
  <cols>
    <col min="1" max="5" width="10.83203125" customWidth="1"/>
    <col min="7" max="10" width="10.83203125" customWidth="1"/>
  </cols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Junginger1</dc:creator>
  <cp:lastModifiedBy>Philipp Junginger1</cp:lastModifiedBy>
  <cp:lastPrinted>2024-08-13T13:46:57Z</cp:lastPrinted>
  <dcterms:created xsi:type="dcterms:W3CDTF">2024-07-13T13:01:40Z</dcterms:created>
  <dcterms:modified xsi:type="dcterms:W3CDTF">2024-08-13T14:21:48Z</dcterms:modified>
</cp:coreProperties>
</file>