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tabRatio="741" activeTab="1"/>
  </bookViews>
  <sheets>
    <sheet name="Risikoliste" sheetId="13" r:id="rId1"/>
    <sheet name="Groplanung" sheetId="1" r:id="rId2"/>
    <sheet name="Iterationsplan #6" sheetId="11" r:id="rId3"/>
    <sheet name="Iterationsplan #7" sheetId="12" r:id="rId4"/>
    <sheet name="Iterationsplan #1" sheetId="2" r:id="rId5"/>
    <sheet name="Iterationsplan #2" sheetId="7" r:id="rId6"/>
    <sheet name="Iterationsplan #3" sheetId="8" r:id="rId7"/>
    <sheet name="Iterationsplan #4" sheetId="9" r:id="rId8"/>
    <sheet name="Iterationsplan #5" sheetId="10" r:id="rId9"/>
  </sheets>
  <definedNames>
    <definedName name="TotalEffektivIter1">'Iterationsplan #1'!$E$25</definedName>
    <definedName name="TotalEffektivIter2" localSheetId="5">'Iterationsplan #2'!$E$13</definedName>
    <definedName name="TotalEffektivIter2" localSheetId="6">'Iterationsplan #3'!$E$15</definedName>
    <definedName name="TotalEffektivIter2" localSheetId="7">'Iterationsplan #4'!$E$27</definedName>
    <definedName name="TotalEffektivIter2" localSheetId="8">'Iterationsplan #5'!$E$32</definedName>
    <definedName name="TotalEffektivIter2" localSheetId="2">'Iterationsplan #6'!$E$28</definedName>
    <definedName name="TotalEffektivIter2" localSheetId="3">'Iterationsplan #7'!$E$32</definedName>
    <definedName name="TotalEffektivIter2">#REF!</definedName>
    <definedName name="TotalEffektivIter3" localSheetId="6">'Iterationsplan #3'!$E$15</definedName>
    <definedName name="TotalEffektivIter3" localSheetId="7">'Iterationsplan #4'!$E$27</definedName>
    <definedName name="TotalEffektivIter3" localSheetId="8">'Iterationsplan #5'!$E$32</definedName>
    <definedName name="TotalEffektivIter3" localSheetId="2">'Iterationsplan #6'!$E$28</definedName>
    <definedName name="TotalEffektivIter3" localSheetId="3">'Iterationsplan #7'!$E$32</definedName>
    <definedName name="TotalEffektivIter3">'Iterationsplan #2'!$E$13</definedName>
    <definedName name="TotalEffektivM1" localSheetId="5">'Iterationsplan #2'!$E$13</definedName>
    <definedName name="TotalEffektivM1" localSheetId="6">'Iterationsplan #3'!$E$15</definedName>
    <definedName name="TotalEffektivM1" localSheetId="7">'Iterationsplan #4'!$E$27</definedName>
    <definedName name="TotalEffektivM1" localSheetId="8">'Iterationsplan #5'!$E$32</definedName>
    <definedName name="TotalEffektivM1" localSheetId="2">'Iterationsplan #6'!$E$28</definedName>
    <definedName name="TotalEffektivM1" localSheetId="3">'Iterationsplan #7'!$E$32</definedName>
    <definedName name="TotalEffektivM1">'Iterationsplan #1'!$E$25</definedName>
    <definedName name="TotalGeplantIter1">'Iterationsplan #1'!$D$25</definedName>
    <definedName name="TotalGeplantIter2" localSheetId="5">'Iterationsplan #2'!$D$13</definedName>
    <definedName name="TotalGeplantIter2" localSheetId="6">'Iterationsplan #3'!$D$15</definedName>
    <definedName name="TotalGeplantIter2" localSheetId="7">'Iterationsplan #4'!$D$27</definedName>
    <definedName name="TotalGeplantIter2" localSheetId="8">'Iterationsplan #5'!$D$32</definedName>
    <definedName name="TotalGeplantIter2" localSheetId="2">'Iterationsplan #6'!$D$28</definedName>
    <definedName name="TotalGeplantIter2" localSheetId="3">'Iterationsplan #7'!$D$32</definedName>
    <definedName name="TotalGeplantIter2">#REF!</definedName>
    <definedName name="TotalGeplantIter3" localSheetId="6">'Iterationsplan #3'!$D$15</definedName>
    <definedName name="TotalGeplantIter3" localSheetId="7">'Iterationsplan #4'!$D$27</definedName>
    <definedName name="TotalGeplantIter3" localSheetId="8">'Iterationsplan #5'!$D$32</definedName>
    <definedName name="TotalGeplantIter3" localSheetId="2">'Iterationsplan #6'!$D$28</definedName>
    <definedName name="TotalGeplantIter3" localSheetId="3">'Iterationsplan #7'!$D$32</definedName>
    <definedName name="TotalGeplantIter3">'Iterationsplan #2'!$D$13</definedName>
    <definedName name="TotalGeplantIter4">'Iterationsplan #3'!$D$15</definedName>
    <definedName name="TotalGeplantM1" localSheetId="5">'Iterationsplan #2'!$D$13</definedName>
    <definedName name="TotalGeplantM1" localSheetId="6">'Iterationsplan #3'!$D$15</definedName>
    <definedName name="TotalGeplantM1" localSheetId="7">'Iterationsplan #4'!$D$27</definedName>
    <definedName name="TotalGeplantM1" localSheetId="8">'Iterationsplan #5'!$D$32</definedName>
    <definedName name="TotalGeplantM1" localSheetId="2">'Iterationsplan #6'!$D$28</definedName>
    <definedName name="TotalGeplantM1" localSheetId="3">'Iterationsplan #7'!$D$32</definedName>
    <definedName name="TotalGeplantM1">'Iterationsplan #1'!$D$25</definedName>
    <definedName name="TotalGeplantM2" localSheetId="5">'Iterationsplan #2'!$D$13</definedName>
    <definedName name="TotalGeplantM2" localSheetId="6">'Iterationsplan #3'!$D$15</definedName>
    <definedName name="TotalGeplantM2" localSheetId="7">'Iterationsplan #4'!$D$27</definedName>
    <definedName name="TotalGeplantM2" localSheetId="8">'Iterationsplan #5'!$D$32</definedName>
    <definedName name="TotalGeplantM2" localSheetId="2">'Iterationsplan #6'!$D$28</definedName>
    <definedName name="TotalGeplantM2" localSheetId="3">'Iterationsplan #7'!$D$32</definedName>
    <definedName name="TotalGeplantM2">#REF!</definedName>
  </definedNames>
  <calcPr calcId="152511"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B5" i="9" s="1"/>
  <c r="B6" i="9" s="1"/>
  <c r="B7" i="9" s="1"/>
  <c r="B8" i="9" s="1"/>
  <c r="B9" i="9" s="1"/>
  <c r="B10" i="9" s="1"/>
  <c r="B11" i="9" s="1"/>
  <c r="E10" i="7" l="1"/>
  <c r="P6" i="1" l="1"/>
  <c r="F13" i="1" l="1"/>
  <c r="F12" i="1"/>
  <c r="F10" i="1"/>
  <c r="F9" i="1"/>
  <c r="F7" i="1"/>
  <c r="F16" i="1"/>
  <c r="F15" i="1"/>
  <c r="I18" i="1" l="1"/>
  <c r="E32" i="12"/>
  <c r="K16" i="1" s="1"/>
  <c r="L16" i="1" s="1"/>
  <c r="D32" i="12"/>
  <c r="J16" i="1" s="1"/>
  <c r="E28" i="11"/>
  <c r="K15" i="1" s="1"/>
  <c r="L15" i="1" s="1"/>
  <c r="D28" i="11"/>
  <c r="J15" i="1" s="1"/>
  <c r="B4" i="1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E32" i="10"/>
  <c r="K13" i="1" s="1"/>
  <c r="L13" i="1" s="1"/>
  <c r="D32" i="10"/>
  <c r="J13" i="1" s="1"/>
  <c r="E27" i="9"/>
  <c r="K12" i="1" s="1"/>
  <c r="L12" i="1" s="1"/>
  <c r="D27" i="9"/>
  <c r="J12" i="1" s="1"/>
  <c r="E15" i="8"/>
  <c r="K10" i="1" s="1"/>
  <c r="L10" i="1" s="1"/>
  <c r="D15" i="8"/>
  <c r="J10" i="1" s="1"/>
  <c r="B4" i="8"/>
  <c r="B5" i="8" s="1"/>
  <c r="B6" i="8" s="1"/>
  <c r="B7" i="8" s="1"/>
  <c r="B8" i="8" s="1"/>
  <c r="B9" i="8" s="1"/>
  <c r="B10" i="8" s="1"/>
  <c r="B11" i="8" s="1"/>
  <c r="B12" i="8" s="1"/>
  <c r="E13" i="7"/>
  <c r="K9" i="1" s="1"/>
  <c r="L9" i="1" s="1"/>
  <c r="D13" i="7"/>
  <c r="J9" i="1" s="1"/>
  <c r="B4" i="7"/>
  <c r="B5" i="7" s="1"/>
  <c r="B6" i="7" s="1"/>
  <c r="B7" i="7" s="1"/>
  <c r="B8" i="7" s="1"/>
  <c r="B9" i="7" s="1"/>
  <c r="B10" i="7" s="1"/>
  <c r="I14" i="1"/>
  <c r="K14" i="1" l="1"/>
  <c r="L14" i="1" s="1"/>
  <c r="J14" i="1"/>
  <c r="K11" i="1"/>
  <c r="J11" i="1"/>
  <c r="K8" i="1"/>
  <c r="J8" i="1"/>
  <c r="I11" i="1" l="1"/>
  <c r="L11" i="1" s="1"/>
  <c r="I8" i="1"/>
  <c r="L8" i="1" s="1"/>
  <c r="I6" i="1"/>
  <c r="E25" i="2"/>
  <c r="K7" i="1" s="1"/>
  <c r="D25" i="2"/>
  <c r="B4" i="2"/>
  <c r="B5" i="2" s="1"/>
  <c r="B6" i="2" s="1"/>
  <c r="B7" i="2" s="1"/>
  <c r="B8" i="2" s="1"/>
  <c r="B9" i="2" s="1"/>
  <c r="B10" i="2" s="1"/>
  <c r="B11" i="2" s="1"/>
  <c r="B12" i="2" s="1"/>
  <c r="B13" i="2" s="1"/>
  <c r="B14" i="2" s="1"/>
  <c r="B15" i="2" s="1"/>
  <c r="B16" i="2" s="1"/>
  <c r="B17" i="2" s="1"/>
  <c r="B18" i="2" s="1"/>
  <c r="B19" i="2" s="1"/>
  <c r="B20" i="2" s="1"/>
  <c r="B21" i="2" s="1"/>
  <c r="B22" i="2" s="1"/>
  <c r="B23" i="2" s="1"/>
  <c r="F14" i="1"/>
  <c r="F11" i="1"/>
  <c r="F6" i="1"/>
  <c r="F8" i="1"/>
  <c r="K6" i="1" l="1"/>
  <c r="K19" i="1" s="1"/>
  <c r="L7" i="1"/>
  <c r="I19" i="1"/>
  <c r="J7" i="1"/>
  <c r="J6" i="1" s="1"/>
  <c r="J19" i="1" s="1"/>
  <c r="L19" i="1" l="1"/>
  <c r="L6" i="1"/>
  <c r="B12" i="9"/>
  <c r="B13" i="9" s="1"/>
  <c r="B14" i="9" s="1"/>
  <c r="B15" i="9" s="1"/>
  <c r="B16" i="9" s="1"/>
  <c r="B17" i="9" s="1"/>
  <c r="B18" i="9" s="1"/>
  <c r="B19" i="9" s="1"/>
  <c r="B20" i="9" s="1"/>
  <c r="B21" i="9" s="1"/>
  <c r="B22" i="9" s="1"/>
  <c r="B23" i="9" s="1"/>
  <c r="B24" i="9" s="1"/>
  <c r="B25" i="9" s="1"/>
</calcChain>
</file>

<file path=xl/comments1.xml><?xml version="1.0" encoding="utf-8"?>
<comments xmlns="http://schemas.openxmlformats.org/spreadsheetml/2006/main">
  <authors>
    <author>Autor</author>
  </authors>
  <commentList>
    <comment ref="N6" authorId="0" shapeId="0">
      <text>
        <r>
          <rPr>
            <b/>
            <sz val="9"/>
            <color indexed="81"/>
            <rFont val="Segoe UI"/>
            <charset val="1"/>
          </rPr>
          <t>Autor:</t>
        </r>
        <r>
          <rPr>
            <sz val="9"/>
            <color indexed="81"/>
            <rFont val="Segoe UI"/>
            <charset val="1"/>
          </rPr>
          <t xml:space="preserve">
- 3 Zielgruppen (Lehrer, Schüler, Eltern)
- Besser umschreiben --&gt; Umgebung Schule mit Nutzern ….
Konkurenzanalyse:
--&gt; Mehrere Anschauen, aufführen und unterschiede nennen sodass klar wird, wie sich unser Produkt sich mit denen Unterscheidet.
Ressourssen: Gesamtaufwand der Applikation (Also nicht nur Prototyp)
Risiken: Im Team diskurtieren welche Risiken sehen wir.... organisatiorisch, personell, zeit....
Projektrisiken identifizieren welch efür dieses Projekt wichtig sind
Use-Cases:
Granularität beachten, Würfeln ist ein Schritt in Spiel spielen
Grobplanung Ziele, knapp und kurz umschreiben
Wirtschaftlichkeit: Inverstition und was zu erwarten ist an Gewinn muss klar ersichtlich sein (Grafik?)</t>
        </r>
      </text>
    </comment>
    <comment ref="O6" authorId="0" shapeId="0">
      <text>
        <r>
          <rPr>
            <b/>
            <sz val="9"/>
            <color indexed="81"/>
            <rFont val="Segoe UI"/>
            <charset val="1"/>
          </rPr>
          <t>Autor:</t>
        </r>
        <r>
          <rPr>
            <sz val="9"/>
            <color indexed="81"/>
            <rFont val="Segoe UI"/>
            <charset val="1"/>
          </rPr>
          <t xml:space="preserve">
- evt. ZHAW-Logo auf Titelblatt
- deutlich / einfach schreiben sodass keine Fragen offen bleiben
- Anstelle User --&gt; Benutzer nehmen (immer den gleichen Ausdruck verwenden
- Konkurenzanalyse, Links in die Referenzen nehmen
- Hauptablauf: Immer den Begriff Snakes and Ladders verwenden und nicht "Leiterlispiel", denn das ist unser Projektname</t>
        </r>
      </text>
    </comment>
    <comment ref="N8" authorId="0" shapeId="0">
      <text>
        <r>
          <rPr>
            <b/>
            <sz val="9"/>
            <color indexed="81"/>
            <rFont val="Segoe UI"/>
            <charset val="1"/>
          </rPr>
          <t>Autor:</t>
        </r>
        <r>
          <rPr>
            <sz val="9"/>
            <color indexed="81"/>
            <rFont val="Segoe UI"/>
            <charset val="1"/>
          </rPr>
          <t xml:space="preserve">
Projektmanagement:
- Risikoliste kurz erläutern was sich geändert hat. Mündlich
- Zu den Iterationen jeweils einen kurzen Text schreiben, wie ist es abgelaufen, war alles I.O, gibt es anpassungen, abweichungen….
- Task in den Iterationen pers zuweisen, nicht mehreren
- Keine Allgemeinen Task definieren, besser spezifizieren
- Klassendiagramm wächst mit den UC die umgesetzt werden.
Anwendungsfälle:
+ Sehr gute Mockups, helfen sehr
- Nummerierung der Schritte im UC
- Bezug zum Standardablauf
- Nachbedingungen sind Bedingungen keine Tätigkeiten, sprich nicht Spielstand wird gespeichert, sondern Spielstand ist gespeichert.
- Ein Beschreibungsschema wählen und umsetzten (zwei spalten oder eine bei Ablauf)
- Spielregeln im UC referenzieren wenn sie benötigt werden. Dazu Spielregeln nummerieren
- Keine Unter UC, es gibt keine Rangierung etc, eine UC referenzieren wenn sie Aufgerufen wurden.
Anwendungsfalldiagramm
-UC für Felder auch einzeichnen.
Domänenmodell
+Alles I.O
Eine erste Architektur
- Auch hier etwas umschreiben, was sind die Überlegungen.
Nicht funktionale Anforderungen
- Nummerierung einfügen sodass diese Später referenziert gemacht werden.
Reliability: Wenn nichts vorhanden ist, kann auch nichts geschrieben werden.
Sequenzdiagramme
- Input / Output parameter spezifizieren
Glossar
- Begrifflichkeiten schreiben (z.B. Schlangenfeld)</t>
        </r>
      </text>
    </comment>
  </commentList>
</comments>
</file>

<file path=xl/comments2.xml><?xml version="1.0" encoding="utf-8"?>
<comments xmlns="http://schemas.openxmlformats.org/spreadsheetml/2006/main">
  <authors>
    <author>Autor</author>
  </authors>
  <commentList>
    <comment ref="C3" authorId="0" shapeId="0">
      <text>
        <r>
          <rPr>
            <b/>
            <sz val="9"/>
            <color indexed="81"/>
            <rFont val="Segoe UI"/>
            <charset val="1"/>
          </rPr>
          <t>Autor:</t>
        </r>
        <r>
          <rPr>
            <sz val="9"/>
            <color indexed="81"/>
            <rFont val="Segoe UI"/>
            <charset val="1"/>
          </rPr>
          <t xml:space="preserve">
Die bisherigen Aktivitäten und der zugehörige Aufwand sind erfasst und dargestellt. Der tatsächliche
Aufwand und die erreichten Resultate werden mit dem geplanten Aufwand und den
gesteckten Zielen verglichen und allenfalls Massnahmen getroffen. Die detaillierte Planung für
die nächsten Iterationen wird dementsprechend aktualisiert. Die Risikoliste wird ebenfalls aufdatiert.</t>
        </r>
      </text>
    </comment>
    <comment ref="C4" authorId="0" shapeId="0">
      <text>
        <r>
          <rPr>
            <b/>
            <sz val="9"/>
            <color indexed="81"/>
            <rFont val="Segoe UI"/>
            <charset val="1"/>
          </rPr>
          <t>Autor:</t>
        </r>
        <r>
          <rPr>
            <sz val="9"/>
            <color indexed="81"/>
            <rFont val="Segoe UI"/>
            <charset val="1"/>
          </rPr>
          <t xml:space="preserve">
Liste aller aktuell bekannten Anwendungsfälle mit Priorisierung. Der wichtigste Anwendungsfall
muss ausführlich („fully dressed“) ausformuliert werden. Dabei soll bevorzugt der Anwendungsfall
verwendet werden, der in der ersten Iteration im Praktikum realisiert wird.
Weitere kritische Anwendungsfälle werden normal („casual“) ausformuliert, während der Rest
der Anwendungsfälle noch kurz („brief“) beschrieben wird.</t>
        </r>
      </text>
    </comment>
    <comment ref="C5" authorId="0" shapeId="0">
      <text>
        <r>
          <rPr>
            <b/>
            <sz val="9"/>
            <color indexed="81"/>
            <rFont val="Segoe UI"/>
            <charset val="1"/>
          </rPr>
          <t>Autor:</t>
        </r>
        <r>
          <rPr>
            <sz val="9"/>
            <color indexed="81"/>
            <rFont val="Segoe UI"/>
            <charset val="1"/>
          </rPr>
          <t xml:space="preserve">
Die vorher erwähnten Anwendungsfälle werden in einem Anwendungsfalldiagramm mit den dazugehörigen
Akteuren dargestellt.</t>
        </r>
      </text>
    </comment>
    <comment ref="C7" authorId="0" shapeId="0">
      <text>
        <r>
          <rPr>
            <b/>
            <sz val="9"/>
            <color indexed="81"/>
            <rFont val="Segoe UI"/>
            <charset val="1"/>
          </rPr>
          <t>Autor:</t>
        </r>
        <r>
          <rPr>
            <sz val="9"/>
            <color indexed="81"/>
            <rFont val="Segoe UI"/>
            <charset val="1"/>
          </rPr>
          <t xml:space="preserve">
Der Anwendungsfall, der vollständig ausformuliert wurde, wird als System-Sequenzdiagramm
dargestellt. </t>
        </r>
      </text>
    </comment>
    <comment ref="C8" authorId="0" shapeId="0">
      <text>
        <r>
          <rPr>
            <b/>
            <sz val="9"/>
            <color indexed="81"/>
            <rFont val="Segoe UI"/>
            <charset val="1"/>
          </rPr>
          <t>Autor:</t>
        </r>
        <r>
          <rPr>
            <sz val="9"/>
            <color indexed="81"/>
            <rFont val="Segoe UI"/>
            <charset val="1"/>
          </rPr>
          <t xml:space="preserve">
Die erste Version des Glossars, wo die wichtigste Begriffe des Problemgebiets erklärt und definiert
werden, ist zu erstellen.</t>
        </r>
      </text>
    </comment>
    <comment ref="C9" authorId="0" shapeId="0">
      <text>
        <r>
          <rPr>
            <b/>
            <sz val="9"/>
            <color indexed="81"/>
            <rFont val="Segoe UI"/>
            <charset val="1"/>
          </rPr>
          <t>Autor:</t>
        </r>
        <r>
          <rPr>
            <sz val="9"/>
            <color indexed="81"/>
            <rFont val="Segoe UI"/>
            <charset val="1"/>
          </rPr>
          <t xml:space="preserve">
Es ist ein Domänenmodell zu entwickeln, das die Konzepte der wichtigsten Anwendungsfälle
darstellt. Anhand des Domänenmodells ist die Problemdomäne detailliert zu beschreiben. </t>
        </r>
      </text>
    </comment>
  </commentList>
</comments>
</file>

<file path=xl/comments3.xml><?xml version="1.0" encoding="utf-8"?>
<comments xmlns="http://schemas.openxmlformats.org/spreadsheetml/2006/main">
  <authors>
    <author>Autor</author>
  </authors>
  <commentList>
    <comment ref="C3" authorId="0" shapeId="0">
      <text>
        <r>
          <rPr>
            <b/>
            <sz val="9"/>
            <color indexed="81"/>
            <rFont val="Segoe UI"/>
            <charset val="1"/>
          </rPr>
          <t>Autor:</t>
        </r>
        <r>
          <rPr>
            <sz val="9"/>
            <color indexed="81"/>
            <rFont val="Segoe UI"/>
            <charset val="1"/>
          </rPr>
          <t xml:space="preserve">
Die bisherigen Aktivitäten und der zugehörige Aufwand sind erfasst und dargestellt. Der tatsächliche
Aufwand und die erreichten Resultate werden mit dem geplanten Aufwand und den
gesteckten Zielen verglichen und allenfalls Massnahmen getroffen. Die detaillierte Planung für
die nächsten Iterationen wird dementsprechend aktualisiert. Die Risikoliste wird ebenfalls aufdatiert.
Nächste Iterationen vorbereiten
</t>
        </r>
      </text>
    </comment>
    <comment ref="C4" authorId="0" shapeId="0">
      <text>
        <r>
          <rPr>
            <b/>
            <sz val="9"/>
            <color indexed="81"/>
            <rFont val="Segoe UI"/>
            <charset val="1"/>
          </rPr>
          <t>Autor:</t>
        </r>
        <r>
          <rPr>
            <sz val="9"/>
            <color indexed="81"/>
            <rFont val="Segoe UI"/>
            <charset val="1"/>
          </rPr>
          <t xml:space="preserve">
Hier werden weitere funktionale und vor allem die nichtfunktionalen Anforderungen gemäss
dem FURPS+-Modell angegeben. Zusätzlich werden wichtige Regeln des Problemgebietes
(z.B. Geschäfts- oder Spielregeln) und sonstige wichtige Informationen (z.B. weitere Vorgaben
und Randbedingungen für die Entwicklung der Applikation) aufgelistet.</t>
        </r>
      </text>
    </comment>
    <comment ref="C6" authorId="0" shapeId="0">
      <text>
        <r>
          <rPr>
            <b/>
            <sz val="9"/>
            <color indexed="81"/>
            <rFont val="Segoe UI"/>
            <charset val="1"/>
          </rPr>
          <t>Autor:</t>
        </r>
        <r>
          <rPr>
            <sz val="9"/>
            <color indexed="81"/>
            <rFont val="Segoe UI"/>
            <charset val="1"/>
          </rPr>
          <t xml:space="preserve">
Die erste Version des Glossars, wo die wichtigste Begriffe des Problemgebiets erklärt und definiert
werden, ist zu erstellen.</t>
        </r>
      </text>
    </comment>
    <comment ref="C11" authorId="0" shapeId="0">
      <text>
        <r>
          <rPr>
            <b/>
            <sz val="9"/>
            <color indexed="81"/>
            <rFont val="Segoe UI"/>
            <charset val="1"/>
          </rPr>
          <t>Autor:</t>
        </r>
        <r>
          <rPr>
            <sz val="9"/>
            <color indexed="81"/>
            <rFont val="Segoe UI"/>
            <charset val="1"/>
          </rPr>
          <t xml:space="preserve">
Die erste Architektur soll eine erste Idee des Produkts vermitteln (Standalone-Applikation, Mobile
App mit/ohne Server, C/S, P2P, 2D oder 3D-GUI) mit dem Sie die wichtigsten Anwendungsfälle
abdecken und die wichtigen zusätzlichen Anforderungen erfüllen können.</t>
        </r>
      </text>
    </comment>
  </commentList>
</comments>
</file>

<file path=xl/comments4.xml><?xml version="1.0" encoding="utf-8"?>
<comments xmlns="http://schemas.openxmlformats.org/spreadsheetml/2006/main">
  <authors>
    <author>Autor</author>
  </authors>
  <commentList>
    <comment ref="C3" authorId="0" shapeId="0">
      <text>
        <r>
          <rPr>
            <b/>
            <sz val="9"/>
            <color indexed="81"/>
            <rFont val="Segoe UI"/>
            <charset val="1"/>
          </rPr>
          <t>Autor:</t>
        </r>
        <r>
          <rPr>
            <sz val="9"/>
            <color indexed="81"/>
            <rFont val="Segoe UI"/>
            <charset val="1"/>
          </rPr>
          <t xml:space="preserve">
Beschreibung der gewählten Architektur mit Begründung des Entscheides.
--&gt;Client / Server Architektur umschreiben, wie wir es gelöst haben</t>
        </r>
      </text>
    </comment>
    <comment ref="C4" authorId="0" shapeId="0">
      <text>
        <r>
          <rPr>
            <b/>
            <sz val="9"/>
            <color indexed="81"/>
            <rFont val="Segoe UI"/>
            <charset val="1"/>
          </rPr>
          <t>Autor:</t>
        </r>
        <r>
          <rPr>
            <sz val="9"/>
            <color indexed="81"/>
            <rFont val="Segoe UI"/>
            <charset val="1"/>
          </rPr>
          <t xml:space="preserve">
Das Design-Klassendiagramm, das die wichtigsten Klassen des Lösungskonzepts umfasst. Das Diagramm kann logisch auch auf mehrere Seiten aufgeteilt werden. GUI-Klassen gehören nicht in dieses Diagramm.</t>
        </r>
      </text>
    </comment>
    <comment ref="C7" authorId="0" shapeId="0">
      <text>
        <r>
          <rPr>
            <b/>
            <sz val="9"/>
            <color indexed="81"/>
            <rFont val="Segoe UI"/>
            <charset val="1"/>
          </rPr>
          <t>Autor:</t>
        </r>
        <r>
          <rPr>
            <sz val="9"/>
            <color indexed="81"/>
            <rFont val="Segoe UI"/>
            <charset val="1"/>
          </rPr>
          <t xml:space="preserve">
In einer Tabelle werden alle Klassen mit ihrer Verantwortlichkeit aufgeführt. Es ist zuerst die Gesamtverantwortlichkeit in einem Satz zu beschreiben. Daraus sind die Knowing- und Doing-Verantwortlichkeiten abzuleiten.</t>
        </r>
      </text>
    </comment>
    <comment ref="C9" authorId="0" shapeId="0">
      <text>
        <r>
          <rPr>
            <b/>
            <sz val="9"/>
            <color indexed="81"/>
            <rFont val="Segoe UI"/>
            <charset val="1"/>
          </rPr>
          <t>Autor:</t>
        </r>
        <r>
          <rPr>
            <sz val="9"/>
            <color indexed="81"/>
            <rFont val="Segoe UI"/>
            <charset val="1"/>
          </rPr>
          <t xml:space="preserve">
Für die wichtigsten Systemoperationen, die realisiert werden, muss je ein Interaktionsdiagramm
erstellt werden. Dabei müssen beide Diagrammarten berücksichtigt werden.</t>
        </r>
      </text>
    </comment>
    <comment ref="C13" authorId="0" shapeId="0">
      <text>
        <r>
          <rPr>
            <b/>
            <sz val="9"/>
            <color indexed="81"/>
            <rFont val="Segoe UI"/>
            <charset val="1"/>
          </rPr>
          <t>Autor:</t>
        </r>
        <r>
          <rPr>
            <sz val="9"/>
            <color indexed="81"/>
            <rFont val="Segoe UI"/>
            <charset val="1"/>
          </rPr>
          <t xml:space="preserve">
- BeActiveCommand
- AskQuestionCommand
- MoveFigureCommand
- AnswerQuestionCommand
- RollDiceCommand
</t>
        </r>
      </text>
    </comment>
  </commentList>
</comments>
</file>

<file path=xl/sharedStrings.xml><?xml version="1.0" encoding="utf-8"?>
<sst xmlns="http://schemas.openxmlformats.org/spreadsheetml/2006/main" count="511" uniqueCount="213">
  <si>
    <t>Iteration</t>
  </si>
  <si>
    <t>Start</t>
  </si>
  <si>
    <t>Ende</t>
  </si>
  <si>
    <t>Milestone</t>
  </si>
  <si>
    <t>Ziele, Release</t>
  </si>
  <si>
    <t>Task</t>
  </si>
  <si>
    <t>Arbeitspaket</t>
  </si>
  <si>
    <t>Verantwortlich</t>
  </si>
  <si>
    <t>Aufwand effektiv 
[h]</t>
  </si>
  <si>
    <t>Aufwand geplant
[h]</t>
  </si>
  <si>
    <t>Aufwand
geplant
[h]</t>
  </si>
  <si>
    <t>Aufwand
effektiv
[h]</t>
  </si>
  <si>
    <t>Anz Tage</t>
  </si>
  <si>
    <t>Total:</t>
  </si>
  <si>
    <t>Aufwand aus Iter #
[h]</t>
  </si>
  <si>
    <t>Vorgaben:</t>
  </si>
  <si>
    <t>500-600h</t>
  </si>
  <si>
    <t>GitHub erstellen</t>
  </si>
  <si>
    <t>Dominik</t>
  </si>
  <si>
    <t>Projektplanung erstellen</t>
  </si>
  <si>
    <t>Philipp</t>
  </si>
  <si>
    <t>Statussitzung vorbereiten</t>
  </si>
  <si>
    <t>Statussitzung nacharbeiten</t>
  </si>
  <si>
    <t>Ausgangslage schreiben</t>
  </si>
  <si>
    <t>Idee umschreiben</t>
  </si>
  <si>
    <t>Kundennutzen schreiben</t>
  </si>
  <si>
    <t>Stand der Technik / Konkurrenzanalyse erfassen</t>
  </si>
  <si>
    <t>Hauptablauf umschreiben</t>
  </si>
  <si>
    <t>Weitere Anforderungen definieren</t>
  </si>
  <si>
    <t>Ressourcen planen und beschreiben</t>
  </si>
  <si>
    <t>Risiken analysieren</t>
  </si>
  <si>
    <t>Grobplanung erstellen</t>
  </si>
  <si>
    <t>Wirtschaftlichkeit analysieren</t>
  </si>
  <si>
    <t>Abstimmungs-Tool abklären</t>
  </si>
  <si>
    <t>Jan</t>
  </si>
  <si>
    <t>Erledigt ?</t>
  </si>
  <si>
    <t>x</t>
  </si>
  <si>
    <t>(Pro Kopf 18h - 2 Tage) Reserve:</t>
  </si>
  <si>
    <t>Projektmanagement</t>
  </si>
  <si>
    <t>Domänenmodell</t>
  </si>
  <si>
    <t>System-Sequenzdiagramm</t>
  </si>
  <si>
    <t>Glossar</t>
  </si>
  <si>
    <t>Semester
Woche</t>
  </si>
  <si>
    <t>3,4</t>
  </si>
  <si>
    <t>4,5</t>
  </si>
  <si>
    <t>6,7</t>
  </si>
  <si>
    <t>8,9</t>
  </si>
  <si>
    <t>10, 11</t>
  </si>
  <si>
    <t>12,13</t>
  </si>
  <si>
    <t>Milan</t>
  </si>
  <si>
    <t>Severin</t>
  </si>
  <si>
    <t>Inception Phase</t>
  </si>
  <si>
    <t>Elaboration Phase</t>
  </si>
  <si>
    <t>Construction Phase</t>
  </si>
  <si>
    <t>Transiton Phase</t>
  </si>
  <si>
    <t>Nr.</t>
  </si>
  <si>
    <t>Name</t>
  </si>
  <si>
    <t>Bschreibung</t>
  </si>
  <si>
    <t>Wahrsch.</t>
  </si>
  <si>
    <t>Stufe</t>
  </si>
  <si>
    <t>Prio</t>
  </si>
  <si>
    <t>Massnahmen</t>
  </si>
  <si>
    <t>Schaden</t>
  </si>
  <si>
    <t>- Schlussbericht verfassen (Projektidee, Analyse, Design, Implementation, Resultat und Anhang)
- Abschluss Projekt</t>
  </si>
  <si>
    <t>alle</t>
  </si>
  <si>
    <t>Projektskizze überarbeiten / ergänzen / korrigieren</t>
  </si>
  <si>
    <t>Eine erste Architektur entwerfen</t>
  </si>
  <si>
    <t>Projektskizze präsentation vorbereiten</t>
  </si>
  <si>
    <t>Firewall</t>
  </si>
  <si>
    <t>Effizienz</t>
  </si>
  <si>
    <t>Server-Client-Kommunikation funktioniert nicht via Firewall</t>
  </si>
  <si>
    <t>Berechtigung im Netzwerk für das Spiel vergeben</t>
  </si>
  <si>
    <t>Spiel ist nicht funktionsfähig und nicht brauchbar</t>
  </si>
  <si>
    <t>Geforderte Antwortzeiten können nicht erreicht werden.</t>
  </si>
  <si>
    <t>Spiel ist nur bedingt Spielbar</t>
  </si>
  <si>
    <t>Mögliche Verbesserung der Netzwerkkommunikation in betracht ziehen --&gt; Protoyp entwickeln</t>
  </si>
  <si>
    <t>Balsamiq Mockups Entwurf erstellen</t>
  </si>
  <si>
    <t>Umsetzung der ersten Architektur</t>
  </si>
  <si>
    <t>UC Frageliste einlesen</t>
  </si>
  <si>
    <t>geplant vs effektiv</t>
  </si>
  <si>
    <t>20% vom Total</t>
  </si>
  <si>
    <t>Note sprachlich 10%</t>
  </si>
  <si>
    <t>Note technisch 10%</t>
  </si>
  <si>
    <t>- Projektthema, Idee, Funktionalität, Umfang im Projektteam definieren sodass allen die Vision klar ist.</t>
  </si>
  <si>
    <t>- Tests mit einer Testgruppe durchführen
- Erkenntnisse aus Testgruppe einfliessen lassen
- BETA-Version erstellen</t>
  </si>
  <si>
    <t>Anwendungsfälle umschreiben</t>
  </si>
  <si>
    <t>Anwendungsfalldiagramm zeichnen</t>
  </si>
  <si>
    <t>Meeting / Aussprache / Diskussion</t>
  </si>
  <si>
    <t>Severin / Philipp</t>
  </si>
  <si>
    <t>Präsentation vorbereiten</t>
  </si>
  <si>
    <t>Rechtschreibkorrektur &amp; Struktur prüfen im Dokument</t>
  </si>
  <si>
    <t>Philipp / Milan</t>
  </si>
  <si>
    <t>Glossar ergänzen</t>
  </si>
  <si>
    <t>Severin / Milan</t>
  </si>
  <si>
    <t>Philipp / Dominik</t>
  </si>
  <si>
    <t>Absprache und klare definition des Ablaufs des Spiels (Anwendungsfälle)</t>
  </si>
  <si>
    <t>Kommunikation zwischen Client und Server herstellen
Spielregeln definieren</t>
  </si>
  <si>
    <t>Interaktionsdiagramme</t>
  </si>
  <si>
    <t>Glossar weiter ausbauen</t>
  </si>
  <si>
    <t xml:space="preserve">Severin </t>
  </si>
  <si>
    <t>Klassendiagramm für Logik-Aktionen erstellen</t>
  </si>
  <si>
    <t>Klassendiagramm für Befehle erstellen</t>
  </si>
  <si>
    <t>Klassendiagramm für Status erstellen</t>
  </si>
  <si>
    <t>Klassendiagramm für GUI erstellen</t>
  </si>
  <si>
    <t>Erste Connection zwischen Server und Client implementieren</t>
  </si>
  <si>
    <t>Zusätzliche Spezifikationen / Spielregeln</t>
  </si>
  <si>
    <t>- Klassendiagramme für die Logik, Status, den Befehlen und des GUI erstellen
- Erstellen der Klassen und Strukturen gemäss Klassendiagrammen</t>
  </si>
  <si>
    <t>- Implementierung der Logik, Befehlen und fertigstellung des GUI in den vorbereiteten Klassen.</t>
  </si>
  <si>
    <t>M</t>
  </si>
  <si>
    <t>Konkurenz</t>
  </si>
  <si>
    <t>Es erscheint ein Produkt auf dem Markt welches unser Produkt obsolet ausehen lässt.</t>
  </si>
  <si>
    <t>Spiel lässt sich nicht mehr oder nur schlecht verkaufen</t>
  </si>
  <si>
    <t>H</t>
  </si>
  <si>
    <t>Projektskizze überarbeiten und Massgebende unterschiede deffinieren.</t>
  </si>
  <si>
    <t>PL</t>
  </si>
  <si>
    <t>Entwicklungs-team</t>
  </si>
  <si>
    <t>Personell</t>
  </si>
  <si>
    <t>Verteilung der Aufgaben auf andere Entwickler, Reduktion des Projektumfanges.</t>
  </si>
  <si>
    <t>Es fällt ein Mitarbeiter des Teams aus.</t>
  </si>
  <si>
    <t>Wissen über das Projekt und Ideen gehen verlohren.</t>
  </si>
  <si>
    <t>L</t>
  </si>
  <si>
    <t xml:space="preserve"> </t>
  </si>
  <si>
    <t>GUI Architektur entwerfen</t>
  </si>
  <si>
    <t>SnakesAndLaddersUI</t>
  </si>
  <si>
    <t>GameUI</t>
  </si>
  <si>
    <t>QuestionUI</t>
  </si>
  <si>
    <t>GameCreateUI</t>
  </si>
  <si>
    <t>GameConnectUI</t>
  </si>
  <si>
    <t>Klasse Game</t>
  </si>
  <si>
    <t>Klasse QuestionList</t>
  </si>
  <si>
    <t>Klasse Player</t>
  </si>
  <si>
    <t>Klasse Gamefield</t>
  </si>
  <si>
    <t>Klasse Field</t>
  </si>
  <si>
    <t>Klasse Jumpfield</t>
  </si>
  <si>
    <t>Klasse Questionfield</t>
  </si>
  <si>
    <t>Klasse Server + Handler / Listener</t>
  </si>
  <si>
    <t>Klasse Cleint + Handler / Listener</t>
  </si>
  <si>
    <t>Verbindung Command / Game</t>
  </si>
  <si>
    <t>Verbindung GUI / Handler</t>
  </si>
  <si>
    <t>Alle</t>
  </si>
  <si>
    <t>Commands</t>
  </si>
  <si>
    <t>GUI Ansichtenwechsel Main - Game</t>
  </si>
  <si>
    <t>Server starten</t>
  </si>
  <si>
    <t>Client starten</t>
  </si>
  <si>
    <t>Würfelfunktion implementieren + an Client übermitteln</t>
  </si>
  <si>
    <t>Spielbewegung implementieren GUI</t>
  </si>
  <si>
    <t>Spielbewegung versenden</t>
  </si>
  <si>
    <t>Philipp (Milan)</t>
  </si>
  <si>
    <t>Dominik (Severin)</t>
  </si>
  <si>
    <t>Jan (Dominik)</t>
  </si>
  <si>
    <t>Klassenverantwortlichkeiten Packages Network (Client, Server)</t>
  </si>
  <si>
    <t>Klassenverantwortlichkeiten Packages Game, util und gui)</t>
  </si>
  <si>
    <t>Klassendiagramm gemäss Java-Code erstellen</t>
  </si>
  <si>
    <t>Design-Klassendiagramm umschreiben</t>
  </si>
  <si>
    <t>Architektur entscheide beschreiben und begründen</t>
  </si>
  <si>
    <t>GUI für wartenden Server auf Spieler erstellen</t>
  </si>
  <si>
    <t>Properties-Fiel für Befehle erstellen</t>
  </si>
  <si>
    <t>Refactoring Code, literale entfernen</t>
  </si>
  <si>
    <t>Sicherstellen das min. Anz. Player = 1 ist</t>
  </si>
  <si>
    <t>Logging &amp; Exception-handling konzpet entwerfen und umsetzen</t>
  </si>
  <si>
    <t>GUI Ansichtenwechsel Main - Create Server</t>
  </si>
  <si>
    <t>GameCreateUI erweitern</t>
  </si>
  <si>
    <t>GUI-Design umschreiben</t>
  </si>
  <si>
    <t>Animation für Spielbewegung implementieren</t>
  </si>
  <si>
    <t>Refactoring / Clean-Code</t>
  </si>
  <si>
    <t>Serverliste abfragen und anzeigen</t>
  </si>
  <si>
    <t>Msg wer als nächstes würfeln darf versenden - einbauen</t>
  </si>
  <si>
    <t>Code-Dokumentation (Wichtige Funktionen)</t>
  </si>
  <si>
    <t>Testing Questionlist</t>
  </si>
  <si>
    <t>QuestionList vorbereiten (z.B. English)</t>
  </si>
  <si>
    <t>Dok für Bediehnungsanleitung entwerfen und beginnen (StartUI, ServerConfig, QuestionList)</t>
  </si>
  <si>
    <t>Rechtschreibkorrektur Benutzerhandbuch</t>
  </si>
  <si>
    <t>Rechtschreibkorrektur Schlussbericht</t>
  </si>
  <si>
    <t>Resultate des Domänenmodells und der Anwendungsfälle, eft. Problemanalysen dokumentieren und in den Schlussbericht einfügen</t>
  </si>
  <si>
    <t>Architektur nochmals überarbeitet und dokumentiert, im Schlussbericht eingefügt</t>
  </si>
  <si>
    <t>Dokumentation zur Kommunikation</t>
  </si>
  <si>
    <t>Multicast Serverping für Serverliste</t>
  </si>
  <si>
    <t>Fehler Behebung - Lost Server Message</t>
  </si>
  <si>
    <t>Verbesserung der Animation</t>
  </si>
  <si>
    <t>Benutzerhandbuch Server erstellen</t>
  </si>
  <si>
    <t>Benutzerhandbuch Spiel beitreten</t>
  </si>
  <si>
    <t>Benutzerhandbuch Spiel handling</t>
  </si>
  <si>
    <t>Refactoring / Cleancode / Javadoc</t>
  </si>
  <si>
    <t>UC für Schlussbericht verbessern und einbauen</t>
  </si>
  <si>
    <t>Junit-Testing Game</t>
  </si>
  <si>
    <t>Testing GUI und allenfalls Verbesserungen gleich einbauen.</t>
  </si>
  <si>
    <t>Schlussbericht zusammenfügen, Struktur überarbeiten</t>
  </si>
  <si>
    <t>Bedienungsanleitung beginnen</t>
  </si>
  <si>
    <t>Refactoring - Nicht gebrauchte Funktionen und Felder entfernen.</t>
  </si>
  <si>
    <t>Testing der Befehle, evt ergänzen und verbessern.</t>
  </si>
  <si>
    <t>Server sauber beenden (Alle Threads schliessen)</t>
  </si>
  <si>
    <t>Server läuft - Information an Benutzer ausgeben</t>
  </si>
  <si>
    <t>Client sauber beenden (Alle Threads schliessen)</t>
  </si>
  <si>
    <t>Frage beantworten Handling ergänzen und fertig erstellen</t>
  </si>
  <si>
    <t>Jan / Philipp</t>
  </si>
  <si>
    <t>Umstellung Standard und Erweiterter Modus im GUI implementieren</t>
  </si>
  <si>
    <t>Spielername im Client-Window anzeigen lassen</t>
  </si>
  <si>
    <t>Milan / Philipp</t>
  </si>
  <si>
    <t>Testing Server, Thread-Handling und Messages</t>
  </si>
  <si>
    <t>Testing Client, Animation / Messages / Interaction</t>
  </si>
  <si>
    <t>Testing UI, Ablauf, Verhalten der Fehlder, Status, Informationen</t>
  </si>
  <si>
    <t>Schlussdokumentation erstellen, Kapitel zuweisen, Übersicht verschaffen und bereits Kapitel ergänzen.</t>
  </si>
  <si>
    <t>Handling des letzten Feld einbauen - definieren</t>
  </si>
  <si>
    <t>-</t>
  </si>
  <si>
    <t>Punkte der Projektidee für Schlussbericht zusammenfassen</t>
  </si>
  <si>
    <t>Schlusspräsentation und Demo vorbereiten</t>
  </si>
  <si>
    <t>Abschluss des Projekts, Code-ZIP erstellen, ausführbare Datei erzeugen, das ganze auf OLAT ablegen.</t>
  </si>
  <si>
    <t>Schlussbericht Erweiterungen schreiben</t>
  </si>
  <si>
    <t>Schlussbericht Pers Erkenntnisse / Fazit</t>
  </si>
  <si>
    <t>Netzerk-kommunikaiton</t>
  </si>
  <si>
    <t>Die Netzwerkpackete kommen nicht korrekt an.</t>
  </si>
  <si>
    <t>Befehle können nicht verstanden werden und sind somit unbrauchbar.</t>
  </si>
  <si>
    <t>Mit Buffern bzw genügend grossen Netzwerkpackete arbeiten.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</si>
</sst>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theme="1"/>
      <name val="Calibri"/>
      <family val="2"/>
      <scheme val="minor"/>
    </font>
    <font>
      <sz val="9"/>
      <color indexed="81"/>
      <name val="Segoe UI"/>
      <charset val="1"/>
    </font>
    <font>
      <b/>
      <sz val="9"/>
      <color indexed="81"/>
      <name val="Segoe UI"/>
      <charset val="1"/>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i/>
      <sz val="12"/>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88">
    <xf numFmtId="0" fontId="0" fillId="0" borderId="0" xfId="0"/>
    <xf numFmtId="0" fontId="0" fillId="0" borderId="0" xfId="0" applyAlignment="1">
      <alignment wrapText="1"/>
    </xf>
    <xf numFmtId="0" fontId="0" fillId="0" borderId="0" xfId="0" applyAlignment="1">
      <alignment horizontal="center" wrapText="1"/>
    </xf>
    <xf numFmtId="0" fontId="1" fillId="0" borderId="0" xfId="0" applyFont="1" applyBorder="1" applyAlignment="1">
      <alignment horizontal="right"/>
    </xf>
    <xf numFmtId="0" fontId="0" fillId="0" borderId="1" xfId="0" applyFont="1" applyBorder="1"/>
    <xf numFmtId="0" fontId="0" fillId="0" borderId="0" xfId="0" applyAlignment="1">
      <alignment horizontal="center"/>
    </xf>
    <xf numFmtId="0" fontId="5" fillId="0" borderId="0" xfId="0" applyFont="1" applyAlignment="1">
      <alignment wrapText="1"/>
    </xf>
    <xf numFmtId="0" fontId="5" fillId="0" borderId="0" xfId="0" applyFont="1" applyAlignment="1">
      <alignment horizontal="center" wrapText="1"/>
    </xf>
    <xf numFmtId="0" fontId="5" fillId="0" borderId="0" xfId="0" applyFont="1"/>
    <xf numFmtId="0" fontId="5" fillId="0" borderId="0" xfId="0" applyFont="1" applyAlignment="1">
      <alignment horizontal="center"/>
    </xf>
    <xf numFmtId="0" fontId="6" fillId="0" borderId="0" xfId="0" applyFont="1" applyBorder="1" applyAlignment="1">
      <alignment horizontal="right"/>
    </xf>
    <xf numFmtId="0" fontId="5" fillId="0" borderId="1" xfId="0" applyFont="1" applyBorder="1"/>
    <xf numFmtId="0" fontId="0" fillId="0" borderId="0" xfId="0" applyFont="1" applyAlignment="1">
      <alignment horizontal="center"/>
    </xf>
    <xf numFmtId="0" fontId="7" fillId="0" borderId="0" xfId="0" applyFont="1"/>
    <xf numFmtId="0" fontId="7" fillId="0" borderId="0" xfId="0" applyFont="1" applyAlignment="1">
      <alignment vertical="top"/>
    </xf>
    <xf numFmtId="0" fontId="7" fillId="0" borderId="0" xfId="0" applyFont="1" applyAlignment="1">
      <alignment vertical="top" wrapText="1"/>
    </xf>
    <xf numFmtId="9" fontId="7" fillId="0" borderId="0" xfId="1" applyFont="1" applyAlignment="1">
      <alignment horizontal="center" vertical="top"/>
    </xf>
    <xf numFmtId="0" fontId="8" fillId="0" borderId="0" xfId="0" applyFont="1" applyAlignment="1">
      <alignment wrapText="1"/>
    </xf>
    <xf numFmtId="0" fontId="8" fillId="0" borderId="0" xfId="0" applyFont="1" applyAlignment="1">
      <alignment horizontal="center" wrapText="1"/>
    </xf>
    <xf numFmtId="0" fontId="8" fillId="0" borderId="0" xfId="0" applyFont="1"/>
    <xf numFmtId="0" fontId="8" fillId="0" borderId="0" xfId="0" applyFont="1" applyAlignment="1">
      <alignment horizontal="center"/>
    </xf>
    <xf numFmtId="0" fontId="9" fillId="0" borderId="0" xfId="0" applyFont="1" applyBorder="1" applyAlignment="1">
      <alignment horizontal="right"/>
    </xf>
    <xf numFmtId="0" fontId="8" fillId="0" borderId="1" xfId="0" applyFont="1" applyBorder="1"/>
    <xf numFmtId="0" fontId="10" fillId="0" borderId="0" xfId="0" applyFont="1"/>
    <xf numFmtId="0" fontId="11" fillId="2" borderId="14" xfId="0" applyFont="1" applyFill="1" applyBorder="1" applyAlignment="1">
      <alignment textRotation="90" wrapText="1"/>
    </xf>
    <xf numFmtId="0" fontId="11" fillId="2" borderId="20" xfId="0" applyFont="1" applyFill="1" applyBorder="1" applyAlignment="1">
      <alignment textRotation="90" wrapText="1"/>
    </xf>
    <xf numFmtId="0" fontId="11" fillId="2" borderId="18" xfId="0" applyFont="1" applyFill="1" applyBorder="1" applyAlignment="1">
      <alignment horizontal="left" textRotation="90" wrapText="1"/>
    </xf>
    <xf numFmtId="0" fontId="11" fillId="2" borderId="18" xfId="0" applyFont="1" applyFill="1" applyBorder="1" applyAlignment="1">
      <alignment wrapText="1"/>
    </xf>
    <xf numFmtId="0" fontId="11" fillId="2" borderId="19" xfId="0" applyFont="1" applyFill="1" applyBorder="1" applyAlignment="1">
      <alignment horizontal="center" wrapText="1"/>
    </xf>
    <xf numFmtId="0" fontId="12" fillId="2" borderId="14" xfId="0" applyFont="1" applyFill="1" applyBorder="1" applyAlignment="1">
      <alignment horizontal="center" wrapText="1"/>
    </xf>
    <xf numFmtId="0" fontId="12" fillId="2" borderId="15" xfId="0" applyFont="1" applyFill="1" applyBorder="1" applyAlignment="1">
      <alignment horizontal="center" wrapText="1"/>
    </xf>
    <xf numFmtId="0" fontId="13" fillId="3" borderId="6" xfId="0" applyFont="1" applyFill="1" applyBorder="1" applyAlignment="1">
      <alignment horizontal="center" vertical="top"/>
    </xf>
    <xf numFmtId="0" fontId="13" fillId="3" borderId="17" xfId="0" applyFont="1" applyFill="1" applyBorder="1" applyAlignment="1">
      <alignment horizontal="center" vertical="top"/>
    </xf>
    <xf numFmtId="14" fontId="13" fillId="3" borderId="7" xfId="0" applyNumberFormat="1" applyFont="1" applyFill="1" applyBorder="1" applyAlignment="1">
      <alignment vertical="top"/>
    </xf>
    <xf numFmtId="1" fontId="13" fillId="3" borderId="7" xfId="0" applyNumberFormat="1" applyFont="1" applyFill="1" applyBorder="1" applyAlignment="1">
      <alignment horizontal="center" vertical="top"/>
    </xf>
    <xf numFmtId="0" fontId="13" fillId="3" borderId="7" xfId="0" applyFont="1" applyFill="1" applyBorder="1" applyAlignment="1">
      <alignment horizontal="center" vertical="top"/>
    </xf>
    <xf numFmtId="0" fontId="13" fillId="3" borderId="7" xfId="0" applyFont="1" applyFill="1" applyBorder="1" applyAlignment="1">
      <alignment vertical="top"/>
    </xf>
    <xf numFmtId="0" fontId="13" fillId="3" borderId="8" xfId="0" applyFont="1" applyFill="1" applyBorder="1" applyAlignment="1">
      <alignment vertical="top"/>
    </xf>
    <xf numFmtId="164" fontId="14" fillId="3" borderId="17" xfId="0" applyNumberFormat="1" applyFont="1" applyFill="1" applyBorder="1" applyAlignment="1">
      <alignment vertical="top"/>
    </xf>
    <xf numFmtId="164" fontId="14" fillId="3" borderId="24" xfId="0" applyNumberFormat="1" applyFont="1" applyFill="1" applyBorder="1" applyAlignment="1">
      <alignment vertical="top"/>
    </xf>
    <xf numFmtId="10" fontId="10" fillId="0" borderId="26" xfId="0" applyNumberFormat="1" applyFont="1" applyBorder="1"/>
    <xf numFmtId="0" fontId="10" fillId="0" borderId="10" xfId="0" applyFont="1" applyBorder="1" applyAlignment="1">
      <alignment horizontal="center" vertical="top"/>
    </xf>
    <xf numFmtId="0" fontId="10" fillId="0" borderId="21" xfId="0" applyFont="1" applyBorder="1" applyAlignment="1">
      <alignment horizontal="center" vertical="top"/>
    </xf>
    <xf numFmtId="14" fontId="10" fillId="0" borderId="2" xfId="0" applyNumberFormat="1" applyFont="1" applyBorder="1" applyAlignment="1">
      <alignment vertical="top"/>
    </xf>
    <xf numFmtId="0" fontId="10" fillId="0" borderId="2" xfId="0" applyFont="1" applyBorder="1" applyAlignment="1">
      <alignment horizontal="center" vertical="top"/>
    </xf>
    <xf numFmtId="0" fontId="10" fillId="0" borderId="2" xfId="0" quotePrefix="1" applyFont="1" applyBorder="1" applyAlignment="1">
      <alignment vertical="top" wrapText="1"/>
    </xf>
    <xf numFmtId="0" fontId="10" fillId="0" borderId="3" xfId="0" applyFont="1" applyBorder="1" applyAlignment="1">
      <alignment vertical="top" wrapText="1"/>
    </xf>
    <xf numFmtId="164" fontId="15" fillId="4" borderId="10" xfId="0" applyNumberFormat="1" applyFont="1" applyFill="1" applyBorder="1" applyAlignment="1">
      <alignment vertical="top"/>
    </xf>
    <xf numFmtId="164" fontId="15" fillId="4" borderId="3" xfId="0" applyNumberFormat="1" applyFont="1" applyFill="1" applyBorder="1" applyAlignment="1">
      <alignment vertical="top"/>
    </xf>
    <xf numFmtId="10" fontId="10" fillId="0" borderId="29" xfId="0" applyNumberFormat="1" applyFont="1" applyBorder="1"/>
    <xf numFmtId="164" fontId="15" fillId="4" borderId="12" xfId="0" applyNumberFormat="1" applyFont="1" applyFill="1" applyBorder="1" applyAlignment="1">
      <alignment vertical="top"/>
    </xf>
    <xf numFmtId="164" fontId="15" fillId="4" borderId="25" xfId="0" applyNumberFormat="1" applyFont="1" applyFill="1" applyBorder="1" applyAlignment="1">
      <alignment vertical="top"/>
    </xf>
    <xf numFmtId="10" fontId="10" fillId="0" borderId="28" xfId="0" applyNumberFormat="1" applyFont="1" applyBorder="1"/>
    <xf numFmtId="0" fontId="10" fillId="0" borderId="16" xfId="0" applyFont="1" applyBorder="1" applyAlignment="1">
      <alignment horizontal="center" vertical="top"/>
    </xf>
    <xf numFmtId="0" fontId="10" fillId="0" borderId="22" xfId="0" applyFont="1" applyBorder="1" applyAlignment="1">
      <alignment horizontal="center" vertical="top"/>
    </xf>
    <xf numFmtId="14" fontId="10" fillId="0" borderId="4" xfId="0" applyNumberFormat="1" applyFont="1" applyBorder="1" applyAlignment="1">
      <alignment vertical="top"/>
    </xf>
    <xf numFmtId="0" fontId="10" fillId="0" borderId="4" xfId="0" applyFont="1" applyBorder="1" applyAlignment="1">
      <alignment horizontal="center" vertical="top"/>
    </xf>
    <xf numFmtId="0" fontId="10" fillId="0" borderId="5" xfId="0" applyFont="1" applyBorder="1" applyAlignment="1">
      <alignment vertical="top" wrapText="1"/>
    </xf>
    <xf numFmtId="164" fontId="15" fillId="4" borderId="11" xfId="0" applyNumberFormat="1" applyFont="1" applyFill="1" applyBorder="1" applyAlignment="1">
      <alignment vertical="top"/>
    </xf>
    <xf numFmtId="164" fontId="15" fillId="4" borderId="13" xfId="0" applyNumberFormat="1" applyFont="1" applyFill="1" applyBorder="1" applyAlignment="1">
      <alignment vertical="top"/>
    </xf>
    <xf numFmtId="10" fontId="10" fillId="0" borderId="30" xfId="0" applyNumberFormat="1" applyFont="1" applyBorder="1"/>
    <xf numFmtId="164" fontId="15" fillId="4" borderId="16" xfId="0" applyNumberFormat="1" applyFont="1" applyFill="1" applyBorder="1" applyAlignment="1">
      <alignment vertical="top"/>
    </xf>
    <xf numFmtId="164" fontId="15" fillId="4" borderId="5" xfId="0" applyNumberFormat="1" applyFont="1" applyFill="1" applyBorder="1" applyAlignment="1">
      <alignment vertical="top"/>
    </xf>
    <xf numFmtId="0" fontId="10" fillId="0" borderId="11" xfId="0" applyFont="1" applyBorder="1" applyAlignment="1">
      <alignment horizontal="center" vertical="top"/>
    </xf>
    <xf numFmtId="0" fontId="10" fillId="0" borderId="23" xfId="0" applyFont="1" applyBorder="1" applyAlignment="1">
      <alignment horizontal="center" vertical="top"/>
    </xf>
    <xf numFmtId="14" fontId="10" fillId="0" borderId="9" xfId="0" applyNumberFormat="1" applyFont="1" applyBorder="1" applyAlignment="1">
      <alignment vertical="top"/>
    </xf>
    <xf numFmtId="0" fontId="10" fillId="0" borderId="9" xfId="0" applyFont="1" applyBorder="1" applyAlignment="1">
      <alignment horizontal="center" vertical="top"/>
    </xf>
    <xf numFmtId="0" fontId="10" fillId="0" borderId="9" xfId="0" quotePrefix="1" applyFont="1" applyBorder="1" applyAlignment="1">
      <alignment vertical="top" wrapText="1"/>
    </xf>
    <xf numFmtId="0" fontId="10" fillId="0" borderId="13" xfId="0" applyFont="1" applyBorder="1" applyAlignment="1">
      <alignment vertical="top" wrapText="1"/>
    </xf>
    <xf numFmtId="10" fontId="10" fillId="0" borderId="27" xfId="0" applyNumberFormat="1" applyFont="1" applyBorder="1"/>
    <xf numFmtId="0" fontId="13" fillId="0" borderId="0" xfId="0" applyFont="1" applyFill="1" applyBorder="1" applyAlignment="1">
      <alignment horizontal="right" vertical="top" wrapText="1"/>
    </xf>
    <xf numFmtId="0" fontId="13" fillId="0" borderId="0" xfId="0" applyFont="1" applyAlignment="1">
      <alignment horizontal="right"/>
    </xf>
    <xf numFmtId="0" fontId="10" fillId="0" borderId="1" xfId="0" applyFont="1" applyBorder="1"/>
    <xf numFmtId="0" fontId="10" fillId="0" borderId="0" xfId="0" applyFont="1" applyAlignment="1">
      <alignment textRotation="90"/>
    </xf>
    <xf numFmtId="0" fontId="0" fillId="0" borderId="0" xfId="0" applyFont="1" applyAlignment="1">
      <alignment wrapText="1"/>
    </xf>
    <xf numFmtId="0" fontId="0" fillId="0" borderId="0" xfId="0" applyFont="1"/>
    <xf numFmtId="0" fontId="0" fillId="0" borderId="4" xfId="0" quotePrefix="1" applyFont="1" applyBorder="1" applyAlignment="1">
      <alignment vertical="top" wrapText="1"/>
    </xf>
    <xf numFmtId="0" fontId="0" fillId="0" borderId="2" xfId="0" quotePrefix="1" applyFont="1" applyBorder="1" applyAlignment="1">
      <alignment vertical="top" wrapText="1"/>
    </xf>
    <xf numFmtId="0" fontId="0" fillId="0" borderId="0" xfId="0" quotePrefix="1" applyFont="1" applyAlignment="1">
      <alignment wrapText="1"/>
    </xf>
    <xf numFmtId="0" fontId="0" fillId="0" borderId="31" xfId="0" quotePrefix="1" applyFont="1" applyFill="1" applyBorder="1" applyAlignment="1">
      <alignment vertical="top" wrapText="1"/>
    </xf>
    <xf numFmtId="164" fontId="10" fillId="0" borderId="32" xfId="0" applyNumberFormat="1" applyFont="1" applyBorder="1"/>
    <xf numFmtId="10" fontId="10" fillId="0" borderId="1" xfId="0" applyNumberFormat="1" applyFont="1" applyBorder="1"/>
    <xf numFmtId="0" fontId="0" fillId="0" borderId="0" xfId="0" quotePrefix="1" applyFont="1" applyBorder="1" applyAlignment="1">
      <alignment vertical="top" wrapText="1"/>
    </xf>
    <xf numFmtId="0" fontId="0" fillId="0" borderId="0" xfId="0" applyFont="1" applyAlignment="1">
      <alignment vertical="top"/>
    </xf>
    <xf numFmtId="0" fontId="0" fillId="0" borderId="0" xfId="0" applyFont="1" applyAlignment="1">
      <alignment vertical="top" wrapText="1"/>
    </xf>
    <xf numFmtId="0" fontId="7" fillId="0" borderId="0" xfId="0" applyFont="1" applyAlignment="1">
      <alignment wrapText="1"/>
    </xf>
    <xf numFmtId="0" fontId="0" fillId="0" borderId="0" xfId="0" quotePrefix="1" applyAlignment="1">
      <alignment horizontal="center"/>
    </xf>
    <xf numFmtId="0" fontId="10" fillId="0" borderId="1" xfId="0" applyFont="1" applyBorder="1" applyAlignment="1">
      <alignment horizontal="center"/>
    </xf>
  </cellXfs>
  <cellStyles count="2">
    <cellStyle name="Prozent" xfId="1" builtinId="5"/>
    <cellStyle name="Standard" xfId="0" builtinId="0"/>
  </cellStyles>
  <dxfs count="36">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257175</xdr:colOff>
      <xdr:row>2</xdr:row>
      <xdr:rowOff>61913</xdr:rowOff>
    </xdr:from>
    <xdr:to>
      <xdr:col>18</xdr:col>
      <xdr:colOff>354613</xdr:colOff>
      <xdr:row>8</xdr:row>
      <xdr:rowOff>0</xdr:rowOff>
    </xdr:to>
    <xdr:pic>
      <xdr:nvPicPr>
        <xdr:cNvPr id="5" name="Grafik 4">
          <a:extLst>
            <a:ext uri="{FF2B5EF4-FFF2-40B4-BE49-F238E27FC236}">
              <a16:creationId xmlns:a16="http://schemas.microsoft.com/office/drawing/2014/main" xmlns="" id="{BC80EF79-7A89-4A39-BA79-3F8A9F3BDAB7}"/>
            </a:ext>
          </a:extLst>
        </xdr:cNvPr>
        <xdr:cNvPicPr>
          <a:picLocks noChangeAspect="1"/>
        </xdr:cNvPicPr>
      </xdr:nvPicPr>
      <xdr:blipFill>
        <a:blip xmlns:r="http://schemas.openxmlformats.org/officeDocument/2006/relationships" r:embed="rId1"/>
        <a:stretch>
          <a:fillRect/>
        </a:stretch>
      </xdr:blipFill>
      <xdr:spPr>
        <a:xfrm>
          <a:off x="10258425" y="423863"/>
          <a:ext cx="6193438" cy="2838450"/>
        </a:xfrm>
        <a:prstGeom prst="rect">
          <a:avLst/>
        </a:prstGeom>
      </xdr:spPr>
    </xdr:pic>
    <xdr:clientData/>
  </xdr:twoCellAnchor>
  <xdr:twoCellAnchor editAs="oneCell">
    <xdr:from>
      <xdr:col>10</xdr:col>
      <xdr:colOff>366320</xdr:colOff>
      <xdr:row>14</xdr:row>
      <xdr:rowOff>85725</xdr:rowOff>
    </xdr:from>
    <xdr:to>
      <xdr:col>14</xdr:col>
      <xdr:colOff>227954</xdr:colOff>
      <xdr:row>33</xdr:row>
      <xdr:rowOff>151621</xdr:rowOff>
    </xdr:to>
    <xdr:pic>
      <xdr:nvPicPr>
        <xdr:cNvPr id="6" name="Grafik 5">
          <a:extLst>
            <a:ext uri="{FF2B5EF4-FFF2-40B4-BE49-F238E27FC236}">
              <a16:creationId xmlns:a16="http://schemas.microsoft.com/office/drawing/2014/main" xmlns="" id="{D4D02574-9809-4401-8F8B-A53F1AEC4150}"/>
            </a:ext>
          </a:extLst>
        </xdr:cNvPr>
        <xdr:cNvPicPr>
          <a:picLocks noChangeAspect="1"/>
        </xdr:cNvPicPr>
      </xdr:nvPicPr>
      <xdr:blipFill>
        <a:blip xmlns:r="http://schemas.openxmlformats.org/officeDocument/2006/relationships" r:embed="rId2"/>
        <a:stretch>
          <a:fillRect/>
        </a:stretch>
      </xdr:blipFill>
      <xdr:spPr>
        <a:xfrm>
          <a:off x="8934058" y="2619375"/>
          <a:ext cx="2909634" cy="3504421"/>
        </a:xfrm>
        <a:prstGeom prst="rect">
          <a:avLst/>
        </a:prstGeom>
        <a:ln>
          <a:solidFill>
            <a:sysClr val="windowText" lastClr="000000"/>
          </a:solidFill>
        </a:ln>
      </xdr:spPr>
    </xdr:pic>
    <xdr:clientData/>
  </xdr:twoCellAnchor>
  <xdr:twoCellAnchor editAs="oneCell">
    <xdr:from>
      <xdr:col>15</xdr:col>
      <xdr:colOff>514350</xdr:colOff>
      <xdr:row>11</xdr:row>
      <xdr:rowOff>152400</xdr:rowOff>
    </xdr:from>
    <xdr:to>
      <xdr:col>24</xdr:col>
      <xdr:colOff>370689</xdr:colOff>
      <xdr:row>30</xdr:row>
      <xdr:rowOff>37662</xdr:rowOff>
    </xdr:to>
    <xdr:pic>
      <xdr:nvPicPr>
        <xdr:cNvPr id="2" name="Grafik 1">
          <a:extLst>
            <a:ext uri="{FF2B5EF4-FFF2-40B4-BE49-F238E27FC236}">
              <a16:creationId xmlns:a16="http://schemas.microsoft.com/office/drawing/2014/main" xmlns="" id="{FB2D42A7-F41C-4EC7-9F72-F4A2300DD24E}"/>
            </a:ext>
          </a:extLst>
        </xdr:cNvPr>
        <xdr:cNvPicPr>
          <a:picLocks noChangeAspect="1"/>
        </xdr:cNvPicPr>
      </xdr:nvPicPr>
      <xdr:blipFill>
        <a:blip xmlns:r="http://schemas.openxmlformats.org/officeDocument/2006/relationships" r:embed="rId3"/>
        <a:stretch>
          <a:fillRect/>
        </a:stretch>
      </xdr:blipFill>
      <xdr:spPr>
        <a:xfrm>
          <a:off x="13058775" y="4724400"/>
          <a:ext cx="6285714" cy="3504762"/>
        </a:xfrm>
        <a:prstGeom prst="rect">
          <a:avLst/>
        </a:prstGeom>
      </xdr:spPr>
    </xdr:pic>
    <xdr:clientData/>
  </xdr:twoCellAnchor>
</xdr:wsDr>
</file>

<file path=xl/tables/table1.xml><?xml version="1.0" encoding="utf-8"?>
<table xmlns="http://schemas.openxmlformats.org/spreadsheetml/2006/main" id="1" name="Tabelle1" displayName="Tabelle1" ref="B4:J19" totalsRowShown="0" dataDxfId="35">
  <autoFilter ref="B4:J19"/>
  <tableColumns count="9">
    <tableColumn id="1" name="Nr." dataDxfId="34"/>
    <tableColumn id="6" name="Name" dataDxfId="33"/>
    <tableColumn id="2" name="Bschreibung" dataDxfId="32"/>
    <tableColumn id="3" name="Wahrsch." dataDxfId="31" dataCellStyle="Prozent"/>
    <tableColumn id="4" name="Schaden" dataDxfId="30"/>
    <tableColumn id="5" name="Stufe" dataDxfId="29"/>
    <tableColumn id="7" name="Prio" dataDxfId="28"/>
    <tableColumn id="8" name="Massnahmen" dataDxfId="27"/>
    <tableColumn id="9" name="Verantwortlich" dataDxfId="26"/>
  </tableColumns>
  <tableStyleInfo name="TableStyleMedium3" showFirstColumn="0" showLastColumn="0" showRowStripes="1" showColumnStripes="0"/>
</table>
</file>

<file path=xl/tables/table2.xml><?xml version="1.0" encoding="utf-8"?>
<table xmlns="http://schemas.openxmlformats.org/spreadsheetml/2006/main" id="8" name="Tabelle13459" displayName="Tabelle13459" ref="B2:G26" totalsRowShown="0" headerRowDxfId="19">
  <autoFilter ref="B2:G26"/>
  <tableColumns count="6">
    <tableColumn id="1" name="Task"/>
    <tableColumn id="2" name="Arbeitspaket" dataDxfId="18"/>
    <tableColumn id="3" name="Aufwand geplant_x000a_[h]"/>
    <tableColumn id="4" name="Aufwand effektiv _x000a_[h]"/>
    <tableColumn id="5" name="Verantwortlich"/>
    <tableColumn id="9" name="Erledigt ?" dataDxfId="17"/>
  </tableColumns>
  <tableStyleInfo name="TableStyleLight20" showFirstColumn="0" showLastColumn="0" showRowStripes="1" showColumnStripes="0"/>
</table>
</file>

<file path=xl/tables/table3.xml><?xml version="1.0" encoding="utf-8"?>
<table xmlns="http://schemas.openxmlformats.org/spreadsheetml/2006/main" id="9" name="Tabelle134510" displayName="Tabelle134510" ref="B2:G30" totalsRowShown="0" headerRowDxfId="16">
  <autoFilter ref="B2:G30"/>
  <tableColumns count="6">
    <tableColumn id="1" name="Task"/>
    <tableColumn id="2" name="Arbeitspaket" dataDxfId="15"/>
    <tableColumn id="3" name="Aufwand geplant_x000a_[h]"/>
    <tableColumn id="4" name="Aufwand effektiv _x000a_[h]"/>
    <tableColumn id="5" name="Verantwortlich"/>
    <tableColumn id="9" name="Erledigt ?" dataDxfId="14"/>
  </tableColumns>
  <tableStyleInfo name="TableStyleLight20" showFirstColumn="0" showLastColumn="0" showRowStripes="1" showColumnStripes="0"/>
</table>
</file>

<file path=xl/tables/table4.xml><?xml version="1.0" encoding="utf-8"?>
<table xmlns="http://schemas.openxmlformats.org/spreadsheetml/2006/main" id="2" name="Tabelle13" displayName="Tabelle13" ref="B2:G23" totalsRowShown="0" headerRowDxfId="13">
  <autoFilter ref="B2:G23"/>
  <tableColumns count="6">
    <tableColumn id="1" name="Task"/>
    <tableColumn id="2" name="Arbeitspaket"/>
    <tableColumn id="3" name="Aufwand geplant_x000a_[h]"/>
    <tableColumn id="4" name="Aufwand effektiv _x000a_[h]"/>
    <tableColumn id="5" name="Verantwortlich"/>
    <tableColumn id="9" name="Erledigt ?" dataDxfId="12"/>
  </tableColumns>
  <tableStyleInfo name="TableStyleLight20" showFirstColumn="0" showLastColumn="0" showRowStripes="1" showColumnStripes="0"/>
</table>
</file>

<file path=xl/tables/table5.xml><?xml version="1.0" encoding="utf-8"?>
<table xmlns="http://schemas.openxmlformats.org/spreadsheetml/2006/main" id="4" name="Tabelle1345" displayName="Tabelle1345" ref="B2:G11" totalsRowShown="0" headerRowDxfId="11">
  <autoFilter ref="B2:G11"/>
  <tableColumns count="6">
    <tableColumn id="1" name="Task"/>
    <tableColumn id="2" name="Arbeitspaket" dataDxfId="10"/>
    <tableColumn id="3" name="Aufwand geplant_x000a_[h]"/>
    <tableColumn id="4" name="Aufwand effektiv _x000a_[h]"/>
    <tableColumn id="5" name="Verantwortlich"/>
    <tableColumn id="9" name="Erledigt ?" dataDxfId="9"/>
  </tableColumns>
  <tableStyleInfo name="TableStyleLight20" showFirstColumn="0" showLastColumn="0" showRowStripes="1" showColumnStripes="0"/>
</table>
</file>

<file path=xl/tables/table6.xml><?xml version="1.0" encoding="utf-8"?>
<table xmlns="http://schemas.openxmlformats.org/spreadsheetml/2006/main" id="5" name="Tabelle13456" displayName="Tabelle13456" ref="B2:G13" totalsRowShown="0" headerRowDxfId="8">
  <autoFilter ref="B2:G13"/>
  <tableColumns count="6">
    <tableColumn id="1" name="Task"/>
    <tableColumn id="2" name="Arbeitspaket" dataDxfId="7"/>
    <tableColumn id="3" name="Aufwand geplant_x000a_[h]"/>
    <tableColumn id="4" name="Aufwand effektiv _x000a_[h]"/>
    <tableColumn id="5" name="Verantwortlich"/>
    <tableColumn id="9" name="Erledigt ?" dataDxfId="6"/>
  </tableColumns>
  <tableStyleInfo name="TableStyleLight20" showFirstColumn="0" showLastColumn="0" showRowStripes="1" showColumnStripes="0"/>
</table>
</file>

<file path=xl/tables/table7.xml><?xml version="1.0" encoding="utf-8"?>
<table xmlns="http://schemas.openxmlformats.org/spreadsheetml/2006/main" id="6" name="Tabelle13457" displayName="Tabelle13457" ref="B2:G25" totalsRowShown="0" headerRowDxfId="5">
  <autoFilter ref="B2:G25"/>
  <tableColumns count="6">
    <tableColumn id="1" name="Task"/>
    <tableColumn id="2" name="Arbeitspaket" dataDxfId="4"/>
    <tableColumn id="3" name="Aufwand geplant_x000a_[h]"/>
    <tableColumn id="4" name="Aufwand effektiv _x000a_[h]"/>
    <tableColumn id="5" name="Verantwortlich"/>
    <tableColumn id="9" name="Erledigt ?" dataDxfId="3"/>
  </tableColumns>
  <tableStyleInfo name="TableStyleLight20" showFirstColumn="0" showLastColumn="0" showRowStripes="1" showColumnStripes="0"/>
</table>
</file>

<file path=xl/tables/table8.xml><?xml version="1.0" encoding="utf-8"?>
<table xmlns="http://schemas.openxmlformats.org/spreadsheetml/2006/main" id="7" name="Tabelle13458" displayName="Tabelle13458" ref="B2:G30" totalsRowShown="0" headerRowDxfId="2">
  <autoFilter ref="B2:G30"/>
  <tableColumns count="6">
    <tableColumn id="1" name="Task"/>
    <tableColumn id="2" name="Arbeitspaket" dataDxfId="1"/>
    <tableColumn id="3" name="Aufwand geplant_x000a_[h]"/>
    <tableColumn id="4" name="Aufwand effektiv _x000a_[h]"/>
    <tableColumn id="5" name="Verantwortlich"/>
    <tableColumn id="9" name="Erledigt ?"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J20"/>
  <sheetViews>
    <sheetView zoomScaleNormal="100" workbookViewId="0">
      <selection activeCell="K11" sqref="K11"/>
    </sheetView>
  </sheetViews>
  <sheetFormatPr baseColWidth="10" defaultColWidth="10.73046875" defaultRowHeight="14.25" x14ac:dyDescent="0.45"/>
  <cols>
    <col min="1" max="1" width="2.3984375" style="13" customWidth="1"/>
    <col min="2" max="2" width="6" style="13" bestFit="1" customWidth="1"/>
    <col min="3" max="3" width="16" style="13" customWidth="1"/>
    <col min="4" max="4" width="23.1328125" style="13" customWidth="1"/>
    <col min="5" max="5" width="11.59765625" style="13" bestFit="1" customWidth="1"/>
    <col min="6" max="6" width="26.3984375" style="13" customWidth="1"/>
    <col min="7" max="7" width="8" style="13" bestFit="1" customWidth="1"/>
    <col min="8" max="8" width="6.86328125" style="13" bestFit="1" customWidth="1"/>
    <col min="9" max="9" width="24.265625" style="13" customWidth="1"/>
    <col min="10" max="10" width="16.59765625" style="13" bestFit="1" customWidth="1"/>
    <col min="11" max="16384" width="10.73046875" style="13"/>
  </cols>
  <sheetData>
    <row r="4" spans="2:10" x14ac:dyDescent="0.45">
      <c r="B4" s="13" t="s">
        <v>55</v>
      </c>
      <c r="C4" s="13" t="s">
        <v>56</v>
      </c>
      <c r="D4" s="13" t="s">
        <v>57</v>
      </c>
      <c r="E4" s="13" t="s">
        <v>58</v>
      </c>
      <c r="F4" s="13" t="s">
        <v>62</v>
      </c>
      <c r="G4" s="13" t="s">
        <v>59</v>
      </c>
      <c r="H4" s="13" t="s">
        <v>60</v>
      </c>
      <c r="I4" s="13" t="s">
        <v>61</v>
      </c>
      <c r="J4" s="13" t="s">
        <v>7</v>
      </c>
    </row>
    <row r="5" spans="2:10" ht="42.75" x14ac:dyDescent="0.45">
      <c r="B5" s="14">
        <v>1</v>
      </c>
      <c r="C5" s="14" t="s">
        <v>68</v>
      </c>
      <c r="D5" s="15" t="s">
        <v>70</v>
      </c>
      <c r="E5" s="16">
        <v>0.2</v>
      </c>
      <c r="F5" s="15" t="s">
        <v>72</v>
      </c>
      <c r="G5" s="83" t="s">
        <v>108</v>
      </c>
      <c r="H5" s="14">
        <v>2</v>
      </c>
      <c r="I5" s="15" t="s">
        <v>71</v>
      </c>
      <c r="J5" s="84" t="s">
        <v>115</v>
      </c>
    </row>
    <row r="6" spans="2:10" ht="57" x14ac:dyDescent="0.45">
      <c r="B6" s="14">
        <v>2</v>
      </c>
      <c r="C6" s="14" t="s">
        <v>69</v>
      </c>
      <c r="D6" s="15" t="s">
        <v>73</v>
      </c>
      <c r="E6" s="16">
        <v>0.1</v>
      </c>
      <c r="F6" s="15" t="s">
        <v>74</v>
      </c>
      <c r="G6" s="83" t="s">
        <v>108</v>
      </c>
      <c r="H6" s="14">
        <v>2</v>
      </c>
      <c r="I6" s="15" t="s">
        <v>75</v>
      </c>
      <c r="J6" s="84" t="s">
        <v>115</v>
      </c>
    </row>
    <row r="7" spans="2:10" ht="57" x14ac:dyDescent="0.45">
      <c r="B7" s="14">
        <v>3</v>
      </c>
      <c r="C7" s="83" t="s">
        <v>109</v>
      </c>
      <c r="D7" s="84" t="s">
        <v>110</v>
      </c>
      <c r="E7" s="16">
        <v>0.1</v>
      </c>
      <c r="F7" s="84" t="s">
        <v>111</v>
      </c>
      <c r="G7" s="83" t="s">
        <v>112</v>
      </c>
      <c r="H7" s="14">
        <v>3</v>
      </c>
      <c r="I7" s="84" t="s">
        <v>113</v>
      </c>
      <c r="J7" s="83" t="s">
        <v>114</v>
      </c>
    </row>
    <row r="8" spans="2:10" ht="42.75" x14ac:dyDescent="0.45">
      <c r="B8" s="14">
        <v>4</v>
      </c>
      <c r="C8" s="83" t="s">
        <v>116</v>
      </c>
      <c r="D8" s="84" t="s">
        <v>118</v>
      </c>
      <c r="E8" s="16">
        <v>0.3</v>
      </c>
      <c r="F8" s="84" t="s">
        <v>119</v>
      </c>
      <c r="G8" s="83" t="s">
        <v>120</v>
      </c>
      <c r="H8" s="14">
        <v>3</v>
      </c>
      <c r="I8" s="84" t="s">
        <v>117</v>
      </c>
      <c r="J8" s="83" t="s">
        <v>114</v>
      </c>
    </row>
    <row r="9" spans="2:10" ht="42.75" x14ac:dyDescent="0.45">
      <c r="B9" s="14">
        <v>5</v>
      </c>
      <c r="C9" s="84" t="s">
        <v>209</v>
      </c>
      <c r="D9" s="84" t="s">
        <v>210</v>
      </c>
      <c r="E9" s="16">
        <v>0.4</v>
      </c>
      <c r="F9" s="84" t="s">
        <v>211</v>
      </c>
      <c r="G9" s="84" t="s">
        <v>112</v>
      </c>
      <c r="H9" s="15">
        <v>1</v>
      </c>
      <c r="I9" s="84" t="s">
        <v>212</v>
      </c>
      <c r="J9" s="84" t="s">
        <v>115</v>
      </c>
    </row>
    <row r="10" spans="2:10" x14ac:dyDescent="0.45">
      <c r="B10" s="14">
        <v>6</v>
      </c>
      <c r="C10" s="14"/>
      <c r="D10" s="15"/>
      <c r="E10" s="16">
        <v>0</v>
      </c>
      <c r="F10" s="15"/>
      <c r="G10" s="15"/>
      <c r="H10" s="15"/>
      <c r="I10" s="15"/>
      <c r="J10" s="15"/>
    </row>
    <row r="11" spans="2:10" x14ac:dyDescent="0.45">
      <c r="B11" s="14">
        <v>7</v>
      </c>
      <c r="C11" s="14"/>
      <c r="D11" s="15"/>
      <c r="E11" s="16">
        <v>0</v>
      </c>
      <c r="F11" s="15"/>
      <c r="G11" s="15"/>
      <c r="H11" s="15"/>
      <c r="I11" s="15"/>
      <c r="J11" s="15"/>
    </row>
    <row r="12" spans="2:10" x14ac:dyDescent="0.45">
      <c r="B12" s="14">
        <v>8</v>
      </c>
      <c r="C12" s="14"/>
      <c r="D12" s="15"/>
      <c r="E12" s="16">
        <v>0</v>
      </c>
      <c r="F12" s="15"/>
      <c r="G12" s="15"/>
      <c r="H12" s="15"/>
      <c r="I12" s="15"/>
      <c r="J12" s="15"/>
    </row>
    <row r="13" spans="2:10" x14ac:dyDescent="0.45">
      <c r="B13" s="14">
        <v>9</v>
      </c>
      <c r="C13" s="14"/>
      <c r="D13" s="15"/>
      <c r="E13" s="16">
        <v>0</v>
      </c>
      <c r="F13" s="15"/>
      <c r="G13" s="15"/>
      <c r="H13" s="15"/>
      <c r="I13" s="15"/>
      <c r="J13" s="15"/>
    </row>
    <row r="14" spans="2:10" x14ac:dyDescent="0.45">
      <c r="B14" s="14">
        <v>10</v>
      </c>
      <c r="C14" s="14"/>
      <c r="D14" s="15"/>
      <c r="E14" s="16">
        <v>0</v>
      </c>
      <c r="F14" s="15"/>
      <c r="G14" s="15"/>
      <c r="H14" s="15"/>
      <c r="I14" s="15"/>
      <c r="J14" s="15"/>
    </row>
    <row r="15" spans="2:10" x14ac:dyDescent="0.45">
      <c r="B15" s="14">
        <v>11</v>
      </c>
      <c r="C15" s="14"/>
      <c r="D15" s="15"/>
      <c r="E15" s="16">
        <v>0</v>
      </c>
      <c r="F15" s="15"/>
      <c r="G15" s="15"/>
      <c r="H15" s="15"/>
      <c r="I15" s="15"/>
      <c r="J15" s="15"/>
    </row>
    <row r="16" spans="2:10" x14ac:dyDescent="0.45">
      <c r="B16" s="14">
        <v>12</v>
      </c>
      <c r="C16" s="14"/>
      <c r="D16" s="15"/>
      <c r="E16" s="16">
        <v>0</v>
      </c>
      <c r="F16" s="15"/>
      <c r="G16" s="15"/>
      <c r="H16" s="15"/>
      <c r="I16" s="15"/>
      <c r="J16" s="15"/>
    </row>
    <row r="17" spans="2:10" x14ac:dyDescent="0.45">
      <c r="B17" s="14">
        <v>13</v>
      </c>
      <c r="C17" s="14"/>
      <c r="D17" s="15"/>
      <c r="E17" s="16">
        <v>0</v>
      </c>
      <c r="F17" s="15"/>
      <c r="G17" s="15"/>
      <c r="H17" s="15"/>
      <c r="I17" s="15"/>
      <c r="J17" s="15"/>
    </row>
    <row r="18" spans="2:10" x14ac:dyDescent="0.45">
      <c r="B18" s="14">
        <v>14</v>
      </c>
      <c r="C18" s="14"/>
      <c r="D18" s="15"/>
      <c r="E18" s="16">
        <v>0</v>
      </c>
      <c r="F18" s="15"/>
      <c r="G18" s="15"/>
      <c r="H18" s="15"/>
      <c r="I18" s="15"/>
      <c r="J18" s="15"/>
    </row>
    <row r="19" spans="2:10" x14ac:dyDescent="0.45">
      <c r="B19" s="14">
        <v>15</v>
      </c>
      <c r="C19" s="14"/>
      <c r="D19" s="15"/>
      <c r="E19" s="16">
        <v>0</v>
      </c>
      <c r="F19" s="15"/>
      <c r="G19" s="15"/>
      <c r="H19" s="15"/>
      <c r="I19" s="15"/>
      <c r="J19" s="15"/>
    </row>
    <row r="20" spans="2:10" x14ac:dyDescent="0.45">
      <c r="D20" s="85"/>
    </row>
  </sheetData>
  <pageMargins left="0.25" right="0.25" top="0.75" bottom="0.75" header="0.3" footer="0.3"/>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B4:V36"/>
  <sheetViews>
    <sheetView tabSelected="1" zoomScale="85" zoomScaleNormal="85" workbookViewId="0">
      <selection activeCell="O15" sqref="O15"/>
    </sheetView>
  </sheetViews>
  <sheetFormatPr baseColWidth="10" defaultColWidth="9.1328125" defaultRowHeight="14.25" x14ac:dyDescent="0.45"/>
  <cols>
    <col min="1" max="1" width="9.1328125" style="23"/>
    <col min="2" max="2" width="3.1328125" style="23" bestFit="1" customWidth="1"/>
    <col min="3" max="3" width="5.73046875" style="23" bestFit="1" customWidth="1"/>
    <col min="4" max="5" width="10.86328125" style="23" bestFit="1" customWidth="1"/>
    <col min="6" max="7" width="3.1328125" style="23" bestFit="1" customWidth="1"/>
    <col min="8" max="8" width="59.3984375" style="23" customWidth="1"/>
    <col min="9" max="9" width="9" style="23" customWidth="1"/>
    <col min="10" max="10" width="9.73046875" style="23" bestFit="1" customWidth="1"/>
    <col min="11" max="11" width="11.265625" style="23" bestFit="1" customWidth="1"/>
    <col min="12" max="12" width="9.59765625" style="23" customWidth="1"/>
    <col min="13" max="13" width="9.1328125" style="23"/>
    <col min="14" max="16" width="4.265625" style="23" bestFit="1" customWidth="1"/>
    <col min="17" max="17" width="9.1328125" style="23"/>
    <col min="18" max="18" width="50" style="23" customWidth="1"/>
    <col min="19" max="21" width="9.1328125" style="23"/>
    <col min="22" max="22" width="78.3984375" style="23" customWidth="1"/>
    <col min="23" max="16384" width="9.1328125" style="23"/>
  </cols>
  <sheetData>
    <row r="4" spans="2:22" ht="14.65" thickBot="1" x14ac:dyDescent="0.5"/>
    <row r="5" spans="2:22" ht="95.25" thickBot="1" x14ac:dyDescent="0.55000000000000004">
      <c r="B5" s="24" t="s">
        <v>0</v>
      </c>
      <c r="C5" s="25" t="s">
        <v>42</v>
      </c>
      <c r="D5" s="26" t="s">
        <v>1</v>
      </c>
      <c r="E5" s="26" t="s">
        <v>2</v>
      </c>
      <c r="F5" s="26" t="s">
        <v>12</v>
      </c>
      <c r="G5" s="26" t="s">
        <v>3</v>
      </c>
      <c r="H5" s="27" t="s">
        <v>4</v>
      </c>
      <c r="I5" s="28" t="s">
        <v>10</v>
      </c>
      <c r="J5" s="29" t="s">
        <v>14</v>
      </c>
      <c r="K5" s="30" t="s">
        <v>11</v>
      </c>
      <c r="L5" s="30" t="s">
        <v>79</v>
      </c>
      <c r="N5" s="73" t="s">
        <v>82</v>
      </c>
      <c r="O5" s="73" t="s">
        <v>81</v>
      </c>
      <c r="P5" s="73" t="s">
        <v>80</v>
      </c>
    </row>
    <row r="6" spans="2:22" ht="14.65" thickBot="1" x14ac:dyDescent="0.5">
      <c r="B6" s="31"/>
      <c r="C6" s="32"/>
      <c r="D6" s="33">
        <v>43003</v>
      </c>
      <c r="E6" s="33">
        <v>43010</v>
      </c>
      <c r="F6" s="34">
        <f t="shared" ref="F6:F16" si="0">E6-D6</f>
        <v>7</v>
      </c>
      <c r="G6" s="35">
        <v>1</v>
      </c>
      <c r="H6" s="36" t="s">
        <v>51</v>
      </c>
      <c r="I6" s="37">
        <f>SUM(I7:I7)</f>
        <v>20</v>
      </c>
      <c r="J6" s="38">
        <f>SUM(J7:J7)</f>
        <v>22.5</v>
      </c>
      <c r="K6" s="39">
        <f>SUM(K7:K7)</f>
        <v>24.25</v>
      </c>
      <c r="L6" s="40">
        <f>(K6/I6)-100%</f>
        <v>0.21249999999999991</v>
      </c>
      <c r="N6" s="23">
        <v>5.0999999999999996</v>
      </c>
      <c r="O6" s="23">
        <v>5.3</v>
      </c>
      <c r="P6" s="23">
        <f>AVERAGE(N6:O6)</f>
        <v>5.1999999999999993</v>
      </c>
    </row>
    <row r="7" spans="2:22" ht="28.9" thickBot="1" x14ac:dyDescent="0.5">
      <c r="B7" s="41">
        <v>1</v>
      </c>
      <c r="C7" s="42">
        <v>2</v>
      </c>
      <c r="D7" s="43">
        <v>43003</v>
      </c>
      <c r="E7" s="43">
        <v>43010</v>
      </c>
      <c r="F7" s="44">
        <f t="shared" si="0"/>
        <v>7</v>
      </c>
      <c r="G7" s="44">
        <v>1</v>
      </c>
      <c r="H7" s="45" t="s">
        <v>83</v>
      </c>
      <c r="I7" s="46">
        <v>20</v>
      </c>
      <c r="J7" s="47">
        <f>TotalGeplantIter1</f>
        <v>22.5</v>
      </c>
      <c r="K7" s="48">
        <f>TotalEffektivIter1</f>
        <v>24.25</v>
      </c>
      <c r="L7" s="49">
        <f>(K7/I7)-100%</f>
        <v>0.21249999999999991</v>
      </c>
    </row>
    <row r="8" spans="2:22" ht="14.65" thickBot="1" x14ac:dyDescent="0.5">
      <c r="B8" s="31"/>
      <c r="C8" s="32"/>
      <c r="D8" s="33">
        <v>43011</v>
      </c>
      <c r="E8" s="33">
        <v>43031</v>
      </c>
      <c r="F8" s="34">
        <f t="shared" si="0"/>
        <v>20</v>
      </c>
      <c r="G8" s="35">
        <v>2</v>
      </c>
      <c r="H8" s="36" t="s">
        <v>52</v>
      </c>
      <c r="I8" s="37">
        <f>SUM(I9:I10)</f>
        <v>110</v>
      </c>
      <c r="J8" s="38">
        <f>SUM(J9:J10)</f>
        <v>105</v>
      </c>
      <c r="K8" s="39">
        <f>SUM(K9:K10)</f>
        <v>106.75</v>
      </c>
      <c r="L8" s="40">
        <f t="shared" ref="L8:L16" si="1">(K8/I8)-100%</f>
        <v>-2.9545454545454541E-2</v>
      </c>
      <c r="N8" s="23">
        <v>5.0999999999999996</v>
      </c>
    </row>
    <row r="9" spans="2:22" x14ac:dyDescent="0.45">
      <c r="B9" s="41">
        <v>2</v>
      </c>
      <c r="C9" s="42" t="s">
        <v>43</v>
      </c>
      <c r="D9" s="43">
        <v>43011</v>
      </c>
      <c r="E9" s="43">
        <v>43021</v>
      </c>
      <c r="F9" s="44">
        <f t="shared" si="0"/>
        <v>10</v>
      </c>
      <c r="G9" s="44">
        <v>2</v>
      </c>
      <c r="H9" s="77" t="s">
        <v>95</v>
      </c>
      <c r="I9" s="46">
        <v>55</v>
      </c>
      <c r="J9" s="50">
        <f>'Iterationsplan #2'!TotalGeplantIter2</f>
        <v>50</v>
      </c>
      <c r="K9" s="51">
        <f>'Iterationsplan #2'!TotalEffektivIter2</f>
        <v>55.75</v>
      </c>
      <c r="L9" s="52">
        <f t="shared" si="1"/>
        <v>1.3636363636363669E-2</v>
      </c>
    </row>
    <row r="10" spans="2:22" ht="28.9" thickBot="1" x14ac:dyDescent="0.5">
      <c r="B10" s="53">
        <v>3</v>
      </c>
      <c r="C10" s="54" t="s">
        <v>44</v>
      </c>
      <c r="D10" s="55">
        <v>43021</v>
      </c>
      <c r="E10" s="55">
        <v>43031</v>
      </c>
      <c r="F10" s="56">
        <f t="shared" si="0"/>
        <v>10</v>
      </c>
      <c r="G10" s="56">
        <v>2</v>
      </c>
      <c r="H10" s="76" t="s">
        <v>96</v>
      </c>
      <c r="I10" s="57">
        <v>55</v>
      </c>
      <c r="J10" s="58">
        <f>'Iterationsplan #3'!TotalGeplantIter2</f>
        <v>55</v>
      </c>
      <c r="K10" s="59">
        <f>'Iterationsplan #3'!TotalEffektivIter2</f>
        <v>51</v>
      </c>
      <c r="L10" s="60">
        <f t="shared" si="1"/>
        <v>-7.2727272727272751E-2</v>
      </c>
    </row>
    <row r="11" spans="2:22" ht="14.65" thickBot="1" x14ac:dyDescent="0.5">
      <c r="B11" s="31"/>
      <c r="C11" s="32"/>
      <c r="D11" s="33">
        <v>43031</v>
      </c>
      <c r="E11" s="33">
        <v>43059</v>
      </c>
      <c r="F11" s="34">
        <f t="shared" si="0"/>
        <v>28</v>
      </c>
      <c r="G11" s="35">
        <v>3</v>
      </c>
      <c r="H11" s="36" t="s">
        <v>53</v>
      </c>
      <c r="I11" s="37">
        <f>SUM(I12:I13)</f>
        <v>160</v>
      </c>
      <c r="J11" s="38">
        <f>SUM(J12:J13)</f>
        <v>158</v>
      </c>
      <c r="K11" s="39">
        <f>SUM(K12:K13)</f>
        <v>128.5</v>
      </c>
      <c r="L11" s="40">
        <f t="shared" si="1"/>
        <v>-0.19687500000000002</v>
      </c>
      <c r="N11" s="23">
        <v>5.2</v>
      </c>
      <c r="R11" s="75" t="s">
        <v>175</v>
      </c>
    </row>
    <row r="12" spans="2:22" ht="42.75" x14ac:dyDescent="0.45">
      <c r="B12" s="41">
        <v>4</v>
      </c>
      <c r="C12" s="42" t="s">
        <v>45</v>
      </c>
      <c r="D12" s="43">
        <v>43031</v>
      </c>
      <c r="E12" s="43">
        <v>43045</v>
      </c>
      <c r="F12" s="44">
        <f t="shared" si="0"/>
        <v>14</v>
      </c>
      <c r="G12" s="44">
        <v>3</v>
      </c>
      <c r="H12" s="79" t="s">
        <v>106</v>
      </c>
      <c r="I12" s="46">
        <v>80</v>
      </c>
      <c r="J12" s="47">
        <f>'Iterationsplan #4'!TotalGeplantIter2</f>
        <v>74</v>
      </c>
      <c r="K12" s="48">
        <f>'Iterationsplan #4'!TotalEffektivIter2</f>
        <v>63</v>
      </c>
      <c r="L12" s="52">
        <f t="shared" si="1"/>
        <v>-0.21250000000000002</v>
      </c>
      <c r="Q12" s="75" t="s">
        <v>121</v>
      </c>
      <c r="R12" s="78"/>
      <c r="V12" s="78"/>
    </row>
    <row r="13" spans="2:22" ht="28.9" thickBot="1" x14ac:dyDescent="0.5">
      <c r="B13" s="53">
        <v>5</v>
      </c>
      <c r="C13" s="54" t="s">
        <v>46</v>
      </c>
      <c r="D13" s="55">
        <v>43045</v>
      </c>
      <c r="E13" s="55">
        <v>43059</v>
      </c>
      <c r="F13" s="56">
        <f t="shared" si="0"/>
        <v>14</v>
      </c>
      <c r="G13" s="56">
        <v>3</v>
      </c>
      <c r="H13" s="79" t="s">
        <v>107</v>
      </c>
      <c r="I13" s="57">
        <v>80</v>
      </c>
      <c r="J13" s="61">
        <f>'Iterationsplan #5'!TotalGeplantIter2</f>
        <v>84</v>
      </c>
      <c r="K13" s="62">
        <f>'Iterationsplan #5'!TotalEffektivIter2</f>
        <v>65.5</v>
      </c>
      <c r="L13" s="60">
        <f t="shared" si="1"/>
        <v>-0.18125000000000002</v>
      </c>
      <c r="N13" s="23">
        <v>5.3</v>
      </c>
      <c r="O13" s="23">
        <v>5.5</v>
      </c>
      <c r="R13" s="82"/>
      <c r="V13" s="78"/>
    </row>
    <row r="14" spans="2:22" ht="14.65" thickBot="1" x14ac:dyDescent="0.5">
      <c r="B14" s="31"/>
      <c r="C14" s="32"/>
      <c r="D14" s="33">
        <v>43060</v>
      </c>
      <c r="E14" s="33">
        <v>43087</v>
      </c>
      <c r="F14" s="34">
        <f t="shared" si="0"/>
        <v>27</v>
      </c>
      <c r="G14" s="35">
        <v>4</v>
      </c>
      <c r="H14" s="36" t="s">
        <v>54</v>
      </c>
      <c r="I14" s="37">
        <f>SUM(I15:I16)</f>
        <v>150</v>
      </c>
      <c r="J14" s="38">
        <f>SUM(J15:J16)</f>
        <v>178.5</v>
      </c>
      <c r="K14" s="39">
        <f>SUM(K15:K16)</f>
        <v>193.25</v>
      </c>
      <c r="L14" s="40">
        <f t="shared" si="1"/>
        <v>0.28833333333333333</v>
      </c>
    </row>
    <row r="15" spans="2:22" ht="42.75" x14ac:dyDescent="0.45">
      <c r="B15" s="41">
        <v>6</v>
      </c>
      <c r="C15" s="42" t="s">
        <v>47</v>
      </c>
      <c r="D15" s="43">
        <v>43060</v>
      </c>
      <c r="E15" s="43">
        <v>43072</v>
      </c>
      <c r="F15" s="44">
        <f t="shared" si="0"/>
        <v>12</v>
      </c>
      <c r="G15" s="44">
        <v>4</v>
      </c>
      <c r="H15" s="45" t="s">
        <v>84</v>
      </c>
      <c r="I15" s="46">
        <v>75</v>
      </c>
      <c r="J15" s="47">
        <f>'Iterationsplan #6'!TotalGeplantIter2</f>
        <v>88.5</v>
      </c>
      <c r="K15" s="48">
        <f>'Iterationsplan #6'!TotalEffektivIter2</f>
        <v>96.5</v>
      </c>
      <c r="L15" s="52">
        <f>(K15/I15)-100%</f>
        <v>0.28666666666666663</v>
      </c>
    </row>
    <row r="16" spans="2:22" ht="43.15" thickBot="1" x14ac:dyDescent="0.5">
      <c r="B16" s="63">
        <v>7</v>
      </c>
      <c r="C16" s="64" t="s">
        <v>48</v>
      </c>
      <c r="D16" s="65">
        <v>43072</v>
      </c>
      <c r="E16" s="65">
        <v>43087</v>
      </c>
      <c r="F16" s="66">
        <f t="shared" si="0"/>
        <v>15</v>
      </c>
      <c r="G16" s="66">
        <v>4</v>
      </c>
      <c r="H16" s="67" t="s">
        <v>63</v>
      </c>
      <c r="I16" s="68">
        <v>75</v>
      </c>
      <c r="J16" s="58">
        <f>'Iterationsplan #7'!TotalGeplantIter2</f>
        <v>90</v>
      </c>
      <c r="K16" s="59">
        <f>'Iterationsplan #7'!TotalEffektivIter2</f>
        <v>96.75</v>
      </c>
      <c r="L16" s="69">
        <f t="shared" si="1"/>
        <v>0.29000000000000004</v>
      </c>
      <c r="Q16" s="23">
        <v>5.2809999999999997</v>
      </c>
    </row>
    <row r="17" spans="2:17" x14ac:dyDescent="0.45">
      <c r="Q17" s="23">
        <v>5.5</v>
      </c>
    </row>
    <row r="18" spans="2:17" x14ac:dyDescent="0.45">
      <c r="H18" s="70" t="s">
        <v>37</v>
      </c>
      <c r="I18" s="23">
        <f>18*5</f>
        <v>90</v>
      </c>
    </row>
    <row r="19" spans="2:17" x14ac:dyDescent="0.45">
      <c r="H19" s="71" t="s">
        <v>13</v>
      </c>
      <c r="I19" s="72">
        <f>I6+I8+I11+I14+I18</f>
        <v>530</v>
      </c>
      <c r="J19" s="72">
        <f>J6+J8+J11+J14</f>
        <v>464</v>
      </c>
      <c r="K19" s="80">
        <f>K6+K8+K11+K14</f>
        <v>452.75</v>
      </c>
      <c r="L19" s="81">
        <f>(K19/I19)-100%</f>
        <v>-0.14575471698113207</v>
      </c>
    </row>
    <row r="20" spans="2:17" x14ac:dyDescent="0.45">
      <c r="H20" s="71" t="s">
        <v>15</v>
      </c>
      <c r="I20" s="87" t="s">
        <v>16</v>
      </c>
      <c r="J20" s="87"/>
      <c r="K20" s="87"/>
    </row>
    <row r="31" spans="2:17" x14ac:dyDescent="0.45">
      <c r="B31" s="75"/>
    </row>
    <row r="33" spans="2:2" x14ac:dyDescent="0.45">
      <c r="B33" s="75"/>
    </row>
    <row r="34" spans="2:2" x14ac:dyDescent="0.45">
      <c r="B34" s="75"/>
    </row>
    <row r="35" spans="2:2" x14ac:dyDescent="0.45">
      <c r="B35" s="75"/>
    </row>
    <row r="36" spans="2:2" x14ac:dyDescent="0.45">
      <c r="B36" s="75"/>
    </row>
  </sheetData>
  <mergeCells count="1">
    <mergeCell ref="I20:K20"/>
  </mergeCells>
  <conditionalFormatting sqref="L6:L16">
    <cfRule type="cellIs" dxfId="25" priority="4" operator="greaterThan">
      <formula>0.2</formula>
    </cfRule>
    <cfRule type="cellIs" dxfId="24" priority="5" operator="greaterThan">
      <formula>0</formula>
    </cfRule>
    <cfRule type="cellIs" dxfId="23" priority="7" operator="lessThan">
      <formula>0</formula>
    </cfRule>
  </conditionalFormatting>
  <conditionalFormatting sqref="L19">
    <cfRule type="cellIs" dxfId="22" priority="1" operator="greaterThan">
      <formula>0.2</formula>
    </cfRule>
    <cfRule type="cellIs" dxfId="21" priority="2" operator="greaterThan">
      <formula>0</formula>
    </cfRule>
    <cfRule type="cellIs" dxfId="20" priority="3"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G28"/>
  <sheetViews>
    <sheetView zoomScale="85" zoomScaleNormal="85" workbookViewId="0">
      <selection activeCell="K18" sqref="K18"/>
    </sheetView>
  </sheetViews>
  <sheetFormatPr baseColWidth="10" defaultRowHeight="14.25" x14ac:dyDescent="0.45"/>
  <cols>
    <col min="2" max="2" width="7.1328125" bestFit="1" customWidth="1"/>
    <col min="3" max="3" width="50.73046875" customWidth="1"/>
    <col min="4" max="4" width="13.73046875" customWidth="1"/>
    <col min="5" max="5" width="13.1328125" customWidth="1"/>
    <col min="6" max="6" width="16.59765625" bestFit="1" customWidth="1"/>
  </cols>
  <sheetData>
    <row r="2" spans="2:7" ht="42.75" x14ac:dyDescent="0.45">
      <c r="B2" s="1" t="s">
        <v>5</v>
      </c>
      <c r="C2" s="1" t="s">
        <v>6</v>
      </c>
      <c r="D2" s="2" t="s">
        <v>9</v>
      </c>
      <c r="E2" s="2" t="s">
        <v>8</v>
      </c>
      <c r="F2" s="1" t="s">
        <v>7</v>
      </c>
      <c r="G2" s="1" t="s">
        <v>35</v>
      </c>
    </row>
    <row r="3" spans="2:7" x14ac:dyDescent="0.45">
      <c r="B3">
        <v>1</v>
      </c>
      <c r="C3" s="1" t="s">
        <v>165</v>
      </c>
      <c r="D3">
        <v>3</v>
      </c>
      <c r="E3">
        <v>4</v>
      </c>
      <c r="F3" t="s">
        <v>49</v>
      </c>
      <c r="G3" s="5" t="s">
        <v>36</v>
      </c>
    </row>
    <row r="4" spans="2:7" x14ac:dyDescent="0.45">
      <c r="B4">
        <f>B3+1</f>
        <v>2</v>
      </c>
      <c r="C4" s="1" t="s">
        <v>155</v>
      </c>
      <c r="D4">
        <v>3</v>
      </c>
      <c r="E4">
        <v>2</v>
      </c>
      <c r="F4" t="s">
        <v>49</v>
      </c>
      <c r="G4" s="5" t="s">
        <v>36</v>
      </c>
    </row>
    <row r="5" spans="2:7" ht="13.5" customHeight="1" x14ac:dyDescent="0.45">
      <c r="B5">
        <f t="shared" ref="B5:B26" si="0">B4+1</f>
        <v>3</v>
      </c>
      <c r="C5" s="1" t="s">
        <v>166</v>
      </c>
      <c r="D5">
        <v>2</v>
      </c>
      <c r="E5">
        <v>2</v>
      </c>
      <c r="F5" t="s">
        <v>20</v>
      </c>
      <c r="G5" s="5" t="s">
        <v>36</v>
      </c>
    </row>
    <row r="6" spans="2:7" x14ac:dyDescent="0.45">
      <c r="B6">
        <f t="shared" si="0"/>
        <v>4</v>
      </c>
      <c r="C6" s="1" t="s">
        <v>169</v>
      </c>
      <c r="D6">
        <v>1</v>
      </c>
      <c r="E6">
        <v>0.5</v>
      </c>
      <c r="F6" t="s">
        <v>50</v>
      </c>
      <c r="G6" s="5" t="s">
        <v>36</v>
      </c>
    </row>
    <row r="7" spans="2:7" x14ac:dyDescent="0.45">
      <c r="B7">
        <f t="shared" si="0"/>
        <v>5</v>
      </c>
      <c r="C7" s="1" t="s">
        <v>168</v>
      </c>
      <c r="D7">
        <v>2</v>
      </c>
      <c r="E7">
        <v>1.5</v>
      </c>
      <c r="F7" t="s">
        <v>18</v>
      </c>
      <c r="G7" s="5" t="s">
        <v>36</v>
      </c>
    </row>
    <row r="8" spans="2:7" ht="28.5" x14ac:dyDescent="0.45">
      <c r="B8">
        <f t="shared" si="0"/>
        <v>6</v>
      </c>
      <c r="C8" s="1" t="s">
        <v>170</v>
      </c>
      <c r="D8">
        <v>3</v>
      </c>
      <c r="E8">
        <v>4</v>
      </c>
      <c r="F8" t="s">
        <v>50</v>
      </c>
      <c r="G8" s="5" t="s">
        <v>36</v>
      </c>
    </row>
    <row r="9" spans="2:7" x14ac:dyDescent="0.45">
      <c r="B9">
        <f t="shared" si="0"/>
        <v>7</v>
      </c>
      <c r="C9" s="1" t="s">
        <v>189</v>
      </c>
      <c r="D9">
        <v>5</v>
      </c>
      <c r="E9">
        <v>6.5</v>
      </c>
      <c r="F9" t="s">
        <v>18</v>
      </c>
      <c r="G9" s="5" t="s">
        <v>36</v>
      </c>
    </row>
    <row r="10" spans="2:7" x14ac:dyDescent="0.45">
      <c r="B10">
        <f t="shared" si="0"/>
        <v>8</v>
      </c>
      <c r="C10" s="1" t="s">
        <v>193</v>
      </c>
      <c r="D10">
        <v>3</v>
      </c>
      <c r="E10">
        <v>3.5</v>
      </c>
      <c r="F10" t="s">
        <v>194</v>
      </c>
      <c r="G10" s="5" t="s">
        <v>36</v>
      </c>
    </row>
    <row r="11" spans="2:7" x14ac:dyDescent="0.45">
      <c r="B11">
        <f t="shared" si="0"/>
        <v>9</v>
      </c>
      <c r="C11" s="1" t="s">
        <v>202</v>
      </c>
      <c r="D11">
        <v>1</v>
      </c>
      <c r="E11">
        <v>2.5</v>
      </c>
      <c r="F11" t="s">
        <v>20</v>
      </c>
      <c r="G11" s="5" t="s">
        <v>36</v>
      </c>
    </row>
    <row r="12" spans="2:7" ht="28.5" x14ac:dyDescent="0.45">
      <c r="B12">
        <f t="shared" si="0"/>
        <v>10</v>
      </c>
      <c r="C12" s="1" t="s">
        <v>195</v>
      </c>
      <c r="D12">
        <v>1</v>
      </c>
      <c r="E12">
        <v>0.5</v>
      </c>
      <c r="F12" t="s">
        <v>34</v>
      </c>
      <c r="G12" s="5" t="s">
        <v>36</v>
      </c>
    </row>
    <row r="13" spans="2:7" x14ac:dyDescent="0.45">
      <c r="B13">
        <f t="shared" si="0"/>
        <v>11</v>
      </c>
      <c r="C13" s="1" t="s">
        <v>196</v>
      </c>
      <c r="D13">
        <v>0.5</v>
      </c>
      <c r="E13">
        <v>0.5</v>
      </c>
      <c r="F13" t="s">
        <v>34</v>
      </c>
      <c r="G13" s="5" t="s">
        <v>36</v>
      </c>
    </row>
    <row r="14" spans="2:7" x14ac:dyDescent="0.45">
      <c r="B14">
        <f t="shared" si="0"/>
        <v>12</v>
      </c>
      <c r="C14" s="1" t="s">
        <v>198</v>
      </c>
      <c r="D14">
        <v>5</v>
      </c>
      <c r="E14">
        <v>7</v>
      </c>
      <c r="F14" t="s">
        <v>34</v>
      </c>
      <c r="G14" s="5" t="s">
        <v>36</v>
      </c>
    </row>
    <row r="15" spans="2:7" x14ac:dyDescent="0.45">
      <c r="B15">
        <f t="shared" si="0"/>
        <v>13</v>
      </c>
      <c r="C15" s="1" t="s">
        <v>199</v>
      </c>
      <c r="D15">
        <v>5</v>
      </c>
      <c r="E15">
        <v>8</v>
      </c>
      <c r="F15" t="s">
        <v>194</v>
      </c>
      <c r="G15" s="5" t="s">
        <v>36</v>
      </c>
    </row>
    <row r="16" spans="2:7" ht="28.5" x14ac:dyDescent="0.45">
      <c r="B16">
        <f t="shared" si="0"/>
        <v>14</v>
      </c>
      <c r="C16" s="1" t="s">
        <v>200</v>
      </c>
      <c r="D16">
        <v>5</v>
      </c>
      <c r="E16">
        <v>6</v>
      </c>
      <c r="F16" t="s">
        <v>139</v>
      </c>
      <c r="G16" s="5" t="s">
        <v>36</v>
      </c>
    </row>
    <row r="17" spans="2:7" ht="28.5" x14ac:dyDescent="0.45">
      <c r="B17">
        <f t="shared" si="0"/>
        <v>15</v>
      </c>
      <c r="C17" s="1" t="s">
        <v>201</v>
      </c>
      <c r="D17">
        <v>5</v>
      </c>
      <c r="E17">
        <v>5</v>
      </c>
      <c r="F17" t="s">
        <v>50</v>
      </c>
      <c r="G17" s="5" t="s">
        <v>36</v>
      </c>
    </row>
    <row r="18" spans="2:7" x14ac:dyDescent="0.45">
      <c r="B18">
        <f t="shared" si="0"/>
        <v>16</v>
      </c>
      <c r="C18" s="1" t="s">
        <v>156</v>
      </c>
      <c r="D18">
        <v>3</v>
      </c>
      <c r="E18">
        <v>2.5</v>
      </c>
      <c r="F18" t="s">
        <v>18</v>
      </c>
      <c r="G18" s="5" t="s">
        <v>36</v>
      </c>
    </row>
    <row r="19" spans="2:7" x14ac:dyDescent="0.45">
      <c r="B19">
        <f t="shared" si="0"/>
        <v>17</v>
      </c>
      <c r="C19" s="1" t="s">
        <v>158</v>
      </c>
      <c r="D19">
        <v>2</v>
      </c>
      <c r="E19">
        <v>1</v>
      </c>
      <c r="F19" t="s">
        <v>20</v>
      </c>
      <c r="G19" s="5" t="s">
        <v>36</v>
      </c>
    </row>
    <row r="20" spans="2:7" ht="28.5" x14ac:dyDescent="0.45">
      <c r="B20">
        <f t="shared" si="0"/>
        <v>18</v>
      </c>
      <c r="C20" s="1" t="s">
        <v>159</v>
      </c>
      <c r="D20">
        <v>3</v>
      </c>
      <c r="E20">
        <v>2.5</v>
      </c>
      <c r="F20" t="s">
        <v>34</v>
      </c>
      <c r="G20" s="5" t="s">
        <v>36</v>
      </c>
    </row>
    <row r="21" spans="2:7" x14ac:dyDescent="0.45">
      <c r="B21">
        <f t="shared" si="0"/>
        <v>19</v>
      </c>
      <c r="C21" s="1" t="s">
        <v>164</v>
      </c>
      <c r="D21">
        <v>8</v>
      </c>
      <c r="E21">
        <v>8</v>
      </c>
      <c r="F21" t="s">
        <v>64</v>
      </c>
      <c r="G21" s="5" t="s">
        <v>36</v>
      </c>
    </row>
    <row r="22" spans="2:7" x14ac:dyDescent="0.45">
      <c r="B22">
        <f t="shared" si="0"/>
        <v>20</v>
      </c>
      <c r="C22" s="1" t="s">
        <v>167</v>
      </c>
      <c r="D22">
        <v>8</v>
      </c>
      <c r="E22">
        <v>5</v>
      </c>
      <c r="F22" t="s">
        <v>64</v>
      </c>
      <c r="G22" s="5" t="s">
        <v>36</v>
      </c>
    </row>
    <row r="23" spans="2:7" x14ac:dyDescent="0.45">
      <c r="B23">
        <f t="shared" si="0"/>
        <v>21</v>
      </c>
      <c r="C23" s="1" t="s">
        <v>38</v>
      </c>
      <c r="D23">
        <v>5</v>
      </c>
      <c r="E23">
        <v>7</v>
      </c>
      <c r="F23" t="s">
        <v>20</v>
      </c>
      <c r="G23" s="5" t="s">
        <v>36</v>
      </c>
    </row>
    <row r="24" spans="2:7" x14ac:dyDescent="0.45">
      <c r="B24">
        <f t="shared" si="0"/>
        <v>22</v>
      </c>
      <c r="C24" s="1" t="s">
        <v>87</v>
      </c>
      <c r="D24">
        <v>15</v>
      </c>
      <c r="E24">
        <v>17</v>
      </c>
      <c r="F24" t="s">
        <v>64</v>
      </c>
      <c r="G24" s="5" t="s">
        <v>36</v>
      </c>
    </row>
    <row r="25" spans="2:7" x14ac:dyDescent="0.45">
      <c r="B25">
        <f t="shared" si="0"/>
        <v>23</v>
      </c>
      <c r="C25" s="1"/>
      <c r="G25" s="5"/>
    </row>
    <row r="26" spans="2:7" x14ac:dyDescent="0.45">
      <c r="B26">
        <f t="shared" si="0"/>
        <v>24</v>
      </c>
      <c r="C26" s="1"/>
      <c r="G26" s="5"/>
    </row>
    <row r="28" spans="2:7" x14ac:dyDescent="0.45">
      <c r="C28" s="3" t="s">
        <v>13</v>
      </c>
      <c r="D28" s="4">
        <f>SUM(Tabelle13459[Aufwand geplant
'[h']])</f>
        <v>88.5</v>
      </c>
      <c r="E28" s="4">
        <f>SUM(Tabelle13459[Aufwand effektiv 
'[h']])</f>
        <v>96.5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2:G32"/>
  <sheetViews>
    <sheetView zoomScale="70" zoomScaleNormal="70" workbookViewId="0">
      <selection activeCell="I11" sqref="I11"/>
    </sheetView>
  </sheetViews>
  <sheetFormatPr baseColWidth="10" defaultRowHeight="14.25" x14ac:dyDescent="0.45"/>
  <cols>
    <col min="2" max="2" width="7.1328125" bestFit="1" customWidth="1"/>
    <col min="3" max="3" width="50.73046875" customWidth="1"/>
    <col min="4" max="4" width="13.73046875" customWidth="1"/>
    <col min="5" max="5" width="13.1328125" customWidth="1"/>
    <col min="6" max="6" width="16.59765625" bestFit="1" customWidth="1"/>
  </cols>
  <sheetData>
    <row r="2" spans="2:7" ht="42.75" x14ac:dyDescent="0.45">
      <c r="B2" s="1" t="s">
        <v>5</v>
      </c>
      <c r="C2" s="1" t="s">
        <v>6</v>
      </c>
      <c r="D2" s="2" t="s">
        <v>9</v>
      </c>
      <c r="E2" s="2" t="s">
        <v>8</v>
      </c>
      <c r="F2" s="1" t="s">
        <v>7</v>
      </c>
      <c r="G2" s="1" t="s">
        <v>35</v>
      </c>
    </row>
    <row r="3" spans="2:7" x14ac:dyDescent="0.45">
      <c r="B3">
        <v>1</v>
      </c>
      <c r="C3" s="1" t="s">
        <v>163</v>
      </c>
      <c r="D3">
        <v>3</v>
      </c>
      <c r="E3">
        <v>3</v>
      </c>
      <c r="F3" t="s">
        <v>20</v>
      </c>
      <c r="G3" s="5" t="s">
        <v>36</v>
      </c>
    </row>
    <row r="4" spans="2:7" x14ac:dyDescent="0.45">
      <c r="B4">
        <v>2</v>
      </c>
      <c r="C4" s="1" t="s">
        <v>187</v>
      </c>
      <c r="D4">
        <v>4</v>
      </c>
      <c r="E4">
        <v>3</v>
      </c>
      <c r="F4" t="s">
        <v>50</v>
      </c>
      <c r="G4" s="5" t="s">
        <v>36</v>
      </c>
    </row>
    <row r="5" spans="2:7" x14ac:dyDescent="0.45">
      <c r="B5">
        <v>3</v>
      </c>
      <c r="C5" s="1" t="s">
        <v>177</v>
      </c>
      <c r="D5">
        <v>4</v>
      </c>
      <c r="E5">
        <v>5</v>
      </c>
      <c r="F5" t="s">
        <v>34</v>
      </c>
      <c r="G5" s="5" t="s">
        <v>36</v>
      </c>
    </row>
    <row r="6" spans="2:7" x14ac:dyDescent="0.45">
      <c r="B6">
        <v>4</v>
      </c>
      <c r="C6" s="1" t="s">
        <v>176</v>
      </c>
      <c r="D6">
        <v>4</v>
      </c>
      <c r="E6">
        <v>5</v>
      </c>
      <c r="F6" t="s">
        <v>18</v>
      </c>
      <c r="G6" s="86" t="s">
        <v>203</v>
      </c>
    </row>
    <row r="7" spans="2:7" x14ac:dyDescent="0.45">
      <c r="B7">
        <v>5</v>
      </c>
      <c r="C7" s="1" t="s">
        <v>178</v>
      </c>
      <c r="D7">
        <v>4</v>
      </c>
      <c r="E7">
        <v>3</v>
      </c>
      <c r="F7" t="s">
        <v>94</v>
      </c>
      <c r="G7" s="5" t="s">
        <v>36</v>
      </c>
    </row>
    <row r="8" spans="2:7" ht="28.5" x14ac:dyDescent="0.45">
      <c r="B8">
        <v>6</v>
      </c>
      <c r="C8" s="1" t="s">
        <v>188</v>
      </c>
      <c r="D8">
        <v>3</v>
      </c>
      <c r="E8">
        <v>2.5</v>
      </c>
      <c r="F8" t="s">
        <v>91</v>
      </c>
      <c r="G8" s="5" t="s">
        <v>36</v>
      </c>
    </row>
    <row r="9" spans="2:7" x14ac:dyDescent="0.45">
      <c r="B9">
        <v>7</v>
      </c>
      <c r="C9" s="1" t="s">
        <v>185</v>
      </c>
      <c r="D9">
        <v>5</v>
      </c>
      <c r="E9">
        <v>4.5</v>
      </c>
      <c r="F9" t="s">
        <v>20</v>
      </c>
      <c r="G9" s="5" t="s">
        <v>36</v>
      </c>
    </row>
    <row r="10" spans="2:7" x14ac:dyDescent="0.45">
      <c r="B10">
        <v>8</v>
      </c>
      <c r="C10" s="1" t="s">
        <v>184</v>
      </c>
      <c r="D10">
        <v>4</v>
      </c>
      <c r="E10">
        <v>4</v>
      </c>
      <c r="F10" t="s">
        <v>18</v>
      </c>
      <c r="G10" s="5" t="s">
        <v>36</v>
      </c>
    </row>
    <row r="11" spans="2:7" x14ac:dyDescent="0.45">
      <c r="B11">
        <v>9</v>
      </c>
      <c r="C11" s="1" t="s">
        <v>183</v>
      </c>
      <c r="D11">
        <v>5</v>
      </c>
      <c r="E11">
        <v>4</v>
      </c>
      <c r="F11" t="s">
        <v>139</v>
      </c>
      <c r="G11" s="5" t="s">
        <v>36</v>
      </c>
    </row>
    <row r="12" spans="2:7" x14ac:dyDescent="0.45">
      <c r="B12">
        <v>10</v>
      </c>
      <c r="C12" s="1" t="s">
        <v>204</v>
      </c>
      <c r="D12">
        <v>1</v>
      </c>
      <c r="E12">
        <v>1</v>
      </c>
      <c r="F12" t="s">
        <v>50</v>
      </c>
      <c r="G12" s="5" t="s">
        <v>36</v>
      </c>
    </row>
    <row r="13" spans="2:7" ht="42.75" x14ac:dyDescent="0.45">
      <c r="B13">
        <v>11</v>
      </c>
      <c r="C13" s="1" t="s">
        <v>173</v>
      </c>
      <c r="D13">
        <v>2</v>
      </c>
      <c r="E13">
        <v>2.5</v>
      </c>
      <c r="F13" t="s">
        <v>18</v>
      </c>
      <c r="G13" s="5" t="s">
        <v>36</v>
      </c>
    </row>
    <row r="14" spans="2:7" ht="28.5" x14ac:dyDescent="0.45">
      <c r="B14">
        <v>12</v>
      </c>
      <c r="C14" s="1" t="s">
        <v>174</v>
      </c>
      <c r="D14">
        <v>3</v>
      </c>
      <c r="E14">
        <v>2</v>
      </c>
      <c r="F14" t="s">
        <v>34</v>
      </c>
      <c r="G14" s="5" t="s">
        <v>36</v>
      </c>
    </row>
    <row r="15" spans="2:7" x14ac:dyDescent="0.45">
      <c r="B15">
        <v>13</v>
      </c>
      <c r="C15" s="1" t="s">
        <v>190</v>
      </c>
      <c r="D15">
        <v>1</v>
      </c>
      <c r="E15">
        <v>2</v>
      </c>
      <c r="F15" t="s">
        <v>34</v>
      </c>
      <c r="G15" s="5" t="s">
        <v>36</v>
      </c>
    </row>
    <row r="16" spans="2:7" x14ac:dyDescent="0.45">
      <c r="B16">
        <v>14</v>
      </c>
      <c r="C16" s="1" t="s">
        <v>191</v>
      </c>
      <c r="D16">
        <v>1</v>
      </c>
      <c r="E16">
        <v>0.75</v>
      </c>
      <c r="F16" t="s">
        <v>20</v>
      </c>
      <c r="G16" s="5" t="s">
        <v>36</v>
      </c>
    </row>
    <row r="17" spans="2:7" x14ac:dyDescent="0.45">
      <c r="B17">
        <v>15</v>
      </c>
      <c r="C17" s="1" t="s">
        <v>192</v>
      </c>
      <c r="D17">
        <v>1</v>
      </c>
      <c r="E17">
        <v>1.5</v>
      </c>
      <c r="F17" t="s">
        <v>34</v>
      </c>
      <c r="G17" s="5" t="s">
        <v>36</v>
      </c>
    </row>
    <row r="18" spans="2:7" x14ac:dyDescent="0.45">
      <c r="B18">
        <v>16</v>
      </c>
      <c r="C18" s="1" t="s">
        <v>207</v>
      </c>
      <c r="D18">
        <v>1</v>
      </c>
      <c r="E18">
        <v>1.5</v>
      </c>
      <c r="F18" t="s">
        <v>50</v>
      </c>
      <c r="G18" s="5" t="s">
        <v>36</v>
      </c>
    </row>
    <row r="19" spans="2:7" x14ac:dyDescent="0.45">
      <c r="B19">
        <v>17</v>
      </c>
      <c r="C19" s="1" t="s">
        <v>208</v>
      </c>
      <c r="D19">
        <v>3</v>
      </c>
      <c r="E19">
        <v>3.5</v>
      </c>
      <c r="F19" t="s">
        <v>139</v>
      </c>
      <c r="G19" s="5" t="s">
        <v>36</v>
      </c>
    </row>
    <row r="20" spans="2:7" x14ac:dyDescent="0.45">
      <c r="B20">
        <v>18</v>
      </c>
      <c r="C20" s="1" t="s">
        <v>182</v>
      </c>
      <c r="D20">
        <v>10</v>
      </c>
      <c r="E20">
        <v>14</v>
      </c>
      <c r="F20" t="s">
        <v>139</v>
      </c>
      <c r="G20" s="5" t="s">
        <v>36</v>
      </c>
    </row>
    <row r="21" spans="2:7" x14ac:dyDescent="0.45">
      <c r="B21">
        <v>19</v>
      </c>
      <c r="C21" s="1" t="s">
        <v>186</v>
      </c>
      <c r="D21">
        <v>2</v>
      </c>
      <c r="E21">
        <v>3</v>
      </c>
      <c r="F21" t="s">
        <v>50</v>
      </c>
      <c r="G21" s="5" t="s">
        <v>36</v>
      </c>
    </row>
    <row r="22" spans="2:7" x14ac:dyDescent="0.45">
      <c r="B22">
        <v>20</v>
      </c>
      <c r="C22" s="1" t="s">
        <v>179</v>
      </c>
      <c r="D22">
        <v>2</v>
      </c>
      <c r="E22">
        <v>1.5</v>
      </c>
      <c r="F22" t="s">
        <v>49</v>
      </c>
      <c r="G22" s="5" t="s">
        <v>36</v>
      </c>
    </row>
    <row r="23" spans="2:7" x14ac:dyDescent="0.45">
      <c r="B23">
        <v>21</v>
      </c>
      <c r="C23" s="1" t="s">
        <v>180</v>
      </c>
      <c r="D23">
        <v>2</v>
      </c>
      <c r="E23">
        <v>1.5</v>
      </c>
      <c r="F23" t="s">
        <v>49</v>
      </c>
      <c r="G23" s="5" t="s">
        <v>36</v>
      </c>
    </row>
    <row r="24" spans="2:7" x14ac:dyDescent="0.45">
      <c r="B24">
        <v>22</v>
      </c>
      <c r="C24" s="1" t="s">
        <v>181</v>
      </c>
      <c r="D24">
        <v>2</v>
      </c>
      <c r="E24">
        <v>1</v>
      </c>
      <c r="F24" t="s">
        <v>20</v>
      </c>
      <c r="G24" s="5" t="s">
        <v>36</v>
      </c>
    </row>
    <row r="25" spans="2:7" x14ac:dyDescent="0.45">
      <c r="B25">
        <v>23</v>
      </c>
      <c r="C25" s="1" t="s">
        <v>171</v>
      </c>
      <c r="D25">
        <v>1</v>
      </c>
      <c r="E25">
        <v>1</v>
      </c>
      <c r="F25" t="s">
        <v>197</v>
      </c>
      <c r="G25" s="5" t="s">
        <v>36</v>
      </c>
    </row>
    <row r="26" spans="2:7" x14ac:dyDescent="0.45">
      <c r="B26">
        <v>24</v>
      </c>
      <c r="C26" s="1" t="s">
        <v>172</v>
      </c>
      <c r="D26">
        <v>2</v>
      </c>
      <c r="E26">
        <v>1.5</v>
      </c>
      <c r="F26" t="s">
        <v>197</v>
      </c>
      <c r="G26" s="5" t="s">
        <v>36</v>
      </c>
    </row>
    <row r="27" spans="2:7" x14ac:dyDescent="0.45">
      <c r="B27">
        <v>25</v>
      </c>
      <c r="C27" s="1" t="s">
        <v>38</v>
      </c>
      <c r="D27">
        <v>5</v>
      </c>
      <c r="E27">
        <v>6.5</v>
      </c>
      <c r="F27" t="s">
        <v>20</v>
      </c>
      <c r="G27" s="5" t="s">
        <v>36</v>
      </c>
    </row>
    <row r="28" spans="2:7" x14ac:dyDescent="0.45">
      <c r="B28">
        <v>26</v>
      </c>
      <c r="C28" s="1" t="s">
        <v>205</v>
      </c>
      <c r="D28">
        <v>2</v>
      </c>
      <c r="E28">
        <v>2</v>
      </c>
      <c r="F28" t="s">
        <v>20</v>
      </c>
      <c r="G28" s="5" t="s">
        <v>36</v>
      </c>
    </row>
    <row r="29" spans="2:7" ht="28.5" x14ac:dyDescent="0.45">
      <c r="B29">
        <v>27</v>
      </c>
      <c r="C29" s="1" t="s">
        <v>206</v>
      </c>
      <c r="D29">
        <v>1</v>
      </c>
      <c r="E29">
        <v>1</v>
      </c>
      <c r="F29" t="s">
        <v>139</v>
      </c>
      <c r="G29" s="5"/>
    </row>
    <row r="30" spans="2:7" x14ac:dyDescent="0.45">
      <c r="B30">
        <v>28</v>
      </c>
      <c r="C30" s="1" t="s">
        <v>87</v>
      </c>
      <c r="D30">
        <v>12</v>
      </c>
      <c r="E30">
        <v>15</v>
      </c>
      <c r="F30" t="s">
        <v>64</v>
      </c>
      <c r="G30" s="5" t="s">
        <v>36</v>
      </c>
    </row>
    <row r="32" spans="2:7" x14ac:dyDescent="0.45">
      <c r="C32" s="3" t="s">
        <v>13</v>
      </c>
      <c r="D32" s="4">
        <f>SUM(Tabelle134510[Aufwand geplant
'[h']])</f>
        <v>90</v>
      </c>
      <c r="E32" s="4">
        <f>SUM(Tabelle134510[Aufwand effektiv 
'[h']])</f>
        <v>96.75</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G25"/>
  <sheetViews>
    <sheetView topLeftCell="B1" workbookViewId="0">
      <selection activeCell="G20" sqref="G20"/>
    </sheetView>
  </sheetViews>
  <sheetFormatPr baseColWidth="10" defaultColWidth="10.73046875" defaultRowHeight="14.25" x14ac:dyDescent="0.45"/>
  <cols>
    <col min="1" max="1" width="10.73046875" style="8"/>
    <col min="2" max="2" width="7.1328125" style="8" bestFit="1" customWidth="1"/>
    <col min="3" max="3" width="50.73046875" style="8" customWidth="1"/>
    <col min="4" max="4" width="13.73046875" style="8" customWidth="1"/>
    <col min="5" max="5" width="13.1328125" style="8" customWidth="1"/>
    <col min="6" max="6" width="16.59765625" style="8" bestFit="1" customWidth="1"/>
    <col min="7" max="16384" width="10.73046875" style="8"/>
  </cols>
  <sheetData>
    <row r="2" spans="2:7" ht="42.75" x14ac:dyDescent="0.45">
      <c r="B2" s="6" t="s">
        <v>5</v>
      </c>
      <c r="C2" s="6" t="s">
        <v>6</v>
      </c>
      <c r="D2" s="7" t="s">
        <v>9</v>
      </c>
      <c r="E2" s="7" t="s">
        <v>8</v>
      </c>
      <c r="F2" s="6" t="s">
        <v>7</v>
      </c>
      <c r="G2" s="6" t="s">
        <v>35</v>
      </c>
    </row>
    <row r="3" spans="2:7" x14ac:dyDescent="0.45">
      <c r="B3" s="8">
        <v>1</v>
      </c>
      <c r="C3" s="8" t="s">
        <v>17</v>
      </c>
      <c r="D3" s="8">
        <v>0.5</v>
      </c>
      <c r="E3" s="8">
        <v>0.25</v>
      </c>
      <c r="F3" s="8" t="s">
        <v>18</v>
      </c>
      <c r="G3" s="9" t="s">
        <v>36</v>
      </c>
    </row>
    <row r="4" spans="2:7" x14ac:dyDescent="0.45">
      <c r="B4" s="8">
        <f>B3+1</f>
        <v>2</v>
      </c>
      <c r="C4" s="8" t="s">
        <v>19</v>
      </c>
      <c r="D4" s="8">
        <v>4</v>
      </c>
      <c r="E4" s="8">
        <v>5</v>
      </c>
      <c r="F4" s="8" t="s">
        <v>20</v>
      </c>
      <c r="G4" s="12" t="s">
        <v>36</v>
      </c>
    </row>
    <row r="5" spans="2:7" x14ac:dyDescent="0.45">
      <c r="B5" s="8">
        <f t="shared" ref="B5:B23" si="0">B4+1</f>
        <v>3</v>
      </c>
      <c r="C5" s="8" t="s">
        <v>21</v>
      </c>
      <c r="D5" s="8">
        <v>0.5</v>
      </c>
      <c r="E5" s="8">
        <v>0.5</v>
      </c>
      <c r="F5" s="8" t="s">
        <v>20</v>
      </c>
      <c r="G5" s="9" t="s">
        <v>36</v>
      </c>
    </row>
    <row r="6" spans="2:7" x14ac:dyDescent="0.45">
      <c r="B6" s="8">
        <f t="shared" si="0"/>
        <v>4</v>
      </c>
      <c r="C6" s="8" t="s">
        <v>22</v>
      </c>
      <c r="D6" s="8">
        <v>2</v>
      </c>
      <c r="E6" s="8">
        <v>2.5</v>
      </c>
      <c r="F6" s="8" t="s">
        <v>64</v>
      </c>
      <c r="G6" s="9" t="s">
        <v>36</v>
      </c>
    </row>
    <row r="7" spans="2:7" x14ac:dyDescent="0.45">
      <c r="B7" s="8">
        <f t="shared" si="0"/>
        <v>5</v>
      </c>
      <c r="C7" s="8" t="s">
        <v>33</v>
      </c>
      <c r="D7" s="8">
        <v>0.5</v>
      </c>
      <c r="E7" s="8">
        <v>0.5</v>
      </c>
      <c r="F7" s="8" t="s">
        <v>34</v>
      </c>
      <c r="G7" s="9" t="s">
        <v>36</v>
      </c>
    </row>
    <row r="8" spans="2:7" x14ac:dyDescent="0.45">
      <c r="B8" s="8">
        <f t="shared" si="0"/>
        <v>6</v>
      </c>
      <c r="C8" s="6" t="s">
        <v>23</v>
      </c>
      <c r="D8" s="8">
        <v>1</v>
      </c>
      <c r="E8" s="8">
        <v>1</v>
      </c>
      <c r="F8" s="8" t="s">
        <v>49</v>
      </c>
      <c r="G8" s="12" t="s">
        <v>36</v>
      </c>
    </row>
    <row r="9" spans="2:7" x14ac:dyDescent="0.45">
      <c r="B9" s="8">
        <f t="shared" si="0"/>
        <v>7</v>
      </c>
      <c r="C9" s="6" t="s">
        <v>24</v>
      </c>
      <c r="D9" s="8">
        <v>1</v>
      </c>
      <c r="E9" s="8">
        <v>1</v>
      </c>
      <c r="F9" s="8" t="s">
        <v>49</v>
      </c>
      <c r="G9" s="12" t="s">
        <v>36</v>
      </c>
    </row>
    <row r="10" spans="2:7" x14ac:dyDescent="0.45">
      <c r="B10" s="8">
        <f t="shared" si="0"/>
        <v>8</v>
      </c>
      <c r="C10" s="6" t="s">
        <v>25</v>
      </c>
      <c r="D10" s="8">
        <v>1</v>
      </c>
      <c r="E10" s="8">
        <v>1</v>
      </c>
      <c r="F10" s="8" t="s">
        <v>20</v>
      </c>
      <c r="G10" s="12" t="s">
        <v>36</v>
      </c>
    </row>
    <row r="11" spans="2:7" x14ac:dyDescent="0.45">
      <c r="B11" s="8">
        <f t="shared" si="0"/>
        <v>9</v>
      </c>
      <c r="C11" s="6" t="s">
        <v>26</v>
      </c>
      <c r="D11" s="8">
        <v>1</v>
      </c>
      <c r="E11" s="8">
        <v>1</v>
      </c>
      <c r="F11" s="8" t="s">
        <v>50</v>
      </c>
      <c r="G11" s="12" t="s">
        <v>36</v>
      </c>
    </row>
    <row r="12" spans="2:7" x14ac:dyDescent="0.45">
      <c r="B12" s="8">
        <f t="shared" si="0"/>
        <v>10</v>
      </c>
      <c r="C12" s="6" t="s">
        <v>27</v>
      </c>
      <c r="D12" s="8">
        <v>1</v>
      </c>
      <c r="E12" s="8">
        <v>1</v>
      </c>
      <c r="F12" s="8" t="s">
        <v>50</v>
      </c>
      <c r="G12" s="12" t="s">
        <v>36</v>
      </c>
    </row>
    <row r="13" spans="2:7" x14ac:dyDescent="0.45">
      <c r="B13" s="8">
        <f t="shared" si="0"/>
        <v>11</v>
      </c>
      <c r="C13" s="6" t="s">
        <v>28</v>
      </c>
      <c r="D13" s="8">
        <v>1</v>
      </c>
      <c r="E13" s="8">
        <v>1</v>
      </c>
      <c r="F13" s="8" t="s">
        <v>18</v>
      </c>
      <c r="G13" s="12" t="s">
        <v>36</v>
      </c>
    </row>
    <row r="14" spans="2:7" x14ac:dyDescent="0.45">
      <c r="B14" s="8">
        <f t="shared" si="0"/>
        <v>12</v>
      </c>
      <c r="C14" s="6" t="s">
        <v>29</v>
      </c>
      <c r="D14" s="8">
        <v>1</v>
      </c>
      <c r="E14" s="8">
        <v>1</v>
      </c>
      <c r="F14" s="8" t="s">
        <v>18</v>
      </c>
      <c r="G14" s="12" t="s">
        <v>36</v>
      </c>
    </row>
    <row r="15" spans="2:7" x14ac:dyDescent="0.45">
      <c r="B15" s="8">
        <f t="shared" si="0"/>
        <v>13</v>
      </c>
      <c r="C15" s="6" t="s">
        <v>30</v>
      </c>
      <c r="D15" s="8">
        <v>1</v>
      </c>
      <c r="E15" s="8">
        <v>1</v>
      </c>
      <c r="F15" s="8" t="s">
        <v>34</v>
      </c>
      <c r="G15" s="12" t="s">
        <v>36</v>
      </c>
    </row>
    <row r="16" spans="2:7" x14ac:dyDescent="0.45">
      <c r="B16" s="8">
        <f t="shared" si="0"/>
        <v>14</v>
      </c>
      <c r="C16" s="6" t="s">
        <v>31</v>
      </c>
      <c r="D16" s="8">
        <v>1</v>
      </c>
      <c r="E16" s="8">
        <v>1</v>
      </c>
      <c r="F16" s="8" t="s">
        <v>20</v>
      </c>
      <c r="G16" s="12" t="s">
        <v>36</v>
      </c>
    </row>
    <row r="17" spans="2:7" x14ac:dyDescent="0.45">
      <c r="B17" s="8">
        <f t="shared" si="0"/>
        <v>15</v>
      </c>
      <c r="C17" s="6" t="s">
        <v>32</v>
      </c>
      <c r="D17" s="8">
        <v>1</v>
      </c>
      <c r="E17" s="8">
        <v>1</v>
      </c>
      <c r="F17" s="8" t="s">
        <v>34</v>
      </c>
      <c r="G17" s="12" t="s">
        <v>36</v>
      </c>
    </row>
    <row r="18" spans="2:7" x14ac:dyDescent="0.45">
      <c r="B18" s="8">
        <f t="shared" si="0"/>
        <v>16</v>
      </c>
      <c r="C18" s="8" t="s">
        <v>65</v>
      </c>
      <c r="D18" s="8">
        <v>3</v>
      </c>
      <c r="E18" s="8">
        <v>2.5</v>
      </c>
      <c r="F18" s="8" t="s">
        <v>64</v>
      </c>
      <c r="G18" s="12" t="s">
        <v>36</v>
      </c>
    </row>
    <row r="19" spans="2:7" x14ac:dyDescent="0.45">
      <c r="B19" s="8">
        <f t="shared" si="0"/>
        <v>17</v>
      </c>
      <c r="C19" s="8" t="s">
        <v>67</v>
      </c>
      <c r="D19" s="8">
        <v>2</v>
      </c>
      <c r="E19" s="8">
        <v>3</v>
      </c>
      <c r="F19" s="8" t="s">
        <v>64</v>
      </c>
      <c r="G19" s="12" t="s">
        <v>36</v>
      </c>
    </row>
    <row r="20" spans="2:7" x14ac:dyDescent="0.45">
      <c r="B20" s="8">
        <f t="shared" si="0"/>
        <v>18</v>
      </c>
      <c r="G20" s="9"/>
    </row>
    <row r="21" spans="2:7" x14ac:dyDescent="0.45">
      <c r="B21" s="8">
        <f t="shared" si="0"/>
        <v>19</v>
      </c>
      <c r="G21" s="9"/>
    </row>
    <row r="22" spans="2:7" x14ac:dyDescent="0.45">
      <c r="B22" s="8">
        <f t="shared" si="0"/>
        <v>20</v>
      </c>
      <c r="G22" s="9"/>
    </row>
    <row r="23" spans="2:7" x14ac:dyDescent="0.45">
      <c r="B23" s="8">
        <f t="shared" si="0"/>
        <v>21</v>
      </c>
      <c r="G23" s="9"/>
    </row>
    <row r="25" spans="2:7" x14ac:dyDescent="0.45">
      <c r="C25" s="10" t="s">
        <v>13</v>
      </c>
      <c r="D25" s="11">
        <f>SUM(Tabelle13[Aufwand geplant
'[h']])</f>
        <v>22.5</v>
      </c>
      <c r="E25" s="11">
        <f>SUM(Tabelle13[Aufwand effektiv 
'[h']])</f>
        <v>24.25</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2:G13"/>
  <sheetViews>
    <sheetView workbookViewId="0">
      <selection activeCell="J9" sqref="J9"/>
    </sheetView>
  </sheetViews>
  <sheetFormatPr baseColWidth="10" defaultColWidth="10.73046875" defaultRowHeight="14.25" x14ac:dyDescent="0.45"/>
  <cols>
    <col min="1" max="1" width="10.73046875" style="19"/>
    <col min="2" max="2" width="8.3984375" style="19" bestFit="1" customWidth="1"/>
    <col min="3" max="3" width="50.73046875" style="19" customWidth="1"/>
    <col min="4" max="4" width="13.73046875" style="19" customWidth="1"/>
    <col min="5" max="5" width="13.1328125" style="19" customWidth="1"/>
    <col min="6" max="6" width="16.59765625" style="19" bestFit="1" customWidth="1"/>
    <col min="7" max="16384" width="10.73046875" style="19"/>
  </cols>
  <sheetData>
    <row r="2" spans="2:7" ht="42.75" x14ac:dyDescent="0.45">
      <c r="B2" s="17" t="s">
        <v>5</v>
      </c>
      <c r="C2" s="17" t="s">
        <v>6</v>
      </c>
      <c r="D2" s="18" t="s">
        <v>9</v>
      </c>
      <c r="E2" s="18" t="s">
        <v>8</v>
      </c>
      <c r="F2" s="17" t="s">
        <v>7</v>
      </c>
      <c r="G2" s="17" t="s">
        <v>35</v>
      </c>
    </row>
    <row r="3" spans="2:7" x14ac:dyDescent="0.45">
      <c r="B3" s="19">
        <v>1</v>
      </c>
      <c r="C3" s="17" t="s">
        <v>38</v>
      </c>
      <c r="D3" s="19">
        <v>4</v>
      </c>
      <c r="E3" s="19">
        <v>5</v>
      </c>
      <c r="F3" s="19" t="s">
        <v>20</v>
      </c>
      <c r="G3" s="12" t="s">
        <v>36</v>
      </c>
    </row>
    <row r="4" spans="2:7" x14ac:dyDescent="0.45">
      <c r="B4" s="19">
        <f>B3+1</f>
        <v>2</v>
      </c>
      <c r="C4" s="17" t="s">
        <v>85</v>
      </c>
      <c r="D4" s="19">
        <v>5</v>
      </c>
      <c r="E4" s="19">
        <v>6</v>
      </c>
      <c r="F4" s="19" t="s">
        <v>64</v>
      </c>
      <c r="G4" s="12" t="s">
        <v>36</v>
      </c>
    </row>
    <row r="5" spans="2:7" x14ac:dyDescent="0.45">
      <c r="B5" s="19">
        <f t="shared" ref="B5:B10" si="0">B4+1</f>
        <v>3</v>
      </c>
      <c r="C5" s="17" t="s">
        <v>86</v>
      </c>
      <c r="D5" s="19">
        <v>2.5</v>
      </c>
      <c r="E5" s="19">
        <v>2</v>
      </c>
      <c r="F5" s="19" t="s">
        <v>20</v>
      </c>
      <c r="G5" s="12" t="s">
        <v>36</v>
      </c>
    </row>
    <row r="6" spans="2:7" x14ac:dyDescent="0.45">
      <c r="B6" s="19">
        <f t="shared" si="0"/>
        <v>4</v>
      </c>
      <c r="C6" s="17" t="s">
        <v>76</v>
      </c>
      <c r="D6" s="19">
        <v>1.5</v>
      </c>
      <c r="E6" s="19">
        <v>3</v>
      </c>
      <c r="F6" s="19" t="s">
        <v>88</v>
      </c>
      <c r="G6" s="12" t="s">
        <v>36</v>
      </c>
    </row>
    <row r="7" spans="2:7" x14ac:dyDescent="0.45">
      <c r="B7" s="19">
        <f t="shared" si="0"/>
        <v>5</v>
      </c>
      <c r="C7" s="1" t="s">
        <v>40</v>
      </c>
      <c r="D7" s="19">
        <v>6</v>
      </c>
      <c r="E7" s="19">
        <v>8.5</v>
      </c>
      <c r="F7" s="19" t="s">
        <v>64</v>
      </c>
      <c r="G7" s="12" t="s">
        <v>36</v>
      </c>
    </row>
    <row r="8" spans="2:7" x14ac:dyDescent="0.45">
      <c r="B8" s="19">
        <f t="shared" si="0"/>
        <v>6</v>
      </c>
      <c r="C8" s="1" t="s">
        <v>41</v>
      </c>
      <c r="D8">
        <v>1</v>
      </c>
      <c r="E8">
        <v>0.25</v>
      </c>
      <c r="F8" s="19" t="s">
        <v>64</v>
      </c>
      <c r="G8" s="12" t="s">
        <v>36</v>
      </c>
    </row>
    <row r="9" spans="2:7" x14ac:dyDescent="0.45">
      <c r="B9" s="19">
        <f t="shared" si="0"/>
        <v>7</v>
      </c>
      <c r="C9" s="1" t="s">
        <v>39</v>
      </c>
      <c r="D9" s="19">
        <v>5</v>
      </c>
      <c r="E9" s="19">
        <v>4.5</v>
      </c>
      <c r="F9" s="19" t="s">
        <v>20</v>
      </c>
      <c r="G9" s="12" t="s">
        <v>36</v>
      </c>
    </row>
    <row r="10" spans="2:7" x14ac:dyDescent="0.45">
      <c r="B10" s="19">
        <f t="shared" si="0"/>
        <v>8</v>
      </c>
      <c r="C10" s="74" t="s">
        <v>87</v>
      </c>
      <c r="D10" s="19">
        <v>25</v>
      </c>
      <c r="E10" s="19">
        <f>2+4+2.5+3+3+4+2+3.5+2.5</f>
        <v>26.5</v>
      </c>
      <c r="F10" s="19" t="s">
        <v>64</v>
      </c>
      <c r="G10" s="12" t="s">
        <v>36</v>
      </c>
    </row>
    <row r="11" spans="2:7" x14ac:dyDescent="0.45">
      <c r="B11" s="19">
        <v>9</v>
      </c>
      <c r="C11" s="17"/>
      <c r="G11" s="20"/>
    </row>
    <row r="13" spans="2:7" x14ac:dyDescent="0.45">
      <c r="C13" s="21" t="s">
        <v>13</v>
      </c>
      <c r="D13" s="22">
        <f>SUM(Tabelle1345[Aufwand geplant
'[h']])</f>
        <v>50</v>
      </c>
      <c r="E13" s="22">
        <f>SUM(Tabelle1345[Aufwand effektiv 
'[h']])</f>
        <v>55.75</v>
      </c>
    </row>
  </sheetData>
  <pageMargins left="0.7" right="0.7" top="0.78740157499999996" bottom="0.78740157499999996"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2:G15"/>
  <sheetViews>
    <sheetView workbookViewId="0">
      <selection activeCell="D25" sqref="D25"/>
    </sheetView>
  </sheetViews>
  <sheetFormatPr baseColWidth="10" defaultRowHeight="14.25" x14ac:dyDescent="0.45"/>
  <cols>
    <col min="2" max="2" width="7.1328125" bestFit="1" customWidth="1"/>
    <col min="3" max="3" width="50.73046875" customWidth="1"/>
    <col min="4" max="4" width="13.73046875" customWidth="1"/>
    <col min="5" max="5" width="13.1328125" customWidth="1"/>
    <col min="6" max="6" width="16.59765625" bestFit="1" customWidth="1"/>
  </cols>
  <sheetData>
    <row r="2" spans="2:7" ht="42.75" x14ac:dyDescent="0.45">
      <c r="B2" s="1" t="s">
        <v>5</v>
      </c>
      <c r="C2" s="1" t="s">
        <v>6</v>
      </c>
      <c r="D2" s="2" t="s">
        <v>9</v>
      </c>
      <c r="E2" s="2" t="s">
        <v>8</v>
      </c>
      <c r="F2" s="1" t="s">
        <v>7</v>
      </c>
      <c r="G2" s="1" t="s">
        <v>35</v>
      </c>
    </row>
    <row r="3" spans="2:7" x14ac:dyDescent="0.45">
      <c r="B3">
        <v>1</v>
      </c>
      <c r="C3" s="17" t="s">
        <v>38</v>
      </c>
      <c r="D3">
        <v>7</v>
      </c>
      <c r="E3">
        <v>8</v>
      </c>
      <c r="F3" t="s">
        <v>20</v>
      </c>
      <c r="G3" s="5" t="s">
        <v>36</v>
      </c>
    </row>
    <row r="4" spans="2:7" x14ac:dyDescent="0.45">
      <c r="B4">
        <f>B3+1</f>
        <v>2</v>
      </c>
      <c r="C4" s="1" t="s">
        <v>105</v>
      </c>
      <c r="D4">
        <v>3</v>
      </c>
      <c r="E4">
        <v>3.5</v>
      </c>
      <c r="F4" t="s">
        <v>93</v>
      </c>
      <c r="G4" s="5" t="s">
        <v>36</v>
      </c>
    </row>
    <row r="5" spans="2:7" x14ac:dyDescent="0.45">
      <c r="B5">
        <f t="shared" ref="B5:B12" si="0">B4+1</f>
        <v>3</v>
      </c>
      <c r="C5" s="17" t="s">
        <v>77</v>
      </c>
      <c r="D5" s="19">
        <v>4</v>
      </c>
      <c r="E5" s="19">
        <v>2.5</v>
      </c>
      <c r="F5" s="75" t="s">
        <v>34</v>
      </c>
      <c r="G5" s="5" t="s">
        <v>36</v>
      </c>
    </row>
    <row r="6" spans="2:7" x14ac:dyDescent="0.45">
      <c r="B6">
        <f t="shared" si="0"/>
        <v>4</v>
      </c>
      <c r="C6" s="1" t="s">
        <v>92</v>
      </c>
      <c r="D6">
        <v>2</v>
      </c>
      <c r="E6">
        <v>1.5</v>
      </c>
      <c r="F6" t="s">
        <v>64</v>
      </c>
      <c r="G6" s="5" t="s">
        <v>36</v>
      </c>
    </row>
    <row r="7" spans="2:7" x14ac:dyDescent="0.45">
      <c r="B7">
        <f t="shared" si="0"/>
        <v>5</v>
      </c>
      <c r="C7" s="74" t="s">
        <v>104</v>
      </c>
      <c r="D7" s="19">
        <v>10</v>
      </c>
      <c r="E7" s="19">
        <v>6</v>
      </c>
      <c r="F7" s="75" t="s">
        <v>34</v>
      </c>
      <c r="G7" s="5" t="s">
        <v>36</v>
      </c>
    </row>
    <row r="8" spans="2:7" x14ac:dyDescent="0.45">
      <c r="B8">
        <f t="shared" si="0"/>
        <v>6</v>
      </c>
      <c r="C8" s="17" t="s">
        <v>78</v>
      </c>
      <c r="D8" s="19">
        <v>6</v>
      </c>
      <c r="E8" s="19">
        <v>4</v>
      </c>
      <c r="F8" s="19" t="s">
        <v>18</v>
      </c>
      <c r="G8" s="5" t="s">
        <v>36</v>
      </c>
    </row>
    <row r="9" spans="2:7" x14ac:dyDescent="0.45">
      <c r="B9">
        <f t="shared" si="0"/>
        <v>7</v>
      </c>
      <c r="C9" s="1" t="s">
        <v>89</v>
      </c>
      <c r="D9">
        <v>4</v>
      </c>
      <c r="E9">
        <v>2</v>
      </c>
      <c r="F9" t="s">
        <v>94</v>
      </c>
      <c r="G9" s="5" t="s">
        <v>36</v>
      </c>
    </row>
    <row r="10" spans="2:7" x14ac:dyDescent="0.45">
      <c r="B10">
        <f t="shared" si="0"/>
        <v>8</v>
      </c>
      <c r="C10" s="1" t="s">
        <v>90</v>
      </c>
      <c r="D10">
        <v>2</v>
      </c>
      <c r="E10">
        <v>4</v>
      </c>
      <c r="F10" t="s">
        <v>91</v>
      </c>
      <c r="G10" s="5" t="s">
        <v>36</v>
      </c>
    </row>
    <row r="11" spans="2:7" x14ac:dyDescent="0.45">
      <c r="B11">
        <f t="shared" si="0"/>
        <v>9</v>
      </c>
      <c r="C11" s="74" t="s">
        <v>66</v>
      </c>
      <c r="D11" s="19">
        <v>2</v>
      </c>
      <c r="E11" s="19">
        <v>3</v>
      </c>
      <c r="F11" s="75" t="s">
        <v>64</v>
      </c>
      <c r="G11" s="5" t="s">
        <v>36</v>
      </c>
    </row>
    <row r="12" spans="2:7" x14ac:dyDescent="0.45">
      <c r="B12">
        <f t="shared" si="0"/>
        <v>10</v>
      </c>
      <c r="C12" s="74" t="s">
        <v>87</v>
      </c>
      <c r="D12" s="19">
        <v>15</v>
      </c>
      <c r="E12" s="19">
        <v>16.5</v>
      </c>
      <c r="F12" s="19" t="s">
        <v>64</v>
      </c>
      <c r="G12" s="5" t="s">
        <v>36</v>
      </c>
    </row>
    <row r="13" spans="2:7" x14ac:dyDescent="0.45">
      <c r="B13">
        <v>11</v>
      </c>
      <c r="C13" s="1"/>
      <c r="G13" s="5"/>
    </row>
    <row r="15" spans="2:7" x14ac:dyDescent="0.45">
      <c r="C15" s="3" t="s">
        <v>13</v>
      </c>
      <c r="D15" s="4">
        <f>SUM(Tabelle13456[Aufwand geplant
'[h']])</f>
        <v>55</v>
      </c>
      <c r="E15" s="4">
        <f>SUM(Tabelle13456[Aufwand effektiv 
'[h']])</f>
        <v>51</v>
      </c>
    </row>
  </sheetData>
  <pageMargins left="0.7" right="0.7" top="0.78740157499999996" bottom="0.78740157499999996"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G27"/>
  <sheetViews>
    <sheetView workbookViewId="0">
      <selection activeCell="J13" sqref="J13"/>
    </sheetView>
  </sheetViews>
  <sheetFormatPr baseColWidth="10" defaultRowHeight="14.25" x14ac:dyDescent="0.45"/>
  <cols>
    <col min="2" max="2" width="7.1328125" bestFit="1" customWidth="1"/>
    <col min="3" max="3" width="50.73046875" customWidth="1"/>
    <col min="4" max="4" width="13.73046875" customWidth="1"/>
    <col min="5" max="5" width="13.1328125" customWidth="1"/>
    <col min="6" max="6" width="16.59765625" bestFit="1" customWidth="1"/>
  </cols>
  <sheetData>
    <row r="2" spans="2:7" ht="42.75" x14ac:dyDescent="0.45">
      <c r="B2" s="1" t="s">
        <v>5</v>
      </c>
      <c r="C2" s="1" t="s">
        <v>6</v>
      </c>
      <c r="D2" s="2" t="s">
        <v>9</v>
      </c>
      <c r="E2" s="2" t="s">
        <v>8</v>
      </c>
      <c r="F2" s="1" t="s">
        <v>7</v>
      </c>
      <c r="G2" s="1" t="s">
        <v>35</v>
      </c>
    </row>
    <row r="3" spans="2:7" x14ac:dyDescent="0.45">
      <c r="B3">
        <v>1</v>
      </c>
      <c r="C3" s="1" t="s">
        <v>100</v>
      </c>
      <c r="D3">
        <v>6</v>
      </c>
      <c r="E3">
        <v>4</v>
      </c>
      <c r="F3" t="s">
        <v>149</v>
      </c>
      <c r="G3" s="5" t="s">
        <v>36</v>
      </c>
    </row>
    <row r="4" spans="2:7" x14ac:dyDescent="0.45">
      <c r="B4">
        <f>B3+1</f>
        <v>2</v>
      </c>
      <c r="C4" s="1" t="s">
        <v>102</v>
      </c>
      <c r="D4">
        <v>6</v>
      </c>
      <c r="E4">
        <v>3</v>
      </c>
      <c r="F4" t="s">
        <v>49</v>
      </c>
      <c r="G4" s="5" t="s">
        <v>36</v>
      </c>
    </row>
    <row r="5" spans="2:7" x14ac:dyDescent="0.45">
      <c r="B5">
        <f t="shared" ref="B5:B25" si="0">B4+1</f>
        <v>3</v>
      </c>
      <c r="C5" s="1" t="s">
        <v>101</v>
      </c>
      <c r="D5">
        <v>6</v>
      </c>
      <c r="E5">
        <v>3</v>
      </c>
      <c r="F5" t="s">
        <v>148</v>
      </c>
      <c r="G5" s="5" t="s">
        <v>36</v>
      </c>
    </row>
    <row r="6" spans="2:7" x14ac:dyDescent="0.45">
      <c r="B6">
        <f t="shared" si="0"/>
        <v>4</v>
      </c>
      <c r="C6" s="1" t="s">
        <v>103</v>
      </c>
      <c r="D6">
        <v>6</v>
      </c>
      <c r="E6">
        <v>5</v>
      </c>
      <c r="F6" t="s">
        <v>147</v>
      </c>
      <c r="G6" s="5" t="s">
        <v>36</v>
      </c>
    </row>
    <row r="7" spans="2:7" x14ac:dyDescent="0.45">
      <c r="B7">
        <f t="shared" si="0"/>
        <v>5</v>
      </c>
      <c r="C7" t="s">
        <v>122</v>
      </c>
      <c r="D7">
        <v>2</v>
      </c>
      <c r="E7">
        <v>3</v>
      </c>
      <c r="F7" t="s">
        <v>20</v>
      </c>
      <c r="G7" s="5" t="s">
        <v>36</v>
      </c>
    </row>
    <row r="8" spans="2:7" x14ac:dyDescent="0.45">
      <c r="B8">
        <f t="shared" si="0"/>
        <v>6</v>
      </c>
      <c r="C8" s="1" t="s">
        <v>123</v>
      </c>
      <c r="D8">
        <v>2</v>
      </c>
      <c r="E8">
        <v>3</v>
      </c>
      <c r="F8" t="s">
        <v>20</v>
      </c>
      <c r="G8" s="5" t="s">
        <v>36</v>
      </c>
    </row>
    <row r="9" spans="2:7" x14ac:dyDescent="0.45">
      <c r="B9">
        <f>B8+1</f>
        <v>7</v>
      </c>
      <c r="C9" s="1" t="s">
        <v>126</v>
      </c>
      <c r="D9">
        <v>2</v>
      </c>
      <c r="E9">
        <v>2</v>
      </c>
      <c r="F9" t="s">
        <v>49</v>
      </c>
      <c r="G9" s="5" t="s">
        <v>36</v>
      </c>
    </row>
    <row r="10" spans="2:7" x14ac:dyDescent="0.45">
      <c r="B10">
        <f>B9+1</f>
        <v>8</v>
      </c>
      <c r="C10" s="1" t="s">
        <v>124</v>
      </c>
      <c r="D10">
        <v>6</v>
      </c>
      <c r="E10">
        <v>8</v>
      </c>
      <c r="F10" t="s">
        <v>20</v>
      </c>
      <c r="G10" s="5" t="s">
        <v>36</v>
      </c>
    </row>
    <row r="11" spans="2:7" x14ac:dyDescent="0.45">
      <c r="B11">
        <f t="shared" si="0"/>
        <v>9</v>
      </c>
      <c r="C11" s="1" t="s">
        <v>125</v>
      </c>
      <c r="D11">
        <v>2</v>
      </c>
      <c r="E11">
        <v>2</v>
      </c>
      <c r="F11" t="s">
        <v>20</v>
      </c>
      <c r="G11" s="5" t="s">
        <v>36</v>
      </c>
    </row>
    <row r="12" spans="2:7" x14ac:dyDescent="0.45">
      <c r="B12">
        <f t="shared" si="0"/>
        <v>10</v>
      </c>
      <c r="C12" s="1" t="s">
        <v>128</v>
      </c>
      <c r="D12">
        <v>2</v>
      </c>
      <c r="E12">
        <v>2</v>
      </c>
      <c r="F12" t="s">
        <v>18</v>
      </c>
      <c r="G12" s="5" t="s">
        <v>36</v>
      </c>
    </row>
    <row r="13" spans="2:7" x14ac:dyDescent="0.45">
      <c r="B13">
        <f t="shared" si="0"/>
        <v>11</v>
      </c>
      <c r="C13" s="1" t="s">
        <v>129</v>
      </c>
      <c r="D13">
        <v>2</v>
      </c>
      <c r="E13">
        <v>1.5</v>
      </c>
      <c r="F13" t="s">
        <v>18</v>
      </c>
      <c r="G13" s="5" t="s">
        <v>36</v>
      </c>
    </row>
    <row r="14" spans="2:7" x14ac:dyDescent="0.45">
      <c r="B14">
        <f t="shared" si="0"/>
        <v>12</v>
      </c>
      <c r="C14" s="1" t="s">
        <v>130</v>
      </c>
      <c r="D14">
        <v>2</v>
      </c>
      <c r="E14">
        <v>1</v>
      </c>
      <c r="F14" t="s">
        <v>18</v>
      </c>
      <c r="G14" s="5" t="s">
        <v>36</v>
      </c>
    </row>
    <row r="15" spans="2:7" x14ac:dyDescent="0.45">
      <c r="B15">
        <f t="shared" si="0"/>
        <v>13</v>
      </c>
      <c r="C15" s="1" t="s">
        <v>131</v>
      </c>
      <c r="D15">
        <v>2</v>
      </c>
      <c r="E15">
        <v>1</v>
      </c>
      <c r="F15" t="s">
        <v>50</v>
      </c>
      <c r="G15" s="5" t="s">
        <v>36</v>
      </c>
    </row>
    <row r="16" spans="2:7" x14ac:dyDescent="0.45">
      <c r="B16">
        <f t="shared" si="0"/>
        <v>14</v>
      </c>
      <c r="C16" s="1" t="s">
        <v>132</v>
      </c>
      <c r="D16">
        <v>2</v>
      </c>
      <c r="E16">
        <v>1</v>
      </c>
      <c r="F16" t="s">
        <v>50</v>
      </c>
      <c r="G16" s="5" t="s">
        <v>36</v>
      </c>
    </row>
    <row r="17" spans="2:7" x14ac:dyDescent="0.45">
      <c r="B17">
        <f t="shared" si="0"/>
        <v>15</v>
      </c>
      <c r="C17" s="1" t="s">
        <v>133</v>
      </c>
      <c r="D17">
        <v>2</v>
      </c>
      <c r="E17">
        <v>1</v>
      </c>
      <c r="F17" t="s">
        <v>50</v>
      </c>
      <c r="G17" s="5" t="s">
        <v>36</v>
      </c>
    </row>
    <row r="18" spans="2:7" x14ac:dyDescent="0.45">
      <c r="B18">
        <f t="shared" si="0"/>
        <v>16</v>
      </c>
      <c r="C18" s="1" t="s">
        <v>134</v>
      </c>
      <c r="D18">
        <v>2</v>
      </c>
      <c r="E18">
        <v>1</v>
      </c>
      <c r="F18" t="s">
        <v>50</v>
      </c>
      <c r="G18" s="5" t="s">
        <v>36</v>
      </c>
    </row>
    <row r="19" spans="2:7" x14ac:dyDescent="0.45">
      <c r="B19">
        <f t="shared" si="0"/>
        <v>17</v>
      </c>
      <c r="C19" s="1" t="s">
        <v>135</v>
      </c>
      <c r="D19">
        <v>5</v>
      </c>
      <c r="E19">
        <v>3.5</v>
      </c>
      <c r="F19" t="s">
        <v>34</v>
      </c>
      <c r="G19" s="5" t="s">
        <v>36</v>
      </c>
    </row>
    <row r="20" spans="2:7" x14ac:dyDescent="0.45">
      <c r="B20">
        <f t="shared" si="0"/>
        <v>18</v>
      </c>
      <c r="C20" s="1" t="s">
        <v>136</v>
      </c>
      <c r="D20">
        <v>5</v>
      </c>
      <c r="E20">
        <v>3</v>
      </c>
      <c r="F20" t="s">
        <v>34</v>
      </c>
      <c r="G20" s="5" t="s">
        <v>36</v>
      </c>
    </row>
    <row r="21" spans="2:7" x14ac:dyDescent="0.45">
      <c r="B21">
        <f t="shared" si="0"/>
        <v>19</v>
      </c>
      <c r="C21" s="1" t="s">
        <v>38</v>
      </c>
      <c r="D21">
        <v>4</v>
      </c>
      <c r="E21">
        <v>3</v>
      </c>
      <c r="F21" t="s">
        <v>20</v>
      </c>
      <c r="G21" s="5" t="s">
        <v>36</v>
      </c>
    </row>
    <row r="22" spans="2:7" x14ac:dyDescent="0.45">
      <c r="B22">
        <f t="shared" si="0"/>
        <v>20</v>
      </c>
      <c r="C22" s="1" t="s">
        <v>87</v>
      </c>
      <c r="D22">
        <v>8</v>
      </c>
      <c r="E22">
        <v>12</v>
      </c>
      <c r="F22" t="s">
        <v>64</v>
      </c>
      <c r="G22" s="5" t="s">
        <v>36</v>
      </c>
    </row>
    <row r="23" spans="2:7" x14ac:dyDescent="0.45">
      <c r="B23">
        <f t="shared" si="0"/>
        <v>21</v>
      </c>
      <c r="C23" s="1"/>
      <c r="G23" s="5"/>
    </row>
    <row r="24" spans="2:7" x14ac:dyDescent="0.45">
      <c r="B24">
        <f t="shared" si="0"/>
        <v>22</v>
      </c>
      <c r="C24" s="1"/>
      <c r="G24" s="5"/>
    </row>
    <row r="25" spans="2:7" x14ac:dyDescent="0.45">
      <c r="B25">
        <f t="shared" si="0"/>
        <v>23</v>
      </c>
      <c r="C25" s="1"/>
      <c r="G25" s="5"/>
    </row>
    <row r="27" spans="2:7" x14ac:dyDescent="0.45">
      <c r="C27" s="3" t="s">
        <v>13</v>
      </c>
      <c r="D27" s="4">
        <f>SUM(Tabelle13457[Aufwand geplant
'[h']])</f>
        <v>74</v>
      </c>
      <c r="E27" s="4">
        <f>SUM(Tabelle13457[Aufwand effektiv 
'[h']])</f>
        <v>63</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2:G35"/>
  <sheetViews>
    <sheetView zoomScale="85" zoomScaleNormal="85" workbookViewId="0">
      <selection activeCell="B40" sqref="B40"/>
    </sheetView>
  </sheetViews>
  <sheetFormatPr baseColWidth="10" defaultRowHeight="14.25" x14ac:dyDescent="0.45"/>
  <cols>
    <col min="2" max="2" width="7.1328125" bestFit="1" customWidth="1"/>
    <col min="3" max="3" width="50.73046875" customWidth="1"/>
    <col min="4" max="4" width="13.73046875" customWidth="1"/>
    <col min="5" max="5" width="13.1328125" customWidth="1"/>
    <col min="6" max="6" width="16.59765625" bestFit="1" customWidth="1"/>
  </cols>
  <sheetData>
    <row r="2" spans="2:7" ht="42.75" x14ac:dyDescent="0.45">
      <c r="B2" s="1" t="s">
        <v>5</v>
      </c>
      <c r="C2" s="1" t="s">
        <v>6</v>
      </c>
      <c r="D2" s="2" t="s">
        <v>9</v>
      </c>
      <c r="E2" s="2" t="s">
        <v>8</v>
      </c>
      <c r="F2" s="1" t="s">
        <v>7</v>
      </c>
      <c r="G2" s="1" t="s">
        <v>35</v>
      </c>
    </row>
    <row r="3" spans="2:7" x14ac:dyDescent="0.45">
      <c r="B3">
        <v>1</v>
      </c>
      <c r="C3" s="1" t="s">
        <v>154</v>
      </c>
      <c r="D3">
        <v>4</v>
      </c>
      <c r="E3">
        <v>3</v>
      </c>
      <c r="F3" t="s">
        <v>34</v>
      </c>
      <c r="G3" s="5" t="s">
        <v>36</v>
      </c>
    </row>
    <row r="4" spans="2:7" x14ac:dyDescent="0.45">
      <c r="B4">
        <v>2</v>
      </c>
      <c r="C4" s="1" t="s">
        <v>153</v>
      </c>
      <c r="D4">
        <v>4</v>
      </c>
      <c r="E4">
        <v>4</v>
      </c>
      <c r="F4" t="s">
        <v>49</v>
      </c>
      <c r="G4" s="5" t="s">
        <v>36</v>
      </c>
    </row>
    <row r="5" spans="2:7" x14ac:dyDescent="0.45">
      <c r="B5">
        <v>3</v>
      </c>
      <c r="C5" s="1" t="s">
        <v>162</v>
      </c>
      <c r="D5">
        <v>1</v>
      </c>
      <c r="E5">
        <v>1</v>
      </c>
      <c r="F5" t="s">
        <v>49</v>
      </c>
      <c r="G5" s="5" t="s">
        <v>36</v>
      </c>
    </row>
    <row r="6" spans="2:7" x14ac:dyDescent="0.45">
      <c r="B6">
        <v>4</v>
      </c>
      <c r="C6" s="1" t="s">
        <v>152</v>
      </c>
      <c r="D6">
        <v>2</v>
      </c>
      <c r="E6">
        <v>2</v>
      </c>
      <c r="F6" t="s">
        <v>20</v>
      </c>
      <c r="G6" s="5" t="s">
        <v>36</v>
      </c>
    </row>
    <row r="7" spans="2:7" x14ac:dyDescent="0.45">
      <c r="B7">
        <v>5</v>
      </c>
      <c r="C7" s="1" t="s">
        <v>151</v>
      </c>
      <c r="D7">
        <v>2</v>
      </c>
      <c r="E7">
        <v>1.5</v>
      </c>
      <c r="F7" t="s">
        <v>99</v>
      </c>
      <c r="G7" s="5" t="s">
        <v>36</v>
      </c>
    </row>
    <row r="8" spans="2:7" x14ac:dyDescent="0.45">
      <c r="B8">
        <v>6</v>
      </c>
      <c r="C8" s="1" t="s">
        <v>150</v>
      </c>
      <c r="D8">
        <v>2</v>
      </c>
      <c r="E8">
        <v>1</v>
      </c>
      <c r="F8" t="s">
        <v>18</v>
      </c>
      <c r="G8" s="5" t="s">
        <v>36</v>
      </c>
    </row>
    <row r="9" spans="2:7" x14ac:dyDescent="0.45">
      <c r="B9">
        <v>7</v>
      </c>
      <c r="C9" s="1" t="s">
        <v>97</v>
      </c>
      <c r="D9">
        <v>4</v>
      </c>
      <c r="E9">
        <v>2.5</v>
      </c>
      <c r="F9" t="s">
        <v>99</v>
      </c>
      <c r="G9" s="5" t="s">
        <v>36</v>
      </c>
    </row>
    <row r="10" spans="2:7" x14ac:dyDescent="0.45">
      <c r="B10">
        <v>8</v>
      </c>
      <c r="C10" s="1" t="s">
        <v>98</v>
      </c>
      <c r="D10">
        <v>2</v>
      </c>
      <c r="E10">
        <v>1.5</v>
      </c>
      <c r="F10" t="s">
        <v>64</v>
      </c>
      <c r="G10" s="5" t="s">
        <v>36</v>
      </c>
    </row>
    <row r="11" spans="2:7" x14ac:dyDescent="0.45">
      <c r="B11">
        <v>9</v>
      </c>
      <c r="C11" s="1" t="s">
        <v>138</v>
      </c>
      <c r="D11">
        <v>5</v>
      </c>
      <c r="E11">
        <v>3.5</v>
      </c>
      <c r="F11" t="s">
        <v>34</v>
      </c>
      <c r="G11" s="5" t="s">
        <v>36</v>
      </c>
    </row>
    <row r="12" spans="2:7" x14ac:dyDescent="0.45">
      <c r="B12">
        <v>10</v>
      </c>
      <c r="C12" s="1" t="s">
        <v>137</v>
      </c>
      <c r="D12">
        <v>3</v>
      </c>
      <c r="E12">
        <v>2.5</v>
      </c>
      <c r="F12" t="s">
        <v>18</v>
      </c>
      <c r="G12" s="5" t="s">
        <v>36</v>
      </c>
    </row>
    <row r="13" spans="2:7" x14ac:dyDescent="0.45">
      <c r="B13">
        <v>11</v>
      </c>
      <c r="C13" s="1" t="s">
        <v>140</v>
      </c>
      <c r="D13">
        <v>3</v>
      </c>
      <c r="E13">
        <v>1</v>
      </c>
      <c r="F13" t="s">
        <v>18</v>
      </c>
      <c r="G13" s="5" t="s">
        <v>36</v>
      </c>
    </row>
    <row r="14" spans="2:7" x14ac:dyDescent="0.45">
      <c r="B14">
        <v>12</v>
      </c>
      <c r="C14" t="s">
        <v>160</v>
      </c>
      <c r="D14">
        <v>2</v>
      </c>
      <c r="E14">
        <v>2</v>
      </c>
      <c r="F14" t="s">
        <v>49</v>
      </c>
      <c r="G14" s="5" t="s">
        <v>36</v>
      </c>
    </row>
    <row r="15" spans="2:7" x14ac:dyDescent="0.45">
      <c r="B15">
        <v>13</v>
      </c>
      <c r="C15" t="s">
        <v>141</v>
      </c>
      <c r="D15">
        <v>2</v>
      </c>
      <c r="E15">
        <v>2</v>
      </c>
      <c r="F15" t="s">
        <v>20</v>
      </c>
      <c r="G15" s="5" t="s">
        <v>36</v>
      </c>
    </row>
    <row r="16" spans="2:7" x14ac:dyDescent="0.45">
      <c r="B16">
        <v>14</v>
      </c>
      <c r="C16" t="s">
        <v>142</v>
      </c>
      <c r="D16">
        <v>2</v>
      </c>
      <c r="E16">
        <v>2</v>
      </c>
      <c r="F16" t="s">
        <v>49</v>
      </c>
      <c r="G16" s="5" t="s">
        <v>36</v>
      </c>
    </row>
    <row r="17" spans="2:7" x14ac:dyDescent="0.45">
      <c r="B17">
        <v>15</v>
      </c>
      <c r="C17" t="s">
        <v>143</v>
      </c>
      <c r="D17">
        <v>4</v>
      </c>
      <c r="E17">
        <v>2</v>
      </c>
      <c r="F17" t="s">
        <v>20</v>
      </c>
      <c r="G17" s="5" t="s">
        <v>36</v>
      </c>
    </row>
    <row r="18" spans="2:7" x14ac:dyDescent="0.45">
      <c r="B18">
        <v>16</v>
      </c>
      <c r="C18" s="1" t="s">
        <v>161</v>
      </c>
      <c r="D18">
        <v>2</v>
      </c>
      <c r="E18">
        <v>2</v>
      </c>
      <c r="F18" t="s">
        <v>49</v>
      </c>
      <c r="G18" s="5" t="s">
        <v>36</v>
      </c>
    </row>
    <row r="19" spans="2:7" x14ac:dyDescent="0.45">
      <c r="B19">
        <v>17</v>
      </c>
      <c r="C19" s="1" t="s">
        <v>127</v>
      </c>
      <c r="D19">
        <v>3</v>
      </c>
      <c r="E19">
        <v>3</v>
      </c>
      <c r="F19" t="s">
        <v>49</v>
      </c>
      <c r="G19" s="5" t="s">
        <v>36</v>
      </c>
    </row>
    <row r="20" spans="2:7" x14ac:dyDescent="0.45">
      <c r="B20">
        <v>18</v>
      </c>
      <c r="C20" s="1" t="s">
        <v>144</v>
      </c>
      <c r="D20">
        <v>3</v>
      </c>
      <c r="E20">
        <v>2</v>
      </c>
      <c r="F20" t="s">
        <v>34</v>
      </c>
      <c r="G20" s="5" t="s">
        <v>36</v>
      </c>
    </row>
    <row r="21" spans="2:7" x14ac:dyDescent="0.45">
      <c r="B21">
        <v>19</v>
      </c>
      <c r="C21" s="1" t="s">
        <v>145</v>
      </c>
      <c r="D21">
        <v>4</v>
      </c>
      <c r="E21">
        <v>3</v>
      </c>
      <c r="F21" t="s">
        <v>20</v>
      </c>
      <c r="G21" s="5" t="s">
        <v>36</v>
      </c>
    </row>
    <row r="22" spans="2:7" x14ac:dyDescent="0.45">
      <c r="B22">
        <v>20</v>
      </c>
      <c r="C22" s="1" t="s">
        <v>146</v>
      </c>
      <c r="D22">
        <v>1</v>
      </c>
      <c r="E22">
        <v>1</v>
      </c>
      <c r="F22" t="s">
        <v>20</v>
      </c>
      <c r="G22" s="5" t="s">
        <v>36</v>
      </c>
    </row>
    <row r="23" spans="2:7" x14ac:dyDescent="0.45">
      <c r="B23">
        <v>21</v>
      </c>
      <c r="C23" s="1" t="s">
        <v>157</v>
      </c>
      <c r="D23">
        <v>8</v>
      </c>
      <c r="E23">
        <v>5</v>
      </c>
      <c r="F23" t="s">
        <v>64</v>
      </c>
      <c r="G23" s="5" t="s">
        <v>36</v>
      </c>
    </row>
    <row r="24" spans="2:7" x14ac:dyDescent="0.45">
      <c r="B24">
        <v>22</v>
      </c>
      <c r="C24" s="1" t="s">
        <v>89</v>
      </c>
      <c r="D24">
        <v>1</v>
      </c>
      <c r="E24">
        <v>1</v>
      </c>
      <c r="F24" t="s">
        <v>64</v>
      </c>
      <c r="G24" s="5" t="s">
        <v>36</v>
      </c>
    </row>
    <row r="25" spans="2:7" x14ac:dyDescent="0.45">
      <c r="B25">
        <v>23</v>
      </c>
      <c r="C25" s="1" t="s">
        <v>38</v>
      </c>
      <c r="D25">
        <v>8</v>
      </c>
      <c r="E25">
        <v>7</v>
      </c>
      <c r="F25" t="s">
        <v>20</v>
      </c>
      <c r="G25" s="5" t="s">
        <v>36</v>
      </c>
    </row>
    <row r="26" spans="2:7" x14ac:dyDescent="0.45">
      <c r="B26">
        <v>24</v>
      </c>
      <c r="C26" s="1" t="s">
        <v>87</v>
      </c>
      <c r="D26">
        <v>12</v>
      </c>
      <c r="E26">
        <v>10</v>
      </c>
      <c r="F26" t="s">
        <v>64</v>
      </c>
      <c r="G26" s="5" t="s">
        <v>36</v>
      </c>
    </row>
    <row r="27" spans="2:7" x14ac:dyDescent="0.45">
      <c r="B27">
        <v>25</v>
      </c>
      <c r="C27" s="1"/>
      <c r="G27" s="5"/>
    </row>
    <row r="28" spans="2:7" x14ac:dyDescent="0.45">
      <c r="B28">
        <v>26</v>
      </c>
      <c r="C28" s="1"/>
      <c r="G28" s="5"/>
    </row>
    <row r="29" spans="2:7" x14ac:dyDescent="0.45">
      <c r="B29">
        <v>27</v>
      </c>
      <c r="C29" s="1"/>
      <c r="G29" s="5"/>
    </row>
    <row r="30" spans="2:7" x14ac:dyDescent="0.45">
      <c r="B30">
        <v>28</v>
      </c>
      <c r="C30" s="1"/>
      <c r="G30" s="5"/>
    </row>
    <row r="32" spans="2:7" x14ac:dyDescent="0.45">
      <c r="C32" s="3" t="s">
        <v>13</v>
      </c>
      <c r="D32" s="4">
        <f>SUM(Tabelle13458[Aufwand geplant
'[h']])</f>
        <v>84</v>
      </c>
      <c r="E32" s="4">
        <f>SUM(Tabelle13458[Aufwand effektiv 
'[h']])</f>
        <v>65.5</v>
      </c>
    </row>
    <row r="35" spans="4:4" x14ac:dyDescent="0.45">
      <c r="D35">
        <v>80</v>
      </c>
    </row>
  </sheetData>
  <pageMargins left="0.7" right="0.7" top="0.78740157499999996" bottom="0.78740157499999996"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47</vt:i4>
      </vt:variant>
    </vt:vector>
  </HeadingPairs>
  <TitlesOfParts>
    <vt:vector size="56" baseType="lpstr">
      <vt:lpstr>Risikoliste</vt:lpstr>
      <vt:lpstr>Groplanung</vt:lpstr>
      <vt:lpstr>Iterationsplan #6</vt:lpstr>
      <vt:lpstr>Iterationsplan #7</vt:lpstr>
      <vt:lpstr>Iterationsplan #1</vt:lpstr>
      <vt:lpstr>Iterationsplan #2</vt:lpstr>
      <vt:lpstr>Iterationsplan #3</vt:lpstr>
      <vt:lpstr>Iterationsplan #4</vt:lpstr>
      <vt:lpstr>Iterationsplan #5</vt:lpstr>
      <vt:lpstr>TotalEffektivIter1</vt:lpstr>
      <vt:lpstr>'Iterationsplan #2'!TotalEffektivIter2</vt:lpstr>
      <vt:lpstr>'Iterationsplan #3'!TotalEffektivIter2</vt:lpstr>
      <vt:lpstr>'Iterationsplan #4'!TotalEffektivIter2</vt:lpstr>
      <vt:lpstr>'Iterationsplan #5'!TotalEffektivIter2</vt:lpstr>
      <vt:lpstr>'Iterationsplan #6'!TotalEffektivIter2</vt:lpstr>
      <vt:lpstr>'Iterationsplan #7'!TotalEffektivIter2</vt:lpstr>
      <vt:lpstr>'Iterationsplan #3'!TotalEffektivIter3</vt:lpstr>
      <vt:lpstr>'Iterationsplan #4'!TotalEffektivIter3</vt:lpstr>
      <vt:lpstr>'Iterationsplan #5'!TotalEffektivIter3</vt:lpstr>
      <vt:lpstr>'Iterationsplan #6'!TotalEffektivIter3</vt:lpstr>
      <vt:lpstr>'Iterationsplan #7'!TotalEffektivIter3</vt:lpstr>
      <vt:lpstr>TotalEffektivIter3</vt:lpstr>
      <vt:lpstr>'Iterationsplan #2'!TotalEffektivM1</vt:lpstr>
      <vt:lpstr>'Iterationsplan #3'!TotalEffektivM1</vt:lpstr>
      <vt:lpstr>'Iterationsplan #4'!TotalEffektivM1</vt:lpstr>
      <vt:lpstr>'Iterationsplan #5'!TotalEffektivM1</vt:lpstr>
      <vt:lpstr>'Iterationsplan #6'!TotalEffektivM1</vt:lpstr>
      <vt:lpstr>'Iterationsplan #7'!TotalEffektivM1</vt:lpstr>
      <vt:lpstr>TotalEffektivM1</vt:lpstr>
      <vt:lpstr>TotalGeplantIter1</vt:lpstr>
      <vt:lpstr>'Iterationsplan #2'!TotalGeplantIter2</vt:lpstr>
      <vt:lpstr>'Iterationsplan #3'!TotalGeplantIter2</vt:lpstr>
      <vt:lpstr>'Iterationsplan #4'!TotalGeplantIter2</vt:lpstr>
      <vt:lpstr>'Iterationsplan #5'!TotalGeplantIter2</vt:lpstr>
      <vt:lpstr>'Iterationsplan #6'!TotalGeplantIter2</vt:lpstr>
      <vt:lpstr>'Iterationsplan #7'!TotalGeplantIter2</vt:lpstr>
      <vt:lpstr>'Iterationsplan #3'!TotalGeplantIter3</vt:lpstr>
      <vt:lpstr>'Iterationsplan #4'!TotalGeplantIter3</vt:lpstr>
      <vt:lpstr>'Iterationsplan #5'!TotalGeplantIter3</vt:lpstr>
      <vt:lpstr>'Iterationsplan #6'!TotalGeplantIter3</vt:lpstr>
      <vt:lpstr>'Iterationsplan #7'!TotalGeplantIter3</vt:lpstr>
      <vt:lpstr>TotalGeplantIter3</vt:lpstr>
      <vt:lpstr>TotalGeplantIter4</vt:lpstr>
      <vt:lpstr>'Iterationsplan #2'!TotalGeplantM1</vt:lpstr>
      <vt:lpstr>'Iterationsplan #3'!TotalGeplantM1</vt:lpstr>
      <vt:lpstr>'Iterationsplan #4'!TotalGeplantM1</vt:lpstr>
      <vt:lpstr>'Iterationsplan #5'!TotalGeplantM1</vt:lpstr>
      <vt:lpstr>'Iterationsplan #6'!TotalGeplantM1</vt:lpstr>
      <vt:lpstr>'Iterationsplan #7'!TotalGeplantM1</vt:lpstr>
      <vt:lpstr>TotalGeplantM1</vt:lpstr>
      <vt:lpstr>'Iterationsplan #2'!TotalGeplantM2</vt:lpstr>
      <vt:lpstr>'Iterationsplan #3'!TotalGeplantM2</vt:lpstr>
      <vt:lpstr>'Iterationsplan #4'!TotalGeplantM2</vt:lpstr>
      <vt:lpstr>'Iterationsplan #5'!TotalGeplantM2</vt:lpstr>
      <vt:lpstr>'Iterationsplan #6'!TotalGeplantM2</vt:lpstr>
      <vt:lpstr>'Iterationsplan #7'!TotalGeplantM2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2017-12-19T07:51:46Z</dcterms:modified>
</cp:coreProperties>
</file>