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bert Nevin E\Documents\Python\Gudang2Go Technical Test Python\"/>
    </mc:Choice>
  </mc:AlternateContent>
  <xr:revisionPtr revIDLastSave="0" documentId="13_ncr:1_{BE6805F3-37FC-4F15-B121-7D8CEE263489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Base On Cost" sheetId="3" r:id="rId1"/>
    <sheet name="Base On Margin" sheetId="5" r:id="rId2"/>
    <sheet name="Base on NETT Margin" sheetId="2" r:id="rId3"/>
    <sheet name="Cost Tabel " sheetId="6" r:id="rId4"/>
  </sheets>
  <definedNames>
    <definedName name="_xlnm._FilterDatabase" localSheetId="3" hidden="1">'Cost Tabel '!$A$1:$G$1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20" i="2" l="1"/>
  <c r="R4" i="2"/>
  <c r="T9" i="2"/>
  <c r="T8" i="2"/>
  <c r="T7" i="2"/>
  <c r="S5" i="2"/>
  <c r="R8" i="2"/>
  <c r="S12" i="2"/>
  <c r="T12" i="2"/>
  <c r="U12" i="2"/>
  <c r="S8" i="2"/>
  <c r="U8" i="2"/>
  <c r="S4" i="2"/>
  <c r="T4" i="2"/>
  <c r="U4" i="2"/>
  <c r="R7" i="2"/>
  <c r="R6" i="2"/>
  <c r="R5" i="2"/>
  <c r="N13" i="2"/>
  <c r="M13" i="2"/>
  <c r="R13" i="2"/>
  <c r="AD7" i="2"/>
  <c r="AD6" i="2"/>
  <c r="AD5" i="2"/>
  <c r="AD4" i="2"/>
  <c r="AC7" i="2"/>
  <c r="AC6" i="2"/>
  <c r="AC5" i="2"/>
  <c r="AC4" i="2"/>
  <c r="AD11" i="2"/>
  <c r="AD10" i="2"/>
  <c r="AD9" i="2"/>
  <c r="AC11" i="2"/>
  <c r="AC10" i="2"/>
  <c r="AC9" i="2"/>
  <c r="AB11" i="2"/>
  <c r="AB10" i="2"/>
  <c r="AB9" i="2"/>
  <c r="AD15" i="2"/>
  <c r="AD14" i="2"/>
  <c r="AD13" i="2"/>
  <c r="AD12" i="2"/>
  <c r="AC15" i="2"/>
  <c r="AC14" i="2"/>
  <c r="AC13" i="2"/>
  <c r="AB15" i="2"/>
  <c r="AB14" i="2"/>
  <c r="AB13" i="2"/>
  <c r="AB12" i="2"/>
  <c r="AB8" i="2"/>
  <c r="AB4" i="2"/>
  <c r="AB5" i="2"/>
  <c r="AB6" i="2"/>
  <c r="AB7" i="2"/>
  <c r="AA15" i="2"/>
  <c r="AA14" i="2"/>
  <c r="AA13" i="2"/>
  <c r="AA12" i="2"/>
  <c r="AA11" i="2"/>
  <c r="AA10" i="2"/>
  <c r="AA9" i="2"/>
  <c r="AA8" i="2"/>
  <c r="AA4" i="2"/>
  <c r="Z15" i="2"/>
  <c r="Z14" i="2"/>
  <c r="Z13" i="2"/>
  <c r="Z12" i="2"/>
  <c r="Z11" i="2"/>
  <c r="Z10" i="2"/>
  <c r="Z9" i="2"/>
  <c r="Z8" i="2"/>
  <c r="Z4" i="2"/>
  <c r="Y15" i="2"/>
  <c r="Y14" i="2"/>
  <c r="Y13" i="2"/>
  <c r="Y12" i="2"/>
  <c r="Y8" i="2"/>
  <c r="Y11" i="2"/>
  <c r="Y10" i="2"/>
  <c r="Y9" i="2"/>
  <c r="Y4" i="2"/>
  <c r="AA7" i="2"/>
  <c r="AA6" i="2"/>
  <c r="AA5" i="2"/>
  <c r="Z6" i="2"/>
  <c r="Z7" i="2"/>
  <c r="Z5" i="2"/>
  <c r="Y7" i="2"/>
  <c r="Y6" i="2"/>
  <c r="Y5" i="2"/>
  <c r="AC12" i="2"/>
  <c r="AD8" i="2"/>
  <c r="AC8" i="2"/>
  <c r="P13" i="2"/>
  <c r="O4" i="2"/>
  <c r="X4" i="2"/>
  <c r="S6" i="2"/>
  <c r="S7" i="2"/>
  <c r="T5" i="2"/>
  <c r="T6" i="2"/>
  <c r="W7" i="2"/>
  <c r="V7" i="2"/>
  <c r="Q7" i="2"/>
  <c r="P7" i="2"/>
  <c r="V6" i="2"/>
  <c r="W6" i="2"/>
  <c r="Q6" i="2"/>
  <c r="P6" i="2"/>
  <c r="Q32" i="3"/>
  <c r="M32" i="3"/>
  <c r="AB30" i="3"/>
  <c r="AB31" i="3"/>
  <c r="AB32" i="3"/>
  <c r="Y32" i="3"/>
  <c r="V32" i="3"/>
  <c r="AB34" i="3"/>
  <c r="Y30" i="3"/>
  <c r="Y34" i="3"/>
  <c r="V34" i="3"/>
  <c r="AB35" i="3"/>
  <c r="AB36" i="3"/>
  <c r="Y36" i="3"/>
  <c r="V36" i="3"/>
  <c r="AB37" i="3"/>
  <c r="Y33" i="3"/>
  <c r="Y37" i="3"/>
  <c r="V37" i="3"/>
  <c r="AB38" i="3"/>
  <c r="AB39" i="3"/>
  <c r="AB40" i="3"/>
  <c r="Y40" i="3"/>
  <c r="V40" i="3"/>
  <c r="S38" i="3"/>
  <c r="S39" i="3"/>
  <c r="S40" i="3"/>
  <c r="S41" i="3"/>
  <c r="M41" i="3"/>
  <c r="AB41" i="3"/>
  <c r="Y41" i="3"/>
  <c r="V41" i="3"/>
  <c r="U46" i="3"/>
  <c r="AC30" i="3"/>
  <c r="AC31" i="3"/>
  <c r="Z31" i="3"/>
  <c r="W31" i="3"/>
  <c r="T30" i="3"/>
  <c r="T31" i="3"/>
  <c r="T32" i="3"/>
  <c r="N33" i="3"/>
  <c r="AC32" i="3"/>
  <c r="AC33" i="3"/>
  <c r="Z33" i="3"/>
  <c r="W33" i="3"/>
  <c r="AC34" i="3"/>
  <c r="AC35" i="3"/>
  <c r="Z35" i="3"/>
  <c r="W35" i="3"/>
  <c r="AC36" i="3"/>
  <c r="Z32" i="3"/>
  <c r="Z36" i="3"/>
  <c r="W36" i="3"/>
  <c r="AC38" i="3"/>
  <c r="AC39" i="3"/>
  <c r="Z39" i="3"/>
  <c r="W39" i="3"/>
  <c r="T38" i="3"/>
  <c r="T39" i="3"/>
  <c r="T40" i="3"/>
  <c r="T41" i="3"/>
  <c r="N41" i="3"/>
  <c r="AC40" i="3"/>
  <c r="AC41" i="3"/>
  <c r="Z37" i="3"/>
  <c r="Z41" i="3"/>
  <c r="W41" i="3"/>
  <c r="U47" i="3"/>
  <c r="Q30" i="3"/>
  <c r="O30" i="3"/>
  <c r="AD30" i="3"/>
  <c r="AA30" i="3"/>
  <c r="X30" i="3"/>
  <c r="AD34" i="3"/>
  <c r="AA34" i="3"/>
  <c r="X34" i="3"/>
  <c r="AD38" i="3"/>
  <c r="AA38" i="3"/>
  <c r="X38" i="3"/>
  <c r="AD39" i="3"/>
  <c r="AD40" i="3"/>
  <c r="AD41" i="3"/>
  <c r="AA33" i="3"/>
  <c r="AA37" i="3"/>
  <c r="AA41" i="3"/>
  <c r="X41" i="3"/>
  <c r="U48" i="3"/>
  <c r="U49" i="3"/>
  <c r="AB49" i="3"/>
  <c r="S34" i="5"/>
  <c r="S35" i="5"/>
  <c r="Q35" i="5"/>
  <c r="T34" i="5"/>
  <c r="Q34" i="5"/>
  <c r="N34" i="5"/>
  <c r="T35" i="5"/>
  <c r="N35" i="5"/>
  <c r="M35" i="5"/>
  <c r="S36" i="5"/>
  <c r="Q36" i="5"/>
  <c r="M36" i="5"/>
  <c r="S37" i="5"/>
  <c r="S34" i="3"/>
  <c r="S35" i="3"/>
  <c r="S36" i="3"/>
  <c r="S37" i="3"/>
  <c r="T34" i="3"/>
  <c r="T35" i="3"/>
  <c r="T36" i="3"/>
  <c r="T37" i="3"/>
  <c r="P37" i="3"/>
  <c r="U38" i="3"/>
  <c r="U39" i="3"/>
  <c r="U40" i="3"/>
  <c r="U41" i="3"/>
  <c r="P41" i="3"/>
  <c r="R36" i="3"/>
  <c r="R30" i="3"/>
  <c r="AA32" i="3"/>
  <c r="AA36" i="3"/>
  <c r="AA40" i="3"/>
  <c r="X40" i="3"/>
  <c r="Z40" i="3"/>
  <c r="W40" i="3"/>
  <c r="AA31" i="3"/>
  <c r="AA35" i="3"/>
  <c r="AA39" i="3"/>
  <c r="X39" i="3"/>
  <c r="Y31" i="3"/>
  <c r="Y35" i="3"/>
  <c r="Y39" i="3"/>
  <c r="V39" i="3"/>
  <c r="Z30" i="3"/>
  <c r="Z34" i="3"/>
  <c r="Z38" i="3"/>
  <c r="W38" i="3"/>
  <c r="Y38" i="3"/>
  <c r="V38" i="3"/>
  <c r="AD35" i="3"/>
  <c r="AD36" i="3"/>
  <c r="AD37" i="3"/>
  <c r="X37" i="3"/>
  <c r="AC37" i="3"/>
  <c r="W37" i="3"/>
  <c r="X36" i="3"/>
  <c r="X35" i="3"/>
  <c r="V35" i="3"/>
  <c r="W34" i="3"/>
  <c r="AD31" i="3"/>
  <c r="AD32" i="3"/>
  <c r="AD33" i="3"/>
  <c r="X33" i="3"/>
  <c r="AB33" i="3"/>
  <c r="V33" i="3"/>
  <c r="X32" i="3"/>
  <c r="W32" i="3"/>
  <c r="X31" i="3"/>
  <c r="V31" i="3"/>
  <c r="W30" i="3"/>
  <c r="V30" i="3"/>
  <c r="AD38" i="5"/>
  <c r="AD39" i="5"/>
  <c r="AD40" i="5"/>
  <c r="AD41" i="5"/>
  <c r="AA33" i="5"/>
  <c r="AA37" i="5"/>
  <c r="AA41" i="5"/>
  <c r="X41" i="5"/>
  <c r="AC38" i="5"/>
  <c r="AC39" i="5"/>
  <c r="AC40" i="5"/>
  <c r="AC41" i="5"/>
  <c r="Z33" i="5"/>
  <c r="Z37" i="5"/>
  <c r="Z41" i="5"/>
  <c r="W41" i="5"/>
  <c r="AB38" i="5"/>
  <c r="AB39" i="5"/>
  <c r="AB40" i="5"/>
  <c r="AB41" i="5"/>
  <c r="Y33" i="5"/>
  <c r="Y37" i="5"/>
  <c r="Y41" i="5"/>
  <c r="V41" i="5"/>
  <c r="AA32" i="5"/>
  <c r="AA36" i="5"/>
  <c r="AA40" i="5"/>
  <c r="X40" i="5"/>
  <c r="Z32" i="5"/>
  <c r="Z36" i="5"/>
  <c r="Z40" i="5"/>
  <c r="W40" i="5"/>
  <c r="Y32" i="5"/>
  <c r="Y36" i="5"/>
  <c r="Y40" i="5"/>
  <c r="V40" i="5"/>
  <c r="AA31" i="5"/>
  <c r="AA35" i="5"/>
  <c r="AA39" i="5"/>
  <c r="X39" i="5"/>
  <c r="Z31" i="5"/>
  <c r="Z35" i="5"/>
  <c r="Z39" i="5"/>
  <c r="W39" i="5"/>
  <c r="Y31" i="5"/>
  <c r="Y35" i="5"/>
  <c r="Y39" i="5"/>
  <c r="V39" i="5"/>
  <c r="AA30" i="5"/>
  <c r="AA34" i="5"/>
  <c r="AA38" i="5"/>
  <c r="X38" i="5"/>
  <c r="Z30" i="5"/>
  <c r="Z34" i="5"/>
  <c r="Z38" i="5"/>
  <c r="W38" i="5"/>
  <c r="Y30" i="5"/>
  <c r="Y34" i="5"/>
  <c r="Y38" i="5"/>
  <c r="V38" i="5"/>
  <c r="AD34" i="5"/>
  <c r="AD35" i="5"/>
  <c r="AD36" i="5"/>
  <c r="AD37" i="5"/>
  <c r="X37" i="5"/>
  <c r="AC34" i="5"/>
  <c r="AC35" i="5"/>
  <c r="AC36" i="5"/>
  <c r="AC37" i="5"/>
  <c r="W37" i="5"/>
  <c r="AB34" i="5"/>
  <c r="AB35" i="5"/>
  <c r="AB36" i="5"/>
  <c r="AB37" i="5"/>
  <c r="V37" i="5"/>
  <c r="X36" i="5"/>
  <c r="W36" i="5"/>
  <c r="V36" i="5"/>
  <c r="X35" i="5"/>
  <c r="W35" i="5"/>
  <c r="V35" i="5"/>
  <c r="X34" i="5"/>
  <c r="W34" i="5"/>
  <c r="V34" i="5"/>
  <c r="AD30" i="5"/>
  <c r="AD31" i="5"/>
  <c r="AD32" i="5"/>
  <c r="AD33" i="5"/>
  <c r="X33" i="5"/>
  <c r="AC30" i="5"/>
  <c r="AC31" i="5"/>
  <c r="AC32" i="5"/>
  <c r="AC33" i="5"/>
  <c r="W33" i="5"/>
  <c r="AB30" i="5"/>
  <c r="AB31" i="5"/>
  <c r="AB32" i="5"/>
  <c r="AB33" i="5"/>
  <c r="V33" i="5"/>
  <c r="X32" i="5"/>
  <c r="W32" i="5"/>
  <c r="V32" i="5"/>
  <c r="X31" i="5"/>
  <c r="W31" i="5"/>
  <c r="V31" i="5"/>
  <c r="X30" i="5"/>
  <c r="W30" i="5"/>
  <c r="V30" i="5"/>
  <c r="Q4" i="2"/>
  <c r="Q11" i="2"/>
  <c r="O11" i="2"/>
  <c r="X11" i="2"/>
  <c r="Q14" i="2"/>
  <c r="O14" i="2"/>
  <c r="X14" i="2"/>
  <c r="Q15" i="2"/>
  <c r="O15" i="2"/>
  <c r="X15" i="2"/>
  <c r="U22" i="2"/>
  <c r="V11" i="2"/>
  <c r="R11" i="2"/>
  <c r="V10" i="2"/>
  <c r="R10" i="2"/>
  <c r="V9" i="2"/>
  <c r="Q8" i="2"/>
  <c r="N8" i="2"/>
  <c r="W8" i="2"/>
  <c r="Q5" i="2"/>
  <c r="P5" i="2"/>
  <c r="W5" i="2"/>
  <c r="W15" i="2"/>
  <c r="V15" i="2"/>
  <c r="W14" i="2"/>
  <c r="V14" i="2"/>
  <c r="X13" i="2"/>
  <c r="W13" i="2"/>
  <c r="V13" i="2"/>
  <c r="X12" i="2"/>
  <c r="W12" i="2"/>
  <c r="V12" i="2"/>
  <c r="W11" i="2"/>
  <c r="X10" i="2"/>
  <c r="W10" i="2"/>
  <c r="X9" i="2"/>
  <c r="W9" i="2"/>
  <c r="X8" i="2"/>
  <c r="V8" i="2"/>
  <c r="X7" i="2"/>
  <c r="X6" i="2"/>
  <c r="X5" i="2"/>
  <c r="V5" i="2"/>
  <c r="W4" i="2"/>
  <c r="V4" i="2"/>
  <c r="U9" i="2"/>
  <c r="Q40" i="3"/>
  <c r="P40" i="3"/>
  <c r="Q39" i="3"/>
  <c r="P39" i="3"/>
  <c r="Q38" i="3"/>
  <c r="P38" i="3"/>
  <c r="Q36" i="3"/>
  <c r="P36" i="3"/>
  <c r="Q33" i="3"/>
  <c r="P33" i="3"/>
  <c r="Q31" i="3"/>
  <c r="P31" i="3"/>
  <c r="P32" i="3"/>
  <c r="Q41" i="5"/>
  <c r="O41" i="5"/>
  <c r="U38" i="5"/>
  <c r="U39" i="5"/>
  <c r="Q40" i="5"/>
  <c r="O40" i="5"/>
  <c r="U40" i="5"/>
  <c r="U41" i="5"/>
  <c r="P41" i="5"/>
  <c r="P40" i="5"/>
  <c r="Q39" i="5"/>
  <c r="T38" i="5"/>
  <c r="Q38" i="5"/>
  <c r="N38" i="5"/>
  <c r="N39" i="5"/>
  <c r="M39" i="5"/>
  <c r="P39" i="5"/>
  <c r="P38" i="5"/>
  <c r="P36" i="5"/>
  <c r="P35" i="5"/>
  <c r="P34" i="5"/>
  <c r="Q33" i="5"/>
  <c r="P33" i="5"/>
  <c r="Q32" i="5"/>
  <c r="N32" i="5"/>
  <c r="P32" i="5"/>
  <c r="Q31" i="5"/>
  <c r="M31" i="5"/>
  <c r="P31" i="5"/>
  <c r="Q30" i="5"/>
  <c r="O30" i="5"/>
  <c r="P30" i="5"/>
  <c r="P14" i="2"/>
  <c r="Q12" i="2"/>
  <c r="N12" i="2"/>
  <c r="P12" i="2"/>
  <c r="P8" i="2"/>
  <c r="P4" i="2"/>
  <c r="U47" i="5"/>
  <c r="T39" i="5"/>
  <c r="T40" i="5"/>
  <c r="T30" i="5"/>
  <c r="T31" i="5"/>
  <c r="T32" i="5"/>
  <c r="T33" i="5"/>
  <c r="S30" i="5"/>
  <c r="S31" i="5"/>
  <c r="U30" i="5"/>
  <c r="U31" i="5"/>
  <c r="U5" i="2"/>
  <c r="T13" i="2"/>
  <c r="R36" i="5"/>
  <c r="R35" i="5"/>
  <c r="S38" i="5"/>
  <c r="S39" i="5"/>
  <c r="S40" i="5"/>
  <c r="U34" i="5"/>
  <c r="U35" i="5"/>
  <c r="U36" i="5"/>
  <c r="R30" i="5"/>
  <c r="U42" i="5"/>
  <c r="T42" i="5"/>
  <c r="S42" i="5"/>
  <c r="Q37" i="5"/>
  <c r="Q42" i="5"/>
  <c r="Q55" i="5"/>
  <c r="Q54" i="5"/>
  <c r="Q53" i="5"/>
  <c r="B14" i="5"/>
  <c r="C14" i="5"/>
  <c r="Q55" i="3"/>
  <c r="Q54" i="3"/>
  <c r="Q53" i="3"/>
  <c r="Q41" i="3"/>
  <c r="Q37" i="3"/>
  <c r="Q35" i="3"/>
  <c r="P35" i="3"/>
  <c r="U34" i="3"/>
  <c r="U35" i="3"/>
  <c r="Q34" i="3"/>
  <c r="P34" i="3"/>
  <c r="Q42" i="3"/>
  <c r="U30" i="3"/>
  <c r="T42" i="3"/>
  <c r="S30" i="3"/>
  <c r="S31" i="3"/>
  <c r="S32" i="3"/>
  <c r="S33" i="3"/>
  <c r="B14" i="3"/>
  <c r="C14" i="3"/>
  <c r="Q10" i="2"/>
  <c r="P10" i="2"/>
  <c r="U31" i="3"/>
  <c r="U42" i="3"/>
  <c r="S42" i="3"/>
  <c r="U43" i="3"/>
  <c r="P30" i="3"/>
  <c r="T33" i="3"/>
  <c r="U43" i="5"/>
  <c r="N42" i="5"/>
  <c r="R38" i="5"/>
  <c r="R32" i="5"/>
  <c r="R34" i="5"/>
  <c r="R31" i="5"/>
  <c r="R35" i="3"/>
  <c r="R39" i="3"/>
  <c r="R38" i="3"/>
  <c r="R34" i="3"/>
  <c r="R37" i="3"/>
  <c r="R40" i="3"/>
  <c r="Q13" i="2"/>
  <c r="Q29" i="2"/>
  <c r="Q28" i="2"/>
  <c r="Q27" i="2"/>
  <c r="Q9" i="2"/>
  <c r="U13" i="2"/>
  <c r="U14" i="2"/>
  <c r="U15" i="2"/>
  <c r="P15" i="2"/>
  <c r="S9" i="2"/>
  <c r="S10" i="2"/>
  <c r="S11" i="2"/>
  <c r="B15" i="2"/>
  <c r="R32" i="3"/>
  <c r="R41" i="3"/>
  <c r="R46" i="3"/>
  <c r="R31" i="3"/>
  <c r="S13" i="2"/>
  <c r="S14" i="2"/>
  <c r="T14" i="2"/>
  <c r="R46" i="5"/>
  <c r="R39" i="5"/>
  <c r="R47" i="5"/>
  <c r="R41" i="5"/>
  <c r="R33" i="5"/>
  <c r="U16" i="2"/>
  <c r="T16" i="2"/>
  <c r="S16" i="2"/>
  <c r="U17" i="2"/>
  <c r="Q16" i="2"/>
  <c r="R12" i="2"/>
  <c r="R15" i="2"/>
  <c r="N9" i="2"/>
  <c r="T10" i="2"/>
  <c r="O42" i="3"/>
  <c r="R47" i="3"/>
  <c r="R53" i="5"/>
  <c r="U10" i="2"/>
  <c r="U11" i="2"/>
  <c r="P11" i="2"/>
  <c r="R9" i="2"/>
  <c r="P9" i="2"/>
  <c r="R55" i="3"/>
  <c r="R40" i="5"/>
  <c r="R48" i="5"/>
  <c r="R20" i="2"/>
  <c r="P42" i="3"/>
  <c r="Q43" i="3"/>
  <c r="M42" i="3"/>
  <c r="R55" i="5"/>
  <c r="R21" i="2"/>
  <c r="R54" i="3"/>
  <c r="R48" i="3"/>
  <c r="M16" i="2"/>
  <c r="R14" i="2"/>
  <c r="R29" i="2"/>
  <c r="C15" i="2"/>
  <c r="R22" i="2"/>
  <c r="R28" i="2"/>
  <c r="O16" i="2"/>
  <c r="R33" i="3"/>
  <c r="R49" i="3"/>
  <c r="R50" i="3"/>
  <c r="N42" i="3"/>
  <c r="O43" i="3"/>
  <c r="O37" i="5"/>
  <c r="U46" i="5"/>
  <c r="M42" i="5"/>
  <c r="AB49" i="5"/>
  <c r="R42" i="3"/>
  <c r="R53" i="3"/>
  <c r="R56" i="3"/>
  <c r="U48" i="5"/>
  <c r="U49" i="5"/>
  <c r="U37" i="5"/>
  <c r="P37" i="5"/>
  <c r="P42" i="5"/>
  <c r="Q43" i="5"/>
  <c r="O42" i="5"/>
  <c r="O43" i="5"/>
  <c r="R37" i="5"/>
  <c r="U50" i="3"/>
  <c r="AB50" i="3"/>
  <c r="AB50" i="5"/>
  <c r="R49" i="5"/>
  <c r="R50" i="5"/>
  <c r="R54" i="5"/>
  <c r="R56" i="5"/>
  <c r="R42" i="5"/>
  <c r="N16" i="2"/>
  <c r="U21" i="2"/>
  <c r="U23" i="2"/>
  <c r="AB51" i="5"/>
  <c r="P16" i="2"/>
  <c r="Q17" i="2"/>
  <c r="AB51" i="3"/>
  <c r="U50" i="5"/>
  <c r="R23" i="2"/>
  <c r="R24" i="2"/>
  <c r="R27" i="2"/>
  <c r="R30" i="2"/>
  <c r="R16" i="2"/>
  <c r="O17" i="2"/>
  <c r="U24" i="2"/>
</calcChain>
</file>

<file path=xl/sharedStrings.xml><?xml version="1.0" encoding="utf-8"?>
<sst xmlns="http://schemas.openxmlformats.org/spreadsheetml/2006/main" count="470" uniqueCount="94">
  <si>
    <t>Case</t>
  </si>
  <si>
    <t>DEMAND</t>
  </si>
  <si>
    <t>KOTA</t>
  </si>
  <si>
    <t>JENIS_ITEM</t>
  </si>
  <si>
    <t>GUDANG</t>
  </si>
  <si>
    <t>BIAYA HANDLING @ CARTON</t>
  </si>
  <si>
    <t>ONGKIR-BDG @ CARTON</t>
  </si>
  <si>
    <t>ONGKIR-YOGYA @ CARTON</t>
  </si>
  <si>
    <t>ONGKIR-MLG @ CARTON</t>
  </si>
  <si>
    <t>ONGKIR-JKT @ CARTON</t>
  </si>
  <si>
    <t>INDEX_MARGIN AA</t>
  </si>
  <si>
    <t>INDEX_MARGIN BB</t>
  </si>
  <si>
    <t>INDEX_MARGIN_CC</t>
  </si>
  <si>
    <t>CONSTRAIN AA</t>
  </si>
  <si>
    <t>CNS BB</t>
  </si>
  <si>
    <t>CNS CC</t>
  </si>
  <si>
    <t>BANDUNG</t>
  </si>
  <si>
    <t>AA</t>
  </si>
  <si>
    <t>PLANT1</t>
  </si>
  <si>
    <t>BB</t>
  </si>
  <si>
    <t>PLANT2</t>
  </si>
  <si>
    <t>CC</t>
  </si>
  <si>
    <t>PLANT3</t>
  </si>
  <si>
    <t>YOGYA</t>
  </si>
  <si>
    <t>Nett Margin</t>
  </si>
  <si>
    <t>MALANG</t>
  </si>
  <si>
    <t>JAKARTA</t>
  </si>
  <si>
    <t>TTL</t>
  </si>
  <si>
    <t>Total</t>
  </si>
  <si>
    <t>Plant1</t>
  </si>
  <si>
    <t>Plant2</t>
  </si>
  <si>
    <t>Excelso</t>
  </si>
  <si>
    <t>Plant3</t>
  </si>
  <si>
    <t>Bandung</t>
  </si>
  <si>
    <t>Yogya</t>
  </si>
  <si>
    <t>Malang</t>
  </si>
  <si>
    <t>Jakarta</t>
  </si>
  <si>
    <t>COST ( H + O )</t>
  </si>
  <si>
    <t>Margin</t>
  </si>
  <si>
    <t>Nett Margin  (M - H - O )</t>
  </si>
  <si>
    <t>CONSTRAIN</t>
  </si>
  <si>
    <t>Demand</t>
  </si>
  <si>
    <t>Product</t>
  </si>
  <si>
    <t>City</t>
  </si>
  <si>
    <t>Distributed</t>
  </si>
  <si>
    <t>Balance</t>
  </si>
  <si>
    <t>Nett Margin / Branch</t>
  </si>
  <si>
    <t>Nett Margin / Product</t>
  </si>
  <si>
    <t>Kapal API</t>
  </si>
  <si>
    <t>Kopi ABC</t>
  </si>
  <si>
    <t>Palnt1</t>
  </si>
  <si>
    <t>Nett Margin / Palnts</t>
  </si>
  <si>
    <t>OPTIMITIZATION</t>
  </si>
  <si>
    <t xml:space="preserve">Base On  Nett Margin ( M-H-O) </t>
  </si>
  <si>
    <t>Priority2: Demand=Constrain</t>
  </si>
  <si>
    <t>Priority1: The Best Margin FIrst Distributed</t>
  </si>
  <si>
    <t>Priority3: Asending Plan</t>
  </si>
  <si>
    <t>Proirity1: The Best Nett Margin First Distributed</t>
  </si>
  <si>
    <t>Priority: Lowest Cost First Distributed</t>
  </si>
  <si>
    <t>OPTIMIZATION Base on Margin</t>
  </si>
  <si>
    <t>OPTIMIZATION Base on NETT Margin</t>
  </si>
  <si>
    <t>OPTIMIZATION Base On Cost</t>
  </si>
  <si>
    <t>Base On Margin</t>
  </si>
  <si>
    <t xml:space="preserve">Base On Cost ( H-O) </t>
  </si>
  <si>
    <t>Comparison Optimization</t>
  </si>
  <si>
    <t>Base on Cost</t>
  </si>
  <si>
    <t>Base on Margin</t>
  </si>
  <si>
    <t>Base on Nett Margin</t>
  </si>
  <si>
    <t>nett</t>
  </si>
  <si>
    <t>cost</t>
  </si>
  <si>
    <t>plant</t>
  </si>
  <si>
    <t>branch</t>
  </si>
  <si>
    <t>type</t>
  </si>
  <si>
    <t>capacity</t>
  </si>
  <si>
    <t>HANDLING COST @ CARTON</t>
  </si>
  <si>
    <t>SHIPMENT-BANDUNG @ CARTON</t>
  </si>
  <si>
    <t>SHIPMENT-YOGYA @ CARTON</t>
  </si>
  <si>
    <t>SHIPMENT-MALANG @ CARTON</t>
  </si>
  <si>
    <t>SHIPMENT-JAKARTA @ CARTON</t>
  </si>
  <si>
    <t>CONSTRAINT AA</t>
  </si>
  <si>
    <t>CONSTRAINT BB</t>
  </si>
  <si>
    <t>CONSTRAINT CC</t>
  </si>
  <si>
    <t>COST ( H + S )</t>
  </si>
  <si>
    <t>Nett Margin (M - H - S)</t>
  </si>
  <si>
    <t>CONSTRAINT</t>
  </si>
  <si>
    <t>Nett Margin Plant1</t>
  </si>
  <si>
    <t>Nett Margin Plant2</t>
  </si>
  <si>
    <t>Nett Margin Plant3</t>
  </si>
  <si>
    <t>COST ( H + S ) Plant1</t>
  </si>
  <si>
    <t>COST ( H + S ) Plant2</t>
  </si>
  <si>
    <t>COST ( H + S ) Plant3</t>
  </si>
  <si>
    <t xml:space="preserve"> Margin Plant1</t>
  </si>
  <si>
    <t>Margin Plant2</t>
  </si>
  <si>
    <t>Margin Plant3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</si>
</sst>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#,##0;\-#,###,##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i/>
      <u val="singleAccounting"/>
      <sz val="11"/>
      <name val="Calibri"/>
      <family val="2"/>
      <scheme val="minor"/>
    </font>
    <font>
      <b/>
      <i/>
      <u val="singleAccounting"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i/>
      <u val="singleAccounting"/>
      <sz val="11"/>
      <color theme="5"/>
      <name val="Calibri"/>
      <family val="2"/>
      <scheme val="minor"/>
    </font>
    <font>
      <b/>
      <i/>
      <u val="singleAccounting"/>
      <sz val="11"/>
      <color rgb="FF92D05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7">
    <xf numFmtId="0" fontId="0" fillId="0" borderId="0" xfId="0"/>
    <xf numFmtId="0" fontId="0" fillId="2" borderId="1" xfId="0" applyFill="1" applyBorder="1"/>
    <xf numFmtId="164" fontId="3" fillId="2" borderId="1" xfId="1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0" borderId="1" xfId="0" applyFont="1" applyBorder="1"/>
    <xf numFmtId="0" fontId="4" fillId="0" borderId="0" xfId="0" applyFont="1"/>
    <xf numFmtId="164" fontId="0" fillId="0" borderId="0" xfId="1" applyNumberFormat="1" applyFont="1"/>
    <xf numFmtId="165" fontId="0" fillId="0" borderId="0" xfId="0" applyNumberFormat="1" applyProtection="1">
      <protection locked="0"/>
    </xf>
    <xf numFmtId="165" fontId="5" fillId="0" borderId="0" xfId="0" applyNumberFormat="1" applyFont="1" applyProtection="1">
      <protection locked="0"/>
    </xf>
    <xf numFmtId="165" fontId="2" fillId="0" borderId="0" xfId="0" applyNumberFormat="1" applyFont="1" applyProtection="1">
      <protection locked="0"/>
    </xf>
    <xf numFmtId="165" fontId="6" fillId="0" borderId="0" xfId="0" applyNumberFormat="1" applyFont="1"/>
    <xf numFmtId="165" fontId="7" fillId="0" borderId="0" xfId="0" applyNumberFormat="1" applyFont="1" applyProtection="1">
      <protection locked="0"/>
    </xf>
    <xf numFmtId="165" fontId="8" fillId="0" borderId="0" xfId="0" applyNumberFormat="1" applyFont="1" applyProtection="1">
      <protection locked="0"/>
    </xf>
    <xf numFmtId="165" fontId="9" fillId="0" borderId="0" xfId="0" applyNumberFormat="1" applyFont="1"/>
    <xf numFmtId="165" fontId="10" fillId="0" borderId="0" xfId="0" applyNumberFormat="1" applyFont="1" applyProtection="1">
      <protection locked="0"/>
    </xf>
    <xf numFmtId="165" fontId="11" fillId="0" borderId="0" xfId="0" applyNumberFormat="1" applyFont="1" applyProtection="1">
      <protection locked="0"/>
    </xf>
    <xf numFmtId="165" fontId="12" fillId="0" borderId="0" xfId="0" applyNumberFormat="1" applyFont="1"/>
    <xf numFmtId="164" fontId="0" fillId="2" borderId="1" xfId="1" applyNumberFormat="1" applyFont="1" applyFill="1" applyBorder="1"/>
    <xf numFmtId="164" fontId="0" fillId="2" borderId="1" xfId="0" applyNumberFormat="1" applyFill="1" applyBorder="1"/>
    <xf numFmtId="0" fontId="4" fillId="0" borderId="6" xfId="0" applyFont="1" applyBorder="1"/>
    <xf numFmtId="0" fontId="0" fillId="0" borderId="7" xfId="0" applyBorder="1"/>
    <xf numFmtId="0" fontId="4" fillId="0" borderId="4" xfId="0" applyFont="1" applyBorder="1"/>
    <xf numFmtId="0" fontId="0" fillId="0" borderId="0" xfId="0" applyBorder="1"/>
    <xf numFmtId="164" fontId="0" fillId="0" borderId="0" xfId="1" applyNumberFormat="1" applyFont="1" applyBorder="1"/>
    <xf numFmtId="0" fontId="0" fillId="0" borderId="4" xfId="0" applyBorder="1"/>
    <xf numFmtId="0" fontId="0" fillId="0" borderId="6" xfId="0" applyBorder="1"/>
    <xf numFmtId="165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/>
    <xf numFmtId="0" fontId="4" fillId="0" borderId="3" xfId="0" applyFont="1" applyBorder="1"/>
    <xf numFmtId="0" fontId="4" fillId="0" borderId="2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7" xfId="0" applyFont="1" applyBorder="1"/>
    <xf numFmtId="0" fontId="2" fillId="0" borderId="0" xfId="0" applyFont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8" xfId="0" applyNumberFormat="1" applyBorder="1"/>
    <xf numFmtId="165" fontId="0" fillId="0" borderId="4" xfId="0" applyNumberFormat="1" applyBorder="1" applyAlignment="1">
      <alignment horizontal="right"/>
    </xf>
    <xf numFmtId="165" fontId="4" fillId="0" borderId="5" xfId="0" applyNumberFormat="1" applyFont="1" applyBorder="1"/>
    <xf numFmtId="165" fontId="0" fillId="0" borderId="5" xfId="0" applyNumberFormat="1" applyBorder="1" applyAlignment="1">
      <alignment horizontal="right"/>
    </xf>
    <xf numFmtId="165" fontId="0" fillId="0" borderId="6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1" xfId="0" applyNumberFormat="1" applyBorder="1"/>
    <xf numFmtId="165" fontId="4" fillId="0" borderId="11" xfId="0" applyNumberFormat="1" applyFont="1" applyBorder="1"/>
    <xf numFmtId="165" fontId="0" fillId="0" borderId="11" xfId="0" applyNumberFormat="1" applyBorder="1" applyAlignment="1">
      <alignment horizontal="right"/>
    </xf>
    <xf numFmtId="165" fontId="0" fillId="0" borderId="12" xfId="0" applyNumberFormat="1" applyBorder="1" applyAlignment="1">
      <alignment horizontal="right"/>
    </xf>
    <xf numFmtId="0" fontId="0" fillId="0" borderId="0" xfId="0" applyFill="1" applyBorder="1"/>
    <xf numFmtId="165" fontId="5" fillId="0" borderId="0" xfId="0" applyNumberFormat="1" applyFont="1" applyFill="1" applyBorder="1"/>
    <xf numFmtId="165" fontId="2" fillId="0" borderId="0" xfId="0" applyNumberFormat="1" applyFont="1" applyFill="1" applyBorder="1"/>
    <xf numFmtId="165" fontId="6" fillId="0" borderId="0" xfId="0" applyNumberFormat="1" applyFont="1" applyFill="1" applyBorder="1"/>
    <xf numFmtId="165" fontId="7" fillId="0" borderId="0" xfId="0" applyNumberFormat="1" applyFont="1" applyFill="1" applyBorder="1"/>
    <xf numFmtId="165" fontId="8" fillId="0" borderId="0" xfId="0" applyNumberFormat="1" applyFont="1" applyFill="1" applyBorder="1"/>
    <xf numFmtId="165" fontId="9" fillId="0" borderId="0" xfId="0" applyNumberFormat="1" applyFont="1" applyFill="1" applyBorder="1"/>
    <xf numFmtId="165" fontId="10" fillId="0" borderId="0" xfId="0" applyNumberFormat="1" applyFont="1" applyFill="1" applyBorder="1"/>
    <xf numFmtId="165" fontId="11" fillId="0" borderId="0" xfId="0" applyNumberFormat="1" applyFont="1" applyFill="1" applyBorder="1"/>
    <xf numFmtId="165" fontId="12" fillId="0" borderId="0" xfId="0" applyNumberFormat="1" applyFont="1" applyFill="1" applyBorder="1"/>
    <xf numFmtId="165" fontId="16" fillId="0" borderId="4" xfId="0" applyNumberFormat="1" applyFont="1" applyBorder="1"/>
    <xf numFmtId="165" fontId="13" fillId="0" borderId="5" xfId="0" applyNumberFormat="1" applyFont="1" applyBorder="1"/>
    <xf numFmtId="165" fontId="19" fillId="0" borderId="11" xfId="0" applyNumberFormat="1" applyFont="1" applyBorder="1"/>
    <xf numFmtId="165" fontId="19" fillId="0" borderId="12" xfId="0" applyNumberFormat="1" applyFont="1" applyBorder="1"/>
    <xf numFmtId="165" fontId="4" fillId="0" borderId="4" xfId="0" applyNumberFormat="1" applyFont="1" applyBorder="1"/>
    <xf numFmtId="165" fontId="4" fillId="0" borderId="6" xfId="0" applyNumberFormat="1" applyFont="1" applyBorder="1"/>
    <xf numFmtId="165" fontId="4" fillId="0" borderId="8" xfId="0" applyNumberFormat="1" applyFont="1" applyBorder="1"/>
    <xf numFmtId="165" fontId="4" fillId="0" borderId="12" xfId="0" applyNumberFormat="1" applyFont="1" applyBorder="1"/>
    <xf numFmtId="0" fontId="0" fillId="0" borderId="10" xfId="0" applyBorder="1"/>
    <xf numFmtId="0" fontId="0" fillId="0" borderId="11" xfId="0" applyBorder="1"/>
    <xf numFmtId="164" fontId="19" fillId="0" borderId="11" xfId="0" applyNumberFormat="1" applyFont="1" applyBorder="1"/>
    <xf numFmtId="164" fontId="19" fillId="0" borderId="12" xfId="0" applyNumberFormat="1" applyFont="1" applyFill="1" applyBorder="1"/>
    <xf numFmtId="164" fontId="0" fillId="0" borderId="12" xfId="0" applyNumberFormat="1" applyBorder="1"/>
    <xf numFmtId="0" fontId="0" fillId="0" borderId="13" xfId="0" applyBorder="1"/>
    <xf numFmtId="0" fontId="0" fillId="0" borderId="14" xfId="0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0" xfId="1" applyNumberFormat="1" applyFont="1" applyBorder="1"/>
    <xf numFmtId="164" fontId="0" fillId="0" borderId="11" xfId="1" applyNumberFormat="1" applyFont="1" applyBorder="1"/>
    <xf numFmtId="164" fontId="0" fillId="0" borderId="12" xfId="1" applyNumberFormat="1" applyFont="1" applyBorder="1"/>
    <xf numFmtId="165" fontId="6" fillId="0" borderId="4" xfId="0" applyNumberFormat="1" applyFont="1" applyBorder="1"/>
    <xf numFmtId="164" fontId="0" fillId="0" borderId="4" xfId="1" applyNumberFormat="1" applyFont="1" applyBorder="1"/>
    <xf numFmtId="164" fontId="0" fillId="0" borderId="6" xfId="1" applyNumberFormat="1" applyFont="1" applyBorder="1"/>
    <xf numFmtId="164" fontId="0" fillId="0" borderId="4" xfId="0" applyNumberFormat="1" applyBorder="1"/>
    <xf numFmtId="164" fontId="0" fillId="0" borderId="6" xfId="0" applyNumberFormat="1" applyBorder="1"/>
    <xf numFmtId="0" fontId="4" fillId="0" borderId="0" xfId="0" applyFont="1" applyFill="1" applyBorder="1"/>
    <xf numFmtId="0" fontId="27" fillId="0" borderId="0" xfId="0" applyFont="1"/>
    <xf numFmtId="0" fontId="26" fillId="0" borderId="0" xfId="0" applyFont="1" applyFill="1" applyBorder="1"/>
    <xf numFmtId="164" fontId="3" fillId="0" borderId="0" xfId="0" applyNumberFormat="1" applyFont="1"/>
    <xf numFmtId="0" fontId="3" fillId="0" borderId="0" xfId="0" applyFont="1"/>
    <xf numFmtId="0" fontId="3" fillId="0" borderId="0" xfId="0" applyFont="1" applyFill="1" applyBorder="1"/>
    <xf numFmtId="164" fontId="13" fillId="0" borderId="0" xfId="1" applyNumberFormat="1" applyFont="1" applyFill="1" applyBorder="1"/>
    <xf numFmtId="164" fontId="0" fillId="0" borderId="0" xfId="1" applyNumberFormat="1" applyFont="1" applyFill="1" applyBorder="1"/>
    <xf numFmtId="164" fontId="10" fillId="0" borderId="0" xfId="1" applyNumberFormat="1" applyFont="1" applyFill="1" applyBorder="1"/>
    <xf numFmtId="164" fontId="7" fillId="0" borderId="0" xfId="1" applyNumberFormat="1" applyFont="1" applyFill="1" applyBorder="1"/>
    <xf numFmtId="164" fontId="14" fillId="0" borderId="0" xfId="1" applyNumberFormat="1" applyFont="1" applyFill="1" applyBorder="1"/>
    <xf numFmtId="164" fontId="8" fillId="0" borderId="0" xfId="1" applyNumberFormat="1" applyFont="1" applyFill="1" applyBorder="1"/>
    <xf numFmtId="164" fontId="15" fillId="0" borderId="0" xfId="1" applyNumberFormat="1" applyFont="1" applyFill="1" applyBorder="1"/>
    <xf numFmtId="164" fontId="9" fillId="0" borderId="0" xfId="1" applyNumberFormat="1" applyFont="1" applyFill="1" applyBorder="1"/>
    <xf numFmtId="164" fontId="16" fillId="0" borderId="0" xfId="1" applyNumberFormat="1" applyFont="1" applyFill="1" applyBorder="1"/>
    <xf numFmtId="164" fontId="5" fillId="0" borderId="0" xfId="1" applyNumberFormat="1" applyFont="1" applyFill="1" applyBorder="1"/>
    <xf numFmtId="164" fontId="17" fillId="0" borderId="0" xfId="1" applyNumberFormat="1" applyFont="1" applyFill="1" applyBorder="1"/>
    <xf numFmtId="164" fontId="2" fillId="0" borderId="0" xfId="1" applyNumberFormat="1" applyFont="1" applyFill="1" applyBorder="1"/>
    <xf numFmtId="164" fontId="18" fillId="0" borderId="0" xfId="1" applyNumberFormat="1" applyFont="1" applyFill="1" applyBorder="1"/>
    <xf numFmtId="164" fontId="6" fillId="0" borderId="0" xfId="1" applyNumberFormat="1" applyFont="1" applyFill="1" applyBorder="1"/>
    <xf numFmtId="164" fontId="19" fillId="0" borderId="0" xfId="1" applyNumberFormat="1" applyFont="1" applyFill="1" applyBorder="1"/>
    <xf numFmtId="0" fontId="7" fillId="0" borderId="0" xfId="0" applyFont="1" applyFill="1" applyBorder="1"/>
    <xf numFmtId="164" fontId="20" fillId="0" borderId="0" xfId="1" applyNumberFormat="1" applyFont="1" applyFill="1" applyBorder="1"/>
    <xf numFmtId="164" fontId="12" fillId="0" borderId="0" xfId="1" applyNumberFormat="1" applyFont="1" applyFill="1" applyBorder="1"/>
    <xf numFmtId="164" fontId="3" fillId="0" borderId="0" xfId="1" applyNumberFormat="1" applyFont="1" applyFill="1" applyBorder="1"/>
    <xf numFmtId="164" fontId="21" fillId="0" borderId="0" xfId="1" applyNumberFormat="1" applyFont="1" applyFill="1" applyBorder="1"/>
    <xf numFmtId="164" fontId="22" fillId="0" borderId="0" xfId="1" applyNumberFormat="1" applyFont="1" applyFill="1" applyBorder="1"/>
    <xf numFmtId="164" fontId="23" fillId="0" borderId="0" xfId="1" applyNumberFormat="1" applyFont="1" applyFill="1" applyBorder="1"/>
    <xf numFmtId="164" fontId="11" fillId="0" borderId="0" xfId="1" applyNumberFormat="1" applyFont="1" applyFill="1" applyBorder="1"/>
    <xf numFmtId="164" fontId="24" fillId="0" borderId="0" xfId="1" applyNumberFormat="1" applyFont="1" applyFill="1" applyBorder="1"/>
    <xf numFmtId="164" fontId="25" fillId="0" borderId="0" xfId="1" applyNumberFormat="1" applyFont="1" applyFill="1" applyBorder="1"/>
    <xf numFmtId="164" fontId="3" fillId="0" borderId="0" xfId="0" applyNumberFormat="1" applyFont="1" applyFill="1" applyBorder="1"/>
    <xf numFmtId="43" fontId="0" fillId="0" borderId="0" xfId="0" applyNumberFormat="1" applyFill="1" applyBorder="1"/>
    <xf numFmtId="164" fontId="18" fillId="0" borderId="0" xfId="0" applyNumberFormat="1" applyFont="1" applyBorder="1"/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165" fontId="13" fillId="0" borderId="0" xfId="0" applyNumberFormat="1" applyFont="1" applyBorder="1"/>
    <xf numFmtId="165" fontId="0" fillId="0" borderId="0" xfId="0" applyNumberFormat="1" applyBorder="1"/>
    <xf numFmtId="165" fontId="4" fillId="0" borderId="0" xfId="0" applyNumberFormat="1" applyFont="1" applyBorder="1"/>
    <xf numFmtId="165" fontId="4" fillId="0" borderId="7" xfId="0" applyNumberFormat="1" applyFont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65" fontId="0" fillId="0" borderId="20" xfId="0" applyNumberFormat="1" applyBorder="1"/>
    <xf numFmtId="165" fontId="13" fillId="0" borderId="21" xfId="0" applyNumberFormat="1" applyFont="1" applyBorder="1"/>
    <xf numFmtId="165" fontId="0" fillId="0" borderId="21" xfId="0" applyNumberFormat="1" applyBorder="1"/>
    <xf numFmtId="165" fontId="0" fillId="0" borderId="23" xfId="0" applyNumberFormat="1" applyBorder="1"/>
    <xf numFmtId="165" fontId="4" fillId="0" borderId="20" xfId="0" applyNumberFormat="1" applyFont="1" applyBorder="1"/>
    <xf numFmtId="165" fontId="4" fillId="0" borderId="21" xfId="0" applyNumberFormat="1" applyFont="1" applyBorder="1"/>
    <xf numFmtId="165" fontId="4" fillId="0" borderId="23" xfId="0" applyNumberFormat="1" applyFont="1" applyBorder="1"/>
    <xf numFmtId="165" fontId="4" fillId="0" borderId="24" xfId="0" applyNumberFormat="1" applyFont="1" applyBorder="1"/>
    <xf numFmtId="165" fontId="4" fillId="0" borderId="25" xfId="0" applyNumberFormat="1" applyFont="1" applyBorder="1"/>
    <xf numFmtId="165" fontId="14" fillId="0" borderId="11" xfId="0" applyNumberFormat="1" applyFont="1" applyBorder="1"/>
    <xf numFmtId="165" fontId="15" fillId="0" borderId="11" xfId="0" applyNumberFormat="1" applyFont="1" applyBorder="1"/>
    <xf numFmtId="165" fontId="0" fillId="0" borderId="20" xfId="0" applyNumberFormat="1" applyFont="1" applyBorder="1"/>
    <xf numFmtId="165" fontId="0" fillId="0" borderId="21" xfId="0" applyNumberFormat="1" applyFont="1" applyBorder="1"/>
    <xf numFmtId="165" fontId="0" fillId="0" borderId="23" xfId="0" applyNumberFormat="1" applyFont="1" applyBorder="1"/>
    <xf numFmtId="164" fontId="28" fillId="0" borderId="0" xfId="0" applyNumberFormat="1" applyFont="1"/>
    <xf numFmtId="0" fontId="28" fillId="0" borderId="0" xfId="0" applyFont="1"/>
    <xf numFmtId="164" fontId="29" fillId="0" borderId="0" xfId="0" applyNumberFormat="1" applyFont="1"/>
    <xf numFmtId="0" fontId="29" fillId="0" borderId="0" xfId="0" applyFont="1"/>
    <xf numFmtId="165" fontId="29" fillId="0" borderId="0" xfId="0" applyNumberFormat="1" applyFont="1"/>
    <xf numFmtId="164" fontId="29" fillId="0" borderId="0" xfId="1" applyNumberFormat="1" applyFont="1"/>
    <xf numFmtId="165" fontId="0" fillId="0" borderId="20" xfId="0" applyNumberFormat="1" applyBorder="1" applyAlignment="1">
      <alignment horizontal="right"/>
    </xf>
    <xf numFmtId="165" fontId="0" fillId="0" borderId="21" xfId="0" applyNumberFormat="1" applyBorder="1" applyAlignment="1">
      <alignment horizontal="right"/>
    </xf>
    <xf numFmtId="165" fontId="0" fillId="0" borderId="22" xfId="0" applyNumberFormat="1" applyBorder="1" applyAlignment="1">
      <alignment horizontal="right"/>
    </xf>
    <xf numFmtId="165" fontId="0" fillId="0" borderId="23" xfId="0" applyNumberFormat="1" applyBorder="1" applyAlignment="1">
      <alignment horizontal="right"/>
    </xf>
    <xf numFmtId="165" fontId="18" fillId="0" borderId="4" xfId="0" applyNumberFormat="1" applyFont="1" applyBorder="1"/>
    <xf numFmtId="165" fontId="20" fillId="0" borderId="5" xfId="0" applyNumberFormat="1" applyFont="1" applyBorder="1"/>
    <xf numFmtId="165" fontId="20" fillId="0" borderId="8" xfId="0" applyNumberFormat="1" applyFont="1" applyBorder="1"/>
    <xf numFmtId="165" fontId="0" fillId="0" borderId="0" xfId="0" applyNumberFormat="1" applyFont="1" applyBorder="1"/>
    <xf numFmtId="165" fontId="0" fillId="0" borderId="5" xfId="0" applyNumberFormat="1" applyFont="1" applyBorder="1"/>
    <xf numFmtId="165" fontId="0" fillId="0" borderId="8" xfId="0" applyNumberFormat="1" applyFont="1" applyBorder="1"/>
    <xf numFmtId="165" fontId="0" fillId="0" borderId="7" xfId="0" applyNumberFormat="1" applyFont="1" applyBorder="1"/>
    <xf numFmtId="165" fontId="16" fillId="0" borderId="20" xfId="0" applyNumberFormat="1" applyFont="1" applyBorder="1" applyAlignment="1">
      <alignment horizontal="right"/>
    </xf>
    <xf numFmtId="164" fontId="16" fillId="0" borderId="4" xfId="0" applyNumberFormat="1" applyFont="1" applyBorder="1"/>
    <xf numFmtId="165" fontId="19" fillId="0" borderId="11" xfId="0" applyNumberFormat="1" applyFont="1" applyBorder="1" applyAlignment="1">
      <alignment horizontal="right"/>
    </xf>
    <xf numFmtId="165" fontId="19" fillId="0" borderId="12" xfId="0" applyNumberFormat="1" applyFont="1" applyBorder="1" applyAlignment="1">
      <alignment horizontal="right"/>
    </xf>
    <xf numFmtId="165" fontId="14" fillId="0" borderId="11" xfId="0" applyNumberFormat="1" applyFont="1" applyBorder="1" applyAlignment="1">
      <alignment horizontal="right"/>
    </xf>
    <xf numFmtId="165" fontId="14" fillId="0" borderId="0" xfId="0" applyNumberFormat="1" applyFont="1" applyBorder="1"/>
    <xf numFmtId="165" fontId="23" fillId="0" borderId="4" xfId="0" applyNumberFormat="1" applyFont="1" applyBorder="1"/>
    <xf numFmtId="165" fontId="23" fillId="0" borderId="6" xfId="0" applyNumberFormat="1" applyFont="1" applyBorder="1"/>
    <xf numFmtId="164" fontId="15" fillId="0" borderId="11" xfId="0" applyNumberFormat="1" applyFont="1" applyBorder="1"/>
    <xf numFmtId="164" fontId="18" fillId="0" borderId="4" xfId="0" applyNumberFormat="1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6" xfId="0" applyFont="1" applyBorder="1"/>
    <xf numFmtId="0" fontId="4" fillId="0" borderId="20" xfId="0" applyFont="1" applyBorder="1"/>
    <xf numFmtId="0" fontId="0" fillId="0" borderId="21" xfId="0" applyFont="1" applyBorder="1"/>
    <xf numFmtId="164" fontId="18" fillId="0" borderId="20" xfId="0" applyNumberFormat="1" applyFont="1" applyBorder="1"/>
    <xf numFmtId="164" fontId="20" fillId="0" borderId="21" xfId="0" applyNumberFormat="1" applyFont="1" applyBorder="1"/>
    <xf numFmtId="0" fontId="0" fillId="0" borderId="24" xfId="0" applyFont="1" applyBorder="1"/>
    <xf numFmtId="0" fontId="0" fillId="0" borderId="25" xfId="0" applyFont="1" applyBorder="1"/>
    <xf numFmtId="164" fontId="20" fillId="0" borderId="26" xfId="0" applyNumberFormat="1" applyFont="1" applyBorder="1"/>
    <xf numFmtId="165" fontId="17" fillId="0" borderId="20" xfId="0" applyNumberFormat="1" applyFont="1" applyBorder="1" applyAlignment="1">
      <alignment horizontal="right"/>
    </xf>
    <xf numFmtId="165" fontId="4" fillId="0" borderId="21" xfId="0" applyNumberFormat="1" applyFont="1" applyBorder="1" applyAlignment="1">
      <alignment horizontal="right"/>
    </xf>
    <xf numFmtId="165" fontId="23" fillId="0" borderId="23" xfId="0" applyNumberFormat="1" applyFont="1" applyBorder="1" applyAlignment="1">
      <alignment horizontal="right"/>
    </xf>
    <xf numFmtId="165" fontId="17" fillId="0" borderId="22" xfId="0" applyNumberFormat="1" applyFont="1" applyBorder="1" applyAlignment="1">
      <alignment horizontal="right"/>
    </xf>
    <xf numFmtId="0" fontId="0" fillId="0" borderId="1" xfId="0" applyBorder="1"/>
    <xf numFmtId="0" fontId="0" fillId="0" borderId="5" xfId="0" applyBorder="1"/>
    <xf numFmtId="164" fontId="0" fillId="0" borderId="8" xfId="0" applyNumberFormat="1" applyBorder="1"/>
    <xf numFmtId="0" fontId="0" fillId="0" borderId="8" xfId="0" applyBorder="1"/>
    <xf numFmtId="165" fontId="17" fillId="0" borderId="4" xfId="0" applyNumberFormat="1" applyFont="1" applyBorder="1" applyAlignment="1">
      <alignment horizontal="right"/>
    </xf>
    <xf numFmtId="165" fontId="4" fillId="0" borderId="5" xfId="0" applyNumberFormat="1" applyFont="1" applyBorder="1" applyAlignment="1">
      <alignment horizontal="right"/>
    </xf>
    <xf numFmtId="165" fontId="23" fillId="0" borderId="5" xfId="0" applyNumberFormat="1" applyFont="1" applyBorder="1" applyAlignment="1">
      <alignment horizontal="right"/>
    </xf>
    <xf numFmtId="165" fontId="17" fillId="0" borderId="6" xfId="0" applyNumberFormat="1" applyFont="1" applyBorder="1" applyAlignment="1">
      <alignment horizontal="right"/>
    </xf>
    <xf numFmtId="165" fontId="23" fillId="0" borderId="8" xfId="0" applyNumberFormat="1" applyFont="1" applyBorder="1" applyAlignment="1">
      <alignment horizontal="right"/>
    </xf>
    <xf numFmtId="0" fontId="0" fillId="0" borderId="5" xfId="0" applyFont="1" applyBorder="1"/>
    <xf numFmtId="164" fontId="20" fillId="0" borderId="5" xfId="0" applyNumberFormat="1" applyFont="1" applyBorder="1"/>
    <xf numFmtId="164" fontId="20" fillId="0" borderId="8" xfId="0" applyNumberFormat="1" applyFont="1" applyBorder="1"/>
    <xf numFmtId="164" fontId="0" fillId="0" borderId="3" xfId="1" applyNumberFormat="1" applyFont="1" applyBorder="1"/>
    <xf numFmtId="164" fontId="13" fillId="0" borderId="27" xfId="0" applyNumberFormat="1" applyFont="1" applyBorder="1"/>
    <xf numFmtId="165" fontId="16" fillId="0" borderId="11" xfId="0" applyNumberFormat="1" applyFont="1" applyBorder="1"/>
    <xf numFmtId="164" fontId="0" fillId="0" borderId="27" xfId="0" applyNumberFormat="1" applyBorder="1"/>
    <xf numFmtId="164" fontId="0" fillId="0" borderId="5" xfId="0" applyNumberFormat="1" applyBorder="1"/>
    <xf numFmtId="165" fontId="19" fillId="0" borderId="20" xfId="0" applyNumberFormat="1" applyFont="1" applyBorder="1"/>
    <xf numFmtId="165" fontId="4" fillId="0" borderId="22" xfId="0" applyNumberFormat="1" applyFont="1" applyBorder="1"/>
    <xf numFmtId="165" fontId="0" fillId="0" borderId="10" xfId="0" applyNumberFormat="1" applyBorder="1"/>
    <xf numFmtId="165" fontId="30" fillId="0" borderId="12" xfId="0" applyNumberFormat="1" applyFont="1" applyBorder="1"/>
    <xf numFmtId="165" fontId="17" fillId="0" borderId="11" xfId="0" applyNumberFormat="1" applyFont="1" applyBorder="1"/>
    <xf numFmtId="165" fontId="14" fillId="0" borderId="21" xfId="0" applyNumberFormat="1" applyFont="1" applyBorder="1"/>
    <xf numFmtId="165" fontId="14" fillId="0" borderId="20" xfId="0" applyNumberFormat="1" applyFont="1" applyBorder="1"/>
    <xf numFmtId="165" fontId="23" fillId="0" borderId="20" xfId="0" applyNumberFormat="1" applyFont="1" applyBorder="1"/>
    <xf numFmtId="165" fontId="23" fillId="0" borderId="22" xfId="0" applyNumberFormat="1" applyFont="1" applyBorder="1"/>
    <xf numFmtId="165" fontId="15" fillId="0" borderId="21" xfId="0" applyNumberFormat="1" applyFont="1" applyBorder="1"/>
    <xf numFmtId="165" fontId="15" fillId="0" borderId="0" xfId="0" applyNumberFormat="1" applyFont="1" applyBorder="1"/>
    <xf numFmtId="165" fontId="18" fillId="0" borderId="11" xfId="0" applyNumberFormat="1" applyFont="1" applyBorder="1"/>
    <xf numFmtId="165" fontId="20" fillId="0" borderId="20" xfId="0" applyNumberFormat="1" applyFont="1" applyBorder="1"/>
    <xf numFmtId="165" fontId="20" fillId="0" borderId="4" xfId="0" applyNumberFormat="1" applyFont="1" applyBorder="1"/>
    <xf numFmtId="165" fontId="20" fillId="0" borderId="24" xfId="0" applyNumberFormat="1" applyFont="1" applyBorder="1"/>
    <xf numFmtId="165" fontId="18" fillId="0" borderId="25" xfId="0" applyNumberFormat="1" applyFont="1" applyBorder="1"/>
    <xf numFmtId="165" fontId="18" fillId="0" borderId="12" xfId="0" applyNumberFormat="1" applyFont="1" applyBorder="1"/>
    <xf numFmtId="165" fontId="15" fillId="0" borderId="26" xfId="0" applyNumberFormat="1" applyFont="1" applyBorder="1"/>
    <xf numFmtId="43" fontId="13" fillId="0" borderId="27" xfId="1" applyFont="1" applyBorder="1"/>
    <xf numFmtId="43" fontId="0" fillId="0" borderId="5" xfId="1" applyFont="1" applyBorder="1"/>
    <xf numFmtId="164" fontId="8" fillId="0" borderId="27" xfId="0" applyNumberFormat="1" applyFont="1" applyBorder="1"/>
    <xf numFmtId="164" fontId="4" fillId="0" borderId="5" xfId="0" applyNumberFormat="1" applyFont="1" applyBorder="1"/>
    <xf numFmtId="165" fontId="13" fillId="0" borderId="27" xfId="0" applyNumberFormat="1" applyFont="1" applyBorder="1"/>
    <xf numFmtId="165" fontId="14" fillId="0" borderId="4" xfId="0" applyNumberFormat="1" applyFont="1" applyBorder="1"/>
    <xf numFmtId="165" fontId="14" fillId="0" borderId="5" xfId="0" applyNumberFormat="1" applyFont="1" applyBorder="1"/>
    <xf numFmtId="165" fontId="15" fillId="0" borderId="5" xfId="0" applyNumberFormat="1" applyFont="1" applyBorder="1"/>
    <xf numFmtId="165" fontId="20" fillId="0" borderId="6" xfId="0" applyNumberFormat="1" applyFont="1" applyBorder="1"/>
    <xf numFmtId="165" fontId="15" fillId="0" borderId="8" xfId="0" applyNumberFormat="1" applyFont="1" applyBorder="1"/>
    <xf numFmtId="165" fontId="15" fillId="0" borderId="7" xfId="0" applyNumberFormat="1" applyFont="1" applyBorder="1"/>
    <xf numFmtId="165" fontId="0" fillId="0" borderId="10" xfId="0" applyNumberFormat="1" applyFont="1" applyBorder="1"/>
    <xf numFmtId="0" fontId="10" fillId="0" borderId="0" xfId="0" applyFont="1"/>
    <xf numFmtId="164" fontId="10" fillId="0" borderId="0" xfId="1" applyNumberFormat="1" applyFont="1"/>
    <xf numFmtId="165" fontId="16" fillId="4" borderId="9" xfId="0" applyNumberFormat="1" applyFont="1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9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165" fontId="13" fillId="4" borderId="9" xfId="0" applyNumberFormat="1" applyFont="1" applyFill="1" applyBorder="1"/>
    <xf numFmtId="165" fontId="13" fillId="4" borderId="28" xfId="0" applyNumberFormat="1" applyFont="1" applyFill="1" applyBorder="1"/>
    <xf numFmtId="165" fontId="19" fillId="4" borderId="9" xfId="0" applyNumberFormat="1" applyFont="1" applyFill="1" applyBorder="1"/>
    <xf numFmtId="165" fontId="14" fillId="4" borderId="9" xfId="0" applyNumberFormat="1" applyFont="1" applyFill="1" applyBorder="1"/>
    <xf numFmtId="165" fontId="17" fillId="4" borderId="9" xfId="0" applyNumberFormat="1" applyFont="1" applyFill="1" applyBorder="1"/>
    <xf numFmtId="165" fontId="20" fillId="4" borderId="9" xfId="0" applyNumberFormat="1" applyFont="1" applyFill="1" applyBorder="1"/>
    <xf numFmtId="165" fontId="15" fillId="4" borderId="9" xfId="0" applyNumberFormat="1" applyFont="1" applyFill="1" applyBorder="1"/>
    <xf numFmtId="165" fontId="18" fillId="4" borderId="9" xfId="0" applyNumberFormat="1" applyFont="1" applyFill="1" applyBorder="1"/>
    <xf numFmtId="165" fontId="18" fillId="4" borderId="29" xfId="0" applyNumberFormat="1" applyFont="1" applyFill="1" applyBorder="1"/>
    <xf numFmtId="165" fontId="20" fillId="4" borderId="28" xfId="0" applyNumberFormat="1" applyFont="1" applyFill="1" applyBorder="1"/>
    <xf numFmtId="165" fontId="20" fillId="4" borderId="30" xfId="0" applyNumberFormat="1" applyFont="1" applyFill="1" applyBorder="1"/>
    <xf numFmtId="165" fontId="4" fillId="0" borderId="29" xfId="0" applyNumberFormat="1" applyFont="1" applyFill="1" applyBorder="1"/>
    <xf numFmtId="0" fontId="4" fillId="0" borderId="31" xfId="0" applyNumberFormat="1" applyFont="1" applyFill="1" applyBorder="1"/>
    <xf numFmtId="165" fontId="14" fillId="4" borderId="12" xfId="0" applyNumberFormat="1" applyFont="1" applyFill="1" applyBorder="1"/>
    <xf numFmtId="165" fontId="19" fillId="0" borderId="11" xfId="0" applyNumberFormat="1" applyFont="1" applyFill="1" applyBorder="1"/>
    <xf numFmtId="165" fontId="19" fillId="0" borderId="12" xfId="0" applyNumberFormat="1" applyFont="1" applyFill="1" applyBorder="1"/>
    <xf numFmtId="165" fontId="4" fillId="0" borderId="11" xfId="0" applyNumberFormat="1" applyFont="1" applyFill="1" applyBorder="1"/>
    <xf numFmtId="165" fontId="4" fillId="0" borderId="12" xfId="0" applyNumberFormat="1" applyFont="1" applyFill="1" applyBorder="1"/>
    <xf numFmtId="0" fontId="4" fillId="0" borderId="11" xfId="0" applyNumberFormat="1" applyFont="1" applyFill="1" applyBorder="1"/>
    <xf numFmtId="165" fontId="4" fillId="0" borderId="9" xfId="0" applyNumberFormat="1" applyFont="1" applyFill="1" applyBorder="1"/>
    <xf numFmtId="165" fontId="17" fillId="4" borderId="29" xfId="0" applyNumberFormat="1" applyFont="1" applyFill="1" applyBorder="1"/>
    <xf numFmtId="165" fontId="17" fillId="0" borderId="11" xfId="0" applyNumberFormat="1" applyFont="1" applyFill="1" applyBorder="1"/>
    <xf numFmtId="165" fontId="4" fillId="0" borderId="32" xfId="0" applyNumberFormat="1" applyFont="1" applyFill="1" applyBorder="1"/>
    <xf numFmtId="165" fontId="23" fillId="4" borderId="9" xfId="0" applyNumberFormat="1" applyFont="1" applyFill="1" applyBorder="1"/>
    <xf numFmtId="165" fontId="23" fillId="4" borderId="28" xfId="0" applyNumberFormat="1" applyFont="1" applyFill="1" applyBorder="1"/>
    <xf numFmtId="165" fontId="19" fillId="4" borderId="29" xfId="0" applyNumberFormat="1" applyFont="1" applyFill="1" applyBorder="1"/>
    <xf numFmtId="165" fontId="0" fillId="0" borderId="5" xfId="0" applyNumberFormat="1" applyFill="1" applyBorder="1"/>
    <xf numFmtId="165" fontId="30" fillId="0" borderId="12" xfId="0" applyNumberFormat="1" applyFont="1" applyFill="1" applyBorder="1"/>
    <xf numFmtId="165" fontId="0" fillId="0" borderId="8" xfId="0" applyNumberFormat="1" applyFill="1" applyBorder="1"/>
    <xf numFmtId="165" fontId="14" fillId="0" borderId="4" xfId="0" applyNumberFormat="1" applyFont="1" applyFill="1" applyBorder="1"/>
    <xf numFmtId="165" fontId="14" fillId="0" borderId="5" xfId="0" applyNumberFormat="1" applyFont="1" applyFill="1" applyBorder="1"/>
    <xf numFmtId="165" fontId="4" fillId="0" borderId="4" xfId="0" applyNumberFormat="1" applyFont="1" applyFill="1" applyBorder="1"/>
    <xf numFmtId="165" fontId="4" fillId="0" borderId="5" xfId="0" applyNumberFormat="1" applyFont="1" applyFill="1" applyBorder="1"/>
    <xf numFmtId="165" fontId="23" fillId="0" borderId="4" xfId="0" applyNumberFormat="1" applyFont="1" applyFill="1" applyBorder="1"/>
    <xf numFmtId="165" fontId="23" fillId="0" borderId="6" xfId="0" applyNumberFormat="1" applyFont="1" applyFill="1" applyBorder="1"/>
    <xf numFmtId="165" fontId="4" fillId="0" borderId="8" xfId="0" applyNumberFormat="1" applyFont="1" applyFill="1" applyBorder="1"/>
    <xf numFmtId="0" fontId="19" fillId="0" borderId="0" xfId="0" applyFont="1"/>
    <xf numFmtId="164" fontId="19" fillId="0" borderId="0" xfId="1" applyNumberFormat="1" applyFont="1"/>
    <xf numFmtId="0" fontId="0" fillId="0" borderId="1" xfId="0" applyBorder="1" applyAlignment="1">
      <alignment horizontal="center"/>
    </xf>
    <xf numFmtId="0" fontId="4" fillId="2" borderId="1" xfId="0" applyFont="1" applyFill="1" applyBorder="1"/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"/>
  <sheetViews>
    <sheetView showGridLines="0" topLeftCell="K24" zoomScale="80" zoomScaleNormal="80" workbookViewId="0">
      <selection activeCell="AB49" sqref="AB49"/>
    </sheetView>
  </sheetViews>
  <sheetFormatPr defaultRowHeight="15" x14ac:dyDescent="0.25"/>
  <cols>
    <col min="1" max="1" width="5.140625" bestFit="1" customWidth="1"/>
    <col min="2" max="2" width="10.42578125" bestFit="1" customWidth="1"/>
    <col min="4" max="4" width="9.7109375" customWidth="1"/>
    <col min="5" max="5" width="4" customWidth="1"/>
    <col min="6" max="6" width="9.28515625" customWidth="1"/>
    <col min="7" max="7" width="15" customWidth="1"/>
    <col min="8" max="8" width="11.7109375" customWidth="1"/>
    <col min="9" max="9" width="14.28515625" customWidth="1"/>
    <col min="10" max="10" width="15.7109375" customWidth="1"/>
    <col min="11" max="11" width="10.7109375" customWidth="1"/>
    <col min="12" max="12" width="8.140625" customWidth="1"/>
    <col min="13" max="13" width="9.7109375" customWidth="1"/>
    <col min="14" max="14" width="9.42578125" customWidth="1"/>
    <col min="15" max="15" width="10.42578125" customWidth="1"/>
    <col min="16" max="17" width="11.7109375" customWidth="1"/>
    <col min="18" max="18" width="17.7109375" bestFit="1" customWidth="1"/>
    <col min="19" max="19" width="12.140625" bestFit="1" customWidth="1"/>
    <col min="20" max="20" width="9.140625" customWidth="1"/>
    <col min="21" max="21" width="15.140625" bestFit="1" customWidth="1"/>
    <col min="28" max="28" width="15.140625" bestFit="1" customWidth="1"/>
  </cols>
  <sheetData>
    <row r="1" spans="1:22" x14ac:dyDescent="0.25">
      <c r="A1" s="1" t="s">
        <v>0</v>
      </c>
      <c r="B1" s="2" t="s">
        <v>1</v>
      </c>
      <c r="C1" s="1" t="s">
        <v>2</v>
      </c>
      <c r="D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5" t="s">
        <v>14</v>
      </c>
      <c r="Q1" s="6" t="s">
        <v>15</v>
      </c>
      <c r="R1" s="37"/>
      <c r="T1" s="54"/>
      <c r="U1" s="54"/>
      <c r="V1" s="54"/>
    </row>
    <row r="2" spans="1:22" x14ac:dyDescent="0.25">
      <c r="A2" s="7">
        <v>1</v>
      </c>
      <c r="B2" s="8">
        <v>20000</v>
      </c>
      <c r="C2" t="s">
        <v>16</v>
      </c>
      <c r="D2" t="s">
        <v>17</v>
      </c>
      <c r="F2" s="7" t="s">
        <v>18</v>
      </c>
      <c r="G2" s="9">
        <v>1000</v>
      </c>
      <c r="H2" s="9">
        <v>2500</v>
      </c>
      <c r="I2" s="9">
        <v>1500</v>
      </c>
      <c r="J2" s="9">
        <v>2000</v>
      </c>
      <c r="K2" s="9">
        <v>2000</v>
      </c>
      <c r="L2" s="9">
        <v>50000</v>
      </c>
      <c r="M2" s="9">
        <v>45000</v>
      </c>
      <c r="N2" s="9">
        <v>60000</v>
      </c>
      <c r="O2" s="10">
        <v>15000</v>
      </c>
      <c r="P2" s="11">
        <v>20000</v>
      </c>
      <c r="Q2" s="12">
        <v>12000</v>
      </c>
      <c r="R2" s="12"/>
      <c r="T2" s="55"/>
      <c r="U2" s="56"/>
      <c r="V2" s="57"/>
    </row>
    <row r="3" spans="1:22" x14ac:dyDescent="0.25">
      <c r="A3" s="7">
        <v>2</v>
      </c>
      <c r="B3" s="8">
        <v>12000</v>
      </c>
      <c r="C3" t="s">
        <v>16</v>
      </c>
      <c r="D3" t="s">
        <v>19</v>
      </c>
      <c r="F3" s="7" t="s">
        <v>20</v>
      </c>
      <c r="G3" s="9">
        <v>1100</v>
      </c>
      <c r="H3" s="9">
        <v>2400</v>
      </c>
      <c r="I3" s="9">
        <v>1000</v>
      </c>
      <c r="J3" s="9">
        <v>2000</v>
      </c>
      <c r="K3" s="9">
        <v>2500</v>
      </c>
      <c r="L3" s="9">
        <v>50000</v>
      </c>
      <c r="M3" s="9">
        <v>50000</v>
      </c>
      <c r="N3" s="9">
        <v>70000</v>
      </c>
      <c r="O3" s="13">
        <v>22000</v>
      </c>
      <c r="P3" s="14">
        <v>15000</v>
      </c>
      <c r="Q3" s="15">
        <v>15000</v>
      </c>
      <c r="R3" s="15"/>
      <c r="T3" s="58"/>
      <c r="U3" s="59"/>
      <c r="V3" s="60"/>
    </row>
    <row r="4" spans="1:22" x14ac:dyDescent="0.25">
      <c r="A4" s="7">
        <v>3</v>
      </c>
      <c r="B4" s="8">
        <v>12000</v>
      </c>
      <c r="C4" t="s">
        <v>16</v>
      </c>
      <c r="D4" t="s">
        <v>21</v>
      </c>
      <c r="F4" s="7" t="s">
        <v>22</v>
      </c>
      <c r="G4" s="9">
        <v>1200</v>
      </c>
      <c r="H4" s="9">
        <v>1000</v>
      </c>
      <c r="I4" s="9">
        <v>3000</v>
      </c>
      <c r="J4" s="9">
        <v>2000</v>
      </c>
      <c r="K4" s="9">
        <v>3000</v>
      </c>
      <c r="L4" s="9">
        <v>60000</v>
      </c>
      <c r="M4" s="9">
        <v>45000</v>
      </c>
      <c r="N4" s="9">
        <v>55000</v>
      </c>
      <c r="O4" s="16">
        <v>20000</v>
      </c>
      <c r="P4" s="17">
        <v>10000</v>
      </c>
      <c r="Q4" s="18">
        <v>27000</v>
      </c>
      <c r="R4" s="18"/>
      <c r="T4" s="61"/>
      <c r="U4" s="62"/>
      <c r="V4" s="63"/>
    </row>
    <row r="5" spans="1:22" x14ac:dyDescent="0.25">
      <c r="A5" s="7">
        <v>4</v>
      </c>
      <c r="B5" s="8">
        <v>15000</v>
      </c>
      <c r="C5" t="s">
        <v>23</v>
      </c>
      <c r="D5" t="s">
        <v>17</v>
      </c>
    </row>
    <row r="6" spans="1:22" x14ac:dyDescent="0.25">
      <c r="A6" s="7">
        <v>5</v>
      </c>
      <c r="B6" s="8">
        <v>11000</v>
      </c>
      <c r="C6" t="s">
        <v>23</v>
      </c>
      <c r="D6" t="s">
        <v>19</v>
      </c>
    </row>
    <row r="7" spans="1:22" x14ac:dyDescent="0.25">
      <c r="A7" s="7">
        <v>6</v>
      </c>
      <c r="B7" s="8">
        <v>10500</v>
      </c>
      <c r="C7" t="s">
        <v>23</v>
      </c>
      <c r="D7" t="s">
        <v>21</v>
      </c>
      <c r="F7" s="94"/>
      <c r="G7" s="94"/>
      <c r="H7" s="94"/>
      <c r="I7" s="94"/>
      <c r="J7" s="94"/>
      <c r="K7" s="94"/>
      <c r="L7" s="94"/>
      <c r="M7" s="94"/>
      <c r="N7" s="94"/>
      <c r="O7" s="94"/>
      <c r="P7" s="292"/>
      <c r="Q7" s="292"/>
      <c r="R7" s="292"/>
      <c r="S7" s="292"/>
      <c r="T7" s="292"/>
      <c r="U7" s="54"/>
    </row>
    <row r="8" spans="1:22" x14ac:dyDescent="0.25">
      <c r="A8">
        <v>7</v>
      </c>
      <c r="B8" s="8">
        <v>15000</v>
      </c>
      <c r="C8" t="s">
        <v>25</v>
      </c>
      <c r="D8" t="s">
        <v>17</v>
      </c>
      <c r="F8" s="54"/>
      <c r="G8" s="95"/>
      <c r="H8" s="54"/>
      <c r="I8" s="54"/>
      <c r="J8" s="96"/>
      <c r="K8" s="96"/>
      <c r="L8" s="96"/>
      <c r="M8" s="95"/>
      <c r="N8" s="97"/>
      <c r="O8" s="98"/>
      <c r="P8" s="293"/>
      <c r="Q8" s="293"/>
      <c r="R8" s="293"/>
      <c r="S8" s="293"/>
      <c r="T8" s="293"/>
      <c r="U8" s="54"/>
    </row>
    <row r="9" spans="1:22" x14ac:dyDescent="0.25">
      <c r="A9">
        <v>8</v>
      </c>
      <c r="B9" s="8">
        <v>8500</v>
      </c>
      <c r="C9" t="s">
        <v>25</v>
      </c>
      <c r="D9" t="s">
        <v>19</v>
      </c>
      <c r="F9" s="89"/>
      <c r="G9" s="99"/>
      <c r="H9" s="54"/>
      <c r="I9" s="54"/>
      <c r="J9" s="96"/>
      <c r="K9" s="96"/>
      <c r="L9" s="96"/>
      <c r="M9" s="99"/>
      <c r="N9" s="100"/>
      <c r="O9" s="100"/>
      <c r="P9" s="293"/>
      <c r="Q9" s="293"/>
      <c r="R9" s="293"/>
      <c r="S9" s="293"/>
      <c r="T9" s="293"/>
      <c r="U9" s="54"/>
    </row>
    <row r="10" spans="1:22" x14ac:dyDescent="0.25">
      <c r="A10">
        <v>9</v>
      </c>
      <c r="B10" s="8">
        <v>9000</v>
      </c>
      <c r="C10" t="s">
        <v>25</v>
      </c>
      <c r="D10" t="s">
        <v>21</v>
      </c>
      <c r="F10" s="89"/>
      <c r="G10" s="101"/>
      <c r="H10" s="54"/>
      <c r="I10" s="54"/>
      <c r="J10" s="96"/>
      <c r="K10" s="96"/>
      <c r="L10" s="96"/>
      <c r="M10" s="101"/>
      <c r="N10" s="102"/>
      <c r="O10" s="102"/>
      <c r="P10" s="293"/>
      <c r="Q10" s="293"/>
      <c r="R10" s="293"/>
      <c r="S10" s="293"/>
      <c r="T10" s="293"/>
      <c r="U10" s="54"/>
    </row>
    <row r="11" spans="1:22" x14ac:dyDescent="0.25">
      <c r="A11">
        <v>10</v>
      </c>
      <c r="B11" s="8">
        <v>12000</v>
      </c>
      <c r="C11" t="s">
        <v>26</v>
      </c>
      <c r="D11" t="s">
        <v>17</v>
      </c>
      <c r="F11" s="89"/>
      <c r="G11" s="103"/>
      <c r="H11" s="54"/>
      <c r="I11" s="54"/>
      <c r="J11" s="96"/>
      <c r="K11" s="96"/>
      <c r="L11" s="96"/>
      <c r="M11" s="103"/>
      <c r="N11" s="104"/>
      <c r="O11" s="104"/>
      <c r="P11" s="293"/>
      <c r="Q11" s="293"/>
      <c r="R11" s="293"/>
      <c r="S11" s="293"/>
      <c r="T11" s="293"/>
      <c r="U11" s="54"/>
    </row>
    <row r="12" spans="1:22" x14ac:dyDescent="0.25">
      <c r="A12">
        <v>11</v>
      </c>
      <c r="B12" s="8">
        <v>7000</v>
      </c>
      <c r="C12" t="s">
        <v>26</v>
      </c>
      <c r="D12" t="s">
        <v>19</v>
      </c>
      <c r="F12" s="89"/>
      <c r="G12" s="99"/>
      <c r="H12" s="54"/>
      <c r="I12" s="54"/>
      <c r="J12" s="96"/>
      <c r="K12" s="96"/>
      <c r="L12" s="96"/>
      <c r="M12" s="99"/>
      <c r="N12" s="100"/>
      <c r="O12" s="100"/>
      <c r="P12" s="293"/>
      <c r="Q12" s="293"/>
      <c r="R12" s="293"/>
      <c r="S12" s="293"/>
      <c r="T12" s="293"/>
      <c r="U12" s="54"/>
    </row>
    <row r="13" spans="1:22" x14ac:dyDescent="0.25">
      <c r="A13">
        <v>12</v>
      </c>
      <c r="B13" s="8">
        <v>10000</v>
      </c>
      <c r="C13" t="s">
        <v>26</v>
      </c>
      <c r="D13" t="s">
        <v>21</v>
      </c>
      <c r="F13" s="89"/>
      <c r="G13" s="105"/>
      <c r="H13" s="54"/>
      <c r="I13" s="54"/>
      <c r="J13" s="96"/>
      <c r="K13" s="96"/>
      <c r="L13" s="96"/>
      <c r="M13" s="105"/>
      <c r="N13" s="106"/>
      <c r="O13" s="106"/>
      <c r="P13" s="293"/>
      <c r="Q13" s="293"/>
      <c r="R13" s="293"/>
      <c r="S13" s="293"/>
      <c r="T13" s="293"/>
      <c r="U13" s="54"/>
    </row>
    <row r="14" spans="1:22" x14ac:dyDescent="0.25">
      <c r="A14" s="1" t="s">
        <v>27</v>
      </c>
      <c r="B14" s="19">
        <f>SUM(B2:B13)</f>
        <v>142000</v>
      </c>
      <c r="C14" s="20">
        <f>B14-G25</f>
        <v>142000</v>
      </c>
      <c r="D14" s="1"/>
      <c r="F14" s="89"/>
      <c r="G14" s="101"/>
      <c r="H14" s="54"/>
      <c r="I14" s="54"/>
      <c r="J14" s="96"/>
      <c r="K14" s="96"/>
      <c r="L14" s="96"/>
      <c r="M14" s="101"/>
      <c r="N14" s="101"/>
      <c r="O14" s="102"/>
      <c r="P14" s="293"/>
      <c r="Q14" s="293"/>
      <c r="R14" s="293"/>
      <c r="S14" s="293"/>
      <c r="T14" s="293"/>
      <c r="U14" s="54"/>
    </row>
    <row r="15" spans="1:22" x14ac:dyDescent="0.25">
      <c r="F15" s="89"/>
      <c r="G15" s="107"/>
      <c r="H15" s="54"/>
      <c r="I15" s="54"/>
      <c r="J15" s="96"/>
      <c r="K15" s="96"/>
      <c r="L15" s="96"/>
      <c r="M15" s="107"/>
      <c r="N15" s="108"/>
      <c r="O15" s="108"/>
      <c r="P15" s="293"/>
      <c r="Q15" s="293"/>
      <c r="R15" s="293"/>
      <c r="S15" s="293"/>
      <c r="T15" s="293"/>
      <c r="U15" s="54"/>
    </row>
    <row r="16" spans="1:22" x14ac:dyDescent="0.25">
      <c r="F16" s="54"/>
      <c r="G16" s="109"/>
      <c r="H16" s="110"/>
      <c r="I16" s="110"/>
      <c r="J16" s="98"/>
      <c r="K16" s="98"/>
      <c r="L16" s="98"/>
      <c r="M16" s="109"/>
      <c r="N16" s="98"/>
      <c r="O16" s="98"/>
      <c r="P16" s="293"/>
      <c r="Q16" s="293"/>
      <c r="R16" s="293"/>
      <c r="S16" s="293"/>
      <c r="T16" s="293"/>
      <c r="U16" s="54"/>
    </row>
    <row r="17" spans="6:31" x14ac:dyDescent="0.25">
      <c r="F17" s="54"/>
      <c r="G17" s="105"/>
      <c r="H17" s="54"/>
      <c r="I17" s="54"/>
      <c r="J17" s="96"/>
      <c r="K17" s="96"/>
      <c r="L17" s="96"/>
      <c r="M17" s="105"/>
      <c r="N17" s="106"/>
      <c r="O17" s="106"/>
      <c r="P17" s="293"/>
      <c r="Q17" s="293"/>
      <c r="R17" s="293"/>
      <c r="S17" s="293"/>
      <c r="T17" s="293"/>
      <c r="U17" s="54"/>
    </row>
    <row r="18" spans="6:31" x14ac:dyDescent="0.25">
      <c r="F18" s="54"/>
      <c r="G18" s="107"/>
      <c r="H18" s="108"/>
      <c r="I18" s="108"/>
      <c r="J18" s="96"/>
      <c r="K18" s="96"/>
      <c r="L18" s="96"/>
      <c r="M18" s="107"/>
      <c r="N18" s="108"/>
      <c r="O18" s="108"/>
      <c r="P18" s="293"/>
      <c r="Q18" s="293"/>
      <c r="R18" s="293"/>
      <c r="S18" s="293"/>
      <c r="T18" s="293"/>
      <c r="U18" s="54"/>
    </row>
    <row r="19" spans="6:31" x14ac:dyDescent="0.25">
      <c r="F19" s="54"/>
      <c r="G19" s="111"/>
      <c r="H19" s="54"/>
      <c r="I19" s="54"/>
      <c r="J19" s="96"/>
      <c r="K19" s="96"/>
      <c r="L19" s="96"/>
      <c r="M19" s="111"/>
      <c r="N19" s="112"/>
      <c r="O19" s="112"/>
      <c r="P19" s="293"/>
      <c r="Q19" s="293"/>
      <c r="R19" s="293"/>
      <c r="S19" s="293"/>
      <c r="T19" s="293"/>
      <c r="U19" s="54"/>
    </row>
    <row r="20" spans="6:31" x14ac:dyDescent="0.25">
      <c r="F20" s="54"/>
      <c r="G20" s="109"/>
      <c r="H20" s="110"/>
      <c r="I20" s="110"/>
      <c r="J20" s="98"/>
      <c r="K20" s="98"/>
      <c r="L20" s="98"/>
      <c r="M20" s="109"/>
      <c r="N20" s="98"/>
      <c r="O20" s="98"/>
      <c r="P20" s="293"/>
      <c r="Q20" s="293"/>
      <c r="R20" s="293"/>
      <c r="S20" s="293"/>
      <c r="T20" s="293"/>
      <c r="U20" s="54"/>
    </row>
    <row r="21" spans="6:31" ht="17.25" x14ac:dyDescent="0.4">
      <c r="F21" s="54"/>
      <c r="G21" s="113"/>
      <c r="H21" s="54"/>
      <c r="I21" s="54"/>
      <c r="J21" s="96"/>
      <c r="K21" s="96"/>
      <c r="L21" s="96"/>
      <c r="M21" s="113"/>
      <c r="N21" s="96"/>
      <c r="O21" s="114"/>
      <c r="P21" s="293"/>
      <c r="Q21" s="293"/>
      <c r="R21" s="293"/>
      <c r="S21" s="293"/>
      <c r="T21" s="293"/>
      <c r="U21" s="54"/>
    </row>
    <row r="22" spans="6:31" ht="17.25" x14ac:dyDescent="0.4">
      <c r="F22" s="54"/>
      <c r="G22" s="105"/>
      <c r="H22" s="54"/>
      <c r="I22" s="54"/>
      <c r="J22" s="96"/>
      <c r="K22" s="96"/>
      <c r="L22" s="96"/>
      <c r="M22" s="106"/>
      <c r="N22" s="106"/>
      <c r="O22" s="115"/>
      <c r="P22" s="293"/>
      <c r="Q22" s="293"/>
      <c r="R22" s="293"/>
      <c r="S22" s="293"/>
      <c r="T22" s="293"/>
      <c r="U22" s="54"/>
    </row>
    <row r="23" spans="6:31" ht="17.25" x14ac:dyDescent="0.4">
      <c r="F23" s="54"/>
      <c r="G23" s="116"/>
      <c r="H23" s="54"/>
      <c r="I23" s="54"/>
      <c r="J23" s="96"/>
      <c r="K23" s="96"/>
      <c r="L23" s="96"/>
      <c r="M23" s="116"/>
      <c r="N23" s="117"/>
      <c r="O23" s="118"/>
      <c r="P23" s="293"/>
      <c r="Q23" s="293"/>
      <c r="R23" s="293"/>
      <c r="S23" s="293"/>
      <c r="T23" s="293"/>
      <c r="U23" s="54"/>
    </row>
    <row r="24" spans="6:31" ht="17.25" x14ac:dyDescent="0.4">
      <c r="F24" s="54"/>
      <c r="G24" s="111"/>
      <c r="H24" s="54"/>
      <c r="I24" s="54"/>
      <c r="J24" s="96"/>
      <c r="K24" s="96"/>
      <c r="L24" s="96"/>
      <c r="M24" s="112"/>
      <c r="N24" s="112"/>
      <c r="O24" s="119"/>
      <c r="P24" s="293"/>
      <c r="Q24" s="293"/>
      <c r="R24" s="293"/>
      <c r="S24" s="293"/>
      <c r="T24" s="293"/>
      <c r="U24" s="54"/>
    </row>
    <row r="25" spans="6:31" x14ac:dyDescent="0.25">
      <c r="F25" s="94"/>
      <c r="G25" s="120"/>
      <c r="H25" s="94"/>
      <c r="I25" s="94"/>
      <c r="J25" s="120"/>
      <c r="K25" s="120"/>
      <c r="L25" s="120"/>
      <c r="M25" s="120"/>
      <c r="N25" s="94"/>
      <c r="O25" s="120"/>
      <c r="P25" s="291"/>
      <c r="Q25" s="291"/>
      <c r="R25" s="291"/>
      <c r="S25" s="291"/>
      <c r="T25" s="291"/>
      <c r="U25" s="121"/>
    </row>
    <row r="27" spans="6:31" ht="15.75" thickBot="1" x14ac:dyDescent="0.3">
      <c r="K27" t="s">
        <v>61</v>
      </c>
    </row>
    <row r="28" spans="6:31" x14ac:dyDescent="0.25">
      <c r="F28" s="24"/>
      <c r="G28" s="24"/>
      <c r="H28" s="24"/>
      <c r="I28" s="24"/>
      <c r="J28" s="24"/>
      <c r="K28" s="285" t="s">
        <v>44</v>
      </c>
      <c r="L28" s="286"/>
      <c r="M28" s="286"/>
      <c r="N28" s="286"/>
      <c r="O28" s="286"/>
      <c r="P28" s="286"/>
      <c r="Q28" s="287"/>
      <c r="R28" s="124" t="s">
        <v>28</v>
      </c>
      <c r="S28" s="285" t="s">
        <v>40</v>
      </c>
      <c r="T28" s="286"/>
      <c r="U28" s="287"/>
      <c r="V28" s="285" t="s">
        <v>39</v>
      </c>
      <c r="W28" s="286"/>
      <c r="X28" s="286"/>
      <c r="Y28" s="288" t="s">
        <v>37</v>
      </c>
      <c r="Z28" s="289"/>
      <c r="AA28" s="290"/>
      <c r="AB28" s="286" t="s">
        <v>38</v>
      </c>
      <c r="AC28" s="286"/>
      <c r="AD28" s="287"/>
      <c r="AE28" s="24"/>
    </row>
    <row r="29" spans="6:31" x14ac:dyDescent="0.25">
      <c r="F29" s="24"/>
      <c r="G29" s="24"/>
      <c r="H29" s="32"/>
      <c r="I29" s="32"/>
      <c r="J29" s="32"/>
      <c r="K29" s="77" t="s">
        <v>43</v>
      </c>
      <c r="L29" s="78" t="s">
        <v>42</v>
      </c>
      <c r="M29" s="49" t="s">
        <v>29</v>
      </c>
      <c r="N29" s="49" t="s">
        <v>30</v>
      </c>
      <c r="O29" s="49" t="s">
        <v>32</v>
      </c>
      <c r="P29" s="49" t="s">
        <v>45</v>
      </c>
      <c r="Q29" s="49" t="s">
        <v>41</v>
      </c>
      <c r="R29" s="124" t="s">
        <v>24</v>
      </c>
      <c r="S29" s="123" t="s">
        <v>29</v>
      </c>
      <c r="T29" s="49" t="s">
        <v>30</v>
      </c>
      <c r="U29" s="125" t="s">
        <v>32</v>
      </c>
      <c r="V29" s="123" t="s">
        <v>29</v>
      </c>
      <c r="W29" s="49" t="s">
        <v>30</v>
      </c>
      <c r="X29" s="124" t="s">
        <v>32</v>
      </c>
      <c r="Y29" s="130" t="s">
        <v>29</v>
      </c>
      <c r="Z29" s="49" t="s">
        <v>30</v>
      </c>
      <c r="AA29" s="131" t="s">
        <v>32</v>
      </c>
      <c r="AB29" s="124" t="s">
        <v>29</v>
      </c>
      <c r="AC29" s="49" t="s">
        <v>30</v>
      </c>
      <c r="AD29" s="125" t="s">
        <v>32</v>
      </c>
      <c r="AE29" s="24"/>
    </row>
    <row r="30" spans="6:31" x14ac:dyDescent="0.25">
      <c r="F30" s="24"/>
      <c r="G30" s="24"/>
      <c r="H30" s="32"/>
      <c r="I30" s="32"/>
      <c r="J30" s="36"/>
      <c r="K30" s="30" t="s">
        <v>33</v>
      </c>
      <c r="L30" s="31" t="s">
        <v>17</v>
      </c>
      <c r="M30" s="206"/>
      <c r="N30" s="206"/>
      <c r="O30" s="226">
        <f>Q30</f>
        <v>20000</v>
      </c>
      <c r="P30" s="222">
        <f>Q30-O30</f>
        <v>0</v>
      </c>
      <c r="Q30" s="203">
        <f>B2</f>
        <v>20000</v>
      </c>
      <c r="R30" s="199">
        <f>O30*X30</f>
        <v>1156000000</v>
      </c>
      <c r="S30" s="206">
        <f>O2</f>
        <v>15000</v>
      </c>
      <c r="T30" s="50">
        <f>O3</f>
        <v>22000</v>
      </c>
      <c r="U30" s="65">
        <f>O4</f>
        <v>20000</v>
      </c>
      <c r="V30" s="206">
        <f>AB30-Y30</f>
        <v>46500</v>
      </c>
      <c r="W30" s="50">
        <f t="shared" ref="W30:W41" si="0">AC30-Z30</f>
        <v>46500</v>
      </c>
      <c r="X30" s="126">
        <f t="shared" ref="X30:X41" si="1">AD30-AA30</f>
        <v>57800</v>
      </c>
      <c r="Y30" s="132">
        <f>H2+G2</f>
        <v>3500</v>
      </c>
      <c r="Z30" s="50">
        <f>H3+G3</f>
        <v>3500</v>
      </c>
      <c r="AA30" s="133">
        <f>+H4+G4</f>
        <v>2200</v>
      </c>
      <c r="AB30" s="206">
        <f>L2</f>
        <v>50000</v>
      </c>
      <c r="AC30" s="206">
        <f>L3</f>
        <v>50000</v>
      </c>
      <c r="AD30" s="226">
        <f>L4</f>
        <v>60000</v>
      </c>
      <c r="AE30" s="24"/>
    </row>
    <row r="31" spans="6:31" x14ac:dyDescent="0.25">
      <c r="F31" s="24"/>
      <c r="G31" s="24"/>
      <c r="H31" s="32"/>
      <c r="I31" s="32"/>
      <c r="J31" s="32"/>
      <c r="K31" s="26" t="s">
        <v>34</v>
      </c>
      <c r="L31" s="24" t="s">
        <v>17</v>
      </c>
      <c r="M31" s="51"/>
      <c r="N31" s="201">
        <v>15000</v>
      </c>
      <c r="O31" s="41"/>
      <c r="P31" s="223">
        <f>Q31-N31</f>
        <v>0</v>
      </c>
      <c r="Q31" s="203">
        <f>B5</f>
        <v>15000</v>
      </c>
      <c r="R31" s="87">
        <f>N31*W31</f>
        <v>718500000</v>
      </c>
      <c r="S31" s="51">
        <f>S30</f>
        <v>15000</v>
      </c>
      <c r="T31" s="201">
        <f>T30</f>
        <v>22000</v>
      </c>
      <c r="U31" s="41">
        <f>U30-O30</f>
        <v>0</v>
      </c>
      <c r="V31" s="51">
        <f t="shared" ref="V31:V41" si="2">AB31-Y31</f>
        <v>47500</v>
      </c>
      <c r="W31" s="201">
        <f t="shared" si="0"/>
        <v>47900</v>
      </c>
      <c r="X31" s="127">
        <f t="shared" si="1"/>
        <v>55800</v>
      </c>
      <c r="Y31" s="136">
        <f>I2+G2</f>
        <v>2500</v>
      </c>
      <c r="Z31" s="201">
        <f>I3+G3</f>
        <v>2100</v>
      </c>
      <c r="AA31" s="134">
        <f>I4+G4</f>
        <v>4200</v>
      </c>
      <c r="AB31" s="51">
        <f>AB30</f>
        <v>50000</v>
      </c>
      <c r="AC31" s="201">
        <f t="shared" ref="AC31:AD33" si="3">AC30</f>
        <v>50000</v>
      </c>
      <c r="AD31" s="41">
        <f t="shared" si="3"/>
        <v>60000</v>
      </c>
      <c r="AE31" s="24"/>
    </row>
    <row r="32" spans="6:31" x14ac:dyDescent="0.25">
      <c r="F32" s="24"/>
      <c r="G32" s="24"/>
      <c r="H32" s="32"/>
      <c r="I32" s="32"/>
      <c r="J32" s="32"/>
      <c r="K32" s="26" t="s">
        <v>35</v>
      </c>
      <c r="L32" s="24" t="s">
        <v>17</v>
      </c>
      <c r="M32" s="66">
        <f>Q32</f>
        <v>15000</v>
      </c>
      <c r="N32" s="51"/>
      <c r="O32" s="41"/>
      <c r="P32" s="223">
        <f>M32-Q32</f>
        <v>0</v>
      </c>
      <c r="Q32" s="203">
        <f>B8</f>
        <v>15000</v>
      </c>
      <c r="R32" s="87">
        <f>M32*V32</f>
        <v>705000000</v>
      </c>
      <c r="S32" s="66">
        <f>S31-N32</f>
        <v>15000</v>
      </c>
      <c r="T32" s="51">
        <f>T31-N31</f>
        <v>7000</v>
      </c>
      <c r="U32" s="41">
        <v>0</v>
      </c>
      <c r="V32" s="66">
        <f t="shared" si="2"/>
        <v>47000</v>
      </c>
      <c r="W32" s="51">
        <f t="shared" si="0"/>
        <v>46900</v>
      </c>
      <c r="X32" s="159">
        <f t="shared" si="1"/>
        <v>56800</v>
      </c>
      <c r="Y32" s="204">
        <f>J2+G2</f>
        <v>3000</v>
      </c>
      <c r="Z32" s="51">
        <f>J3+G3</f>
        <v>3100</v>
      </c>
      <c r="AA32" s="134">
        <f>J4+G4</f>
        <v>3200</v>
      </c>
      <c r="AB32" s="259">
        <f>AB31</f>
        <v>50000</v>
      </c>
      <c r="AC32" s="261">
        <f t="shared" si="3"/>
        <v>50000</v>
      </c>
      <c r="AD32" s="271">
        <f t="shared" si="3"/>
        <v>60000</v>
      </c>
      <c r="AE32" s="24"/>
    </row>
    <row r="33" spans="6:31" x14ac:dyDescent="0.25">
      <c r="F33" s="24"/>
      <c r="G33" s="24"/>
      <c r="H33" s="32"/>
      <c r="I33" s="32"/>
      <c r="J33" s="32"/>
      <c r="K33" s="27" t="s">
        <v>36</v>
      </c>
      <c r="L33" s="22" t="s">
        <v>17</v>
      </c>
      <c r="M33" s="207"/>
      <c r="N33" s="67">
        <f>T32</f>
        <v>7000</v>
      </c>
      <c r="O33" s="43"/>
      <c r="P33" s="43">
        <f>N33-Q33</f>
        <v>-5000</v>
      </c>
      <c r="Q33" s="189">
        <f>B11</f>
        <v>12000</v>
      </c>
      <c r="R33" s="88">
        <f>N33*W33</f>
        <v>324800000</v>
      </c>
      <c r="S33" s="71">
        <f>S32-M32</f>
        <v>0</v>
      </c>
      <c r="T33" s="67">
        <f>T32-N33</f>
        <v>0</v>
      </c>
      <c r="U33" s="43">
        <v>0</v>
      </c>
      <c r="V33" s="71">
        <f t="shared" si="2"/>
        <v>47000</v>
      </c>
      <c r="W33" s="67">
        <f t="shared" si="0"/>
        <v>46400</v>
      </c>
      <c r="X33" s="162">
        <f t="shared" si="1"/>
        <v>55800</v>
      </c>
      <c r="Y33" s="205">
        <f>K2+G2</f>
        <v>3000</v>
      </c>
      <c r="Z33" s="67">
        <f>K3+G3</f>
        <v>3600</v>
      </c>
      <c r="AA33" s="135">
        <f>K4+G4</f>
        <v>4200</v>
      </c>
      <c r="AB33" s="272">
        <f>AB32</f>
        <v>50000</v>
      </c>
      <c r="AC33" s="260">
        <f t="shared" si="3"/>
        <v>50000</v>
      </c>
      <c r="AD33" s="273">
        <f t="shared" si="3"/>
        <v>60000</v>
      </c>
      <c r="AE33" s="24"/>
    </row>
    <row r="34" spans="6:31" x14ac:dyDescent="0.25">
      <c r="F34" s="24"/>
      <c r="G34" s="24"/>
      <c r="H34" s="32"/>
      <c r="I34" s="36"/>
      <c r="J34" s="36"/>
      <c r="K34" s="34" t="s">
        <v>33</v>
      </c>
      <c r="L34" s="35" t="s">
        <v>19</v>
      </c>
      <c r="M34" s="227">
        <v>2000</v>
      </c>
      <c r="N34" s="51"/>
      <c r="O34" s="228">
        <v>10000</v>
      </c>
      <c r="P34" s="224">
        <f>M34+O34-Q34</f>
        <v>0</v>
      </c>
      <c r="Q34" s="81">
        <f>B3</f>
        <v>12000</v>
      </c>
      <c r="R34" s="85">
        <f>(M34*V34)+(O34*X34)</f>
        <v>511000000</v>
      </c>
      <c r="S34" s="227">
        <f>P2</f>
        <v>20000</v>
      </c>
      <c r="T34" s="51">
        <f>P3</f>
        <v>15000</v>
      </c>
      <c r="U34" s="228">
        <f>P4</f>
        <v>10000</v>
      </c>
      <c r="V34" s="227">
        <f t="shared" si="2"/>
        <v>41500</v>
      </c>
      <c r="W34" s="51">
        <f t="shared" si="0"/>
        <v>46500</v>
      </c>
      <c r="X34" s="168">
        <f t="shared" si="1"/>
        <v>42800</v>
      </c>
      <c r="Y34" s="210">
        <f>Y30</f>
        <v>3500</v>
      </c>
      <c r="Z34" s="51">
        <f t="shared" ref="Z34:AA34" si="4">Z30</f>
        <v>3500</v>
      </c>
      <c r="AA34" s="209">
        <f t="shared" si="4"/>
        <v>2200</v>
      </c>
      <c r="AB34" s="274">
        <f>M2</f>
        <v>45000</v>
      </c>
      <c r="AC34" s="261">
        <f>M3</f>
        <v>50000</v>
      </c>
      <c r="AD34" s="275">
        <f>M4</f>
        <v>45000</v>
      </c>
      <c r="AE34" s="24"/>
    </row>
    <row r="35" spans="6:31" x14ac:dyDescent="0.25">
      <c r="F35" s="24"/>
      <c r="G35" s="24"/>
      <c r="H35" s="32"/>
      <c r="I35" s="36"/>
      <c r="J35" s="36"/>
      <c r="K35" s="23" t="s">
        <v>34</v>
      </c>
      <c r="L35" s="37" t="s">
        <v>19</v>
      </c>
      <c r="M35" s="68"/>
      <c r="N35" s="208">
        <v>11000</v>
      </c>
      <c r="O35" s="45"/>
      <c r="P35" s="225">
        <f>N35-Q35</f>
        <v>0</v>
      </c>
      <c r="Q35" s="82">
        <f>B6</f>
        <v>11000</v>
      </c>
      <c r="R35" s="85">
        <f>(N35*W35)</f>
        <v>526900000</v>
      </c>
      <c r="S35" s="68">
        <f>S34-M34</f>
        <v>18000</v>
      </c>
      <c r="T35" s="208">
        <f>T34</f>
        <v>15000</v>
      </c>
      <c r="U35" s="45">
        <f>U34-O34</f>
        <v>0</v>
      </c>
      <c r="V35" s="68">
        <f t="shared" si="2"/>
        <v>42500</v>
      </c>
      <c r="W35" s="208">
        <f t="shared" si="0"/>
        <v>47900</v>
      </c>
      <c r="X35" s="128">
        <f t="shared" si="1"/>
        <v>40800</v>
      </c>
      <c r="Y35" s="136">
        <f t="shared" ref="Y35:AA38" si="5">Y31</f>
        <v>2500</v>
      </c>
      <c r="Z35" s="208">
        <f t="shared" si="5"/>
        <v>2100</v>
      </c>
      <c r="AA35" s="137">
        <f t="shared" si="5"/>
        <v>4200</v>
      </c>
      <c r="AB35" s="276">
        <f>AB34</f>
        <v>45000</v>
      </c>
      <c r="AC35" s="266">
        <f t="shared" ref="AC35:AD37" si="6">AC34</f>
        <v>50000</v>
      </c>
      <c r="AD35" s="277">
        <f t="shared" si="6"/>
        <v>45000</v>
      </c>
      <c r="AE35" s="24"/>
    </row>
    <row r="36" spans="6:31" x14ac:dyDescent="0.25">
      <c r="F36" s="24"/>
      <c r="G36" s="24"/>
      <c r="H36" s="32"/>
      <c r="I36" s="36"/>
      <c r="J36" s="36"/>
      <c r="K36" s="23" t="s">
        <v>35</v>
      </c>
      <c r="L36" s="37" t="s">
        <v>19</v>
      </c>
      <c r="M36" s="169">
        <v>8500</v>
      </c>
      <c r="N36" s="208"/>
      <c r="O36" s="45"/>
      <c r="P36" s="225">
        <f>M36+N36-Q36</f>
        <v>0</v>
      </c>
      <c r="Q36" s="82">
        <f>B9</f>
        <v>8500</v>
      </c>
      <c r="R36" s="85">
        <f>(M36*V36)</f>
        <v>357000000</v>
      </c>
      <c r="S36" s="169">
        <f>S35</f>
        <v>18000</v>
      </c>
      <c r="T36" s="51">
        <f>T35-N35</f>
        <v>4000</v>
      </c>
      <c r="U36" s="45">
        <v>0</v>
      </c>
      <c r="V36" s="169">
        <f t="shared" si="2"/>
        <v>42000</v>
      </c>
      <c r="W36" s="51">
        <f t="shared" si="0"/>
        <v>46900</v>
      </c>
      <c r="X36" s="128">
        <f t="shared" si="1"/>
        <v>41800</v>
      </c>
      <c r="Y36" s="211">
        <f t="shared" si="5"/>
        <v>3000</v>
      </c>
      <c r="Z36" s="51">
        <f t="shared" si="5"/>
        <v>3100</v>
      </c>
      <c r="AA36" s="137">
        <f t="shared" si="5"/>
        <v>3200</v>
      </c>
      <c r="AB36" s="278">
        <f t="shared" ref="AB36:AB37" si="7">AB35</f>
        <v>45000</v>
      </c>
      <c r="AC36" s="261">
        <f t="shared" si="6"/>
        <v>50000</v>
      </c>
      <c r="AD36" s="277">
        <f t="shared" si="6"/>
        <v>45000</v>
      </c>
      <c r="AE36" s="24"/>
    </row>
    <row r="37" spans="6:31" x14ac:dyDescent="0.25">
      <c r="F37" s="24"/>
      <c r="G37" s="24"/>
      <c r="H37" s="32"/>
      <c r="I37" s="36"/>
      <c r="J37" s="36"/>
      <c r="K37" s="21" t="s">
        <v>36</v>
      </c>
      <c r="L37" s="38" t="s">
        <v>19</v>
      </c>
      <c r="M37" s="170">
        <v>7000</v>
      </c>
      <c r="N37" s="71"/>
      <c r="O37" s="70"/>
      <c r="P37" s="189">
        <f>S37+T37-M37</f>
        <v>6500</v>
      </c>
      <c r="Q37" s="83">
        <f>B12</f>
        <v>7000</v>
      </c>
      <c r="R37" s="86">
        <f>(M37*V37)</f>
        <v>294000000</v>
      </c>
      <c r="S37" s="170">
        <f>S36-M36</f>
        <v>9500</v>
      </c>
      <c r="T37" s="71">
        <f>T36-N36</f>
        <v>4000</v>
      </c>
      <c r="U37" s="70">
        <v>0</v>
      </c>
      <c r="V37" s="170">
        <f t="shared" si="2"/>
        <v>42000</v>
      </c>
      <c r="W37" s="71">
        <f t="shared" si="0"/>
        <v>46400</v>
      </c>
      <c r="X37" s="129">
        <f t="shared" si="1"/>
        <v>40800</v>
      </c>
      <c r="Y37" s="212">
        <f t="shared" si="5"/>
        <v>3000</v>
      </c>
      <c r="Z37" s="71">
        <f t="shared" si="5"/>
        <v>3600</v>
      </c>
      <c r="AA37" s="138">
        <f t="shared" si="5"/>
        <v>4200</v>
      </c>
      <c r="AB37" s="279">
        <f t="shared" si="7"/>
        <v>45000</v>
      </c>
      <c r="AC37" s="262">
        <f t="shared" si="6"/>
        <v>50000</v>
      </c>
      <c r="AD37" s="280">
        <f t="shared" si="6"/>
        <v>45000</v>
      </c>
      <c r="AE37" s="24"/>
    </row>
    <row r="38" spans="6:31" x14ac:dyDescent="0.25">
      <c r="F38" s="24"/>
      <c r="G38" s="24"/>
      <c r="H38" s="32"/>
      <c r="I38" s="36"/>
      <c r="J38" s="36"/>
      <c r="K38" s="34" t="s">
        <v>33</v>
      </c>
      <c r="L38" s="35" t="s">
        <v>21</v>
      </c>
      <c r="M38" s="68"/>
      <c r="N38" s="51"/>
      <c r="O38" s="229">
        <v>12000</v>
      </c>
      <c r="P38" s="203">
        <f>O38-Q38</f>
        <v>0</v>
      </c>
      <c r="Q38" s="79">
        <f>B4</f>
        <v>12000</v>
      </c>
      <c r="R38" s="87">
        <f>O38*X38</f>
        <v>633600000</v>
      </c>
      <c r="S38" s="68">
        <f>Q2</f>
        <v>12000</v>
      </c>
      <c r="T38" s="51">
        <f>Q3</f>
        <v>15000</v>
      </c>
      <c r="U38" s="229">
        <f>Q4</f>
        <v>27000</v>
      </c>
      <c r="V38" s="68">
        <f t="shared" si="2"/>
        <v>56500</v>
      </c>
      <c r="W38" s="51">
        <f t="shared" si="0"/>
        <v>66500</v>
      </c>
      <c r="X38" s="214">
        <f t="shared" si="1"/>
        <v>52800</v>
      </c>
      <c r="Y38" s="136">
        <f>Y34</f>
        <v>3500</v>
      </c>
      <c r="Z38" s="51">
        <f t="shared" si="5"/>
        <v>3500</v>
      </c>
      <c r="AA38" s="213">
        <f t="shared" si="5"/>
        <v>2200</v>
      </c>
      <c r="AB38" s="68">
        <f>N2</f>
        <v>60000</v>
      </c>
      <c r="AC38" s="51">
        <f>N3</f>
        <v>70000</v>
      </c>
      <c r="AD38" s="229">
        <f>N4</f>
        <v>55000</v>
      </c>
      <c r="AE38" s="24"/>
    </row>
    <row r="39" spans="6:31" x14ac:dyDescent="0.25">
      <c r="F39" s="24"/>
      <c r="G39" s="24"/>
      <c r="H39" s="32"/>
      <c r="I39" s="32"/>
      <c r="J39" s="32"/>
      <c r="K39" s="26" t="s">
        <v>34</v>
      </c>
      <c r="L39" s="24" t="s">
        <v>21</v>
      </c>
      <c r="M39" s="68"/>
      <c r="N39" s="215">
        <v>10500</v>
      </c>
      <c r="O39" s="45"/>
      <c r="P39" s="203">
        <f>N39-Q39</f>
        <v>0</v>
      </c>
      <c r="Q39" s="80">
        <f>B7</f>
        <v>10500</v>
      </c>
      <c r="R39" s="87">
        <f>N39*W39</f>
        <v>712950000</v>
      </c>
      <c r="S39" s="68">
        <f>S38</f>
        <v>12000</v>
      </c>
      <c r="T39" s="215">
        <f>T38</f>
        <v>15000</v>
      </c>
      <c r="U39" s="45">
        <f>U38-O38</f>
        <v>15000</v>
      </c>
      <c r="V39" s="68">
        <f t="shared" si="2"/>
        <v>57500</v>
      </c>
      <c r="W39" s="215">
        <f t="shared" si="0"/>
        <v>67900</v>
      </c>
      <c r="X39" s="128">
        <f t="shared" si="1"/>
        <v>50800</v>
      </c>
      <c r="Y39" s="136">
        <f t="shared" ref="Y39:AA41" si="8">Y35</f>
        <v>2500</v>
      </c>
      <c r="Z39" s="215">
        <f t="shared" si="8"/>
        <v>2100</v>
      </c>
      <c r="AA39" s="137">
        <f t="shared" si="8"/>
        <v>4200</v>
      </c>
      <c r="AB39" s="68">
        <f>AB38</f>
        <v>60000</v>
      </c>
      <c r="AC39" s="215">
        <f t="shared" ref="AC39:AD41" si="9">AC38</f>
        <v>70000</v>
      </c>
      <c r="AD39" s="45">
        <f t="shared" si="9"/>
        <v>55000</v>
      </c>
      <c r="AE39" s="24"/>
    </row>
    <row r="40" spans="6:31" x14ac:dyDescent="0.25">
      <c r="F40" s="24"/>
      <c r="G40" s="24"/>
      <c r="H40" s="32"/>
      <c r="I40" s="32"/>
      <c r="J40" s="32"/>
      <c r="K40" s="26" t="s">
        <v>35</v>
      </c>
      <c r="L40" s="24" t="s">
        <v>21</v>
      </c>
      <c r="M40" s="217">
        <v>9000</v>
      </c>
      <c r="N40" s="51"/>
      <c r="O40" s="45"/>
      <c r="P40" s="203">
        <f>M40-Q40</f>
        <v>0</v>
      </c>
      <c r="Q40" s="80">
        <f>B10</f>
        <v>9000</v>
      </c>
      <c r="R40" s="87">
        <f>(M40*V40)</f>
        <v>513000000</v>
      </c>
      <c r="S40" s="217">
        <f>S39-M39</f>
        <v>12000</v>
      </c>
      <c r="T40" s="51">
        <f>T39-N39</f>
        <v>4500</v>
      </c>
      <c r="U40" s="45">
        <f>U39-O40</f>
        <v>15000</v>
      </c>
      <c r="V40" s="217">
        <f t="shared" si="2"/>
        <v>57000</v>
      </c>
      <c r="W40" s="51">
        <f t="shared" si="0"/>
        <v>66900</v>
      </c>
      <c r="X40" s="128">
        <f t="shared" si="1"/>
        <v>51800</v>
      </c>
      <c r="Y40" s="216">
        <f t="shared" si="8"/>
        <v>3000</v>
      </c>
      <c r="Z40" s="51">
        <f t="shared" si="8"/>
        <v>3100</v>
      </c>
      <c r="AA40" s="137">
        <f t="shared" si="8"/>
        <v>3200</v>
      </c>
      <c r="AB40" s="217">
        <f t="shared" ref="AB40:AB41" si="10">AB39</f>
        <v>60000</v>
      </c>
      <c r="AC40" s="51">
        <f t="shared" si="9"/>
        <v>70000</v>
      </c>
      <c r="AD40" s="45">
        <f t="shared" si="9"/>
        <v>55000</v>
      </c>
    </row>
    <row r="41" spans="6:31" ht="15.75" thickBot="1" x14ac:dyDescent="0.3">
      <c r="F41" s="24"/>
      <c r="G41" s="24"/>
      <c r="H41" s="32"/>
      <c r="I41" s="32"/>
      <c r="J41" s="32"/>
      <c r="K41" s="27" t="s">
        <v>36</v>
      </c>
      <c r="L41" s="22" t="s">
        <v>21</v>
      </c>
      <c r="M41" s="230">
        <f>S41</f>
        <v>3000</v>
      </c>
      <c r="N41" s="220">
        <f>T41</f>
        <v>4500</v>
      </c>
      <c r="O41" s="231">
        <v>2500</v>
      </c>
      <c r="P41" s="189">
        <f>U41-O41</f>
        <v>12500</v>
      </c>
      <c r="Q41" s="76">
        <f>B13</f>
        <v>10000</v>
      </c>
      <c r="R41" s="88">
        <f>(M41*V41)+(N41*W41)+(O41*X41)</f>
        <v>596800000</v>
      </c>
      <c r="S41" s="230">
        <f>S40-M40</f>
        <v>3000</v>
      </c>
      <c r="T41" s="220">
        <f>T40</f>
        <v>4500</v>
      </c>
      <c r="U41" s="231">
        <f>U40</f>
        <v>15000</v>
      </c>
      <c r="V41" s="230">
        <f t="shared" si="2"/>
        <v>57000</v>
      </c>
      <c r="W41" s="220">
        <f t="shared" si="0"/>
        <v>66400</v>
      </c>
      <c r="X41" s="232">
        <f t="shared" si="1"/>
        <v>50800</v>
      </c>
      <c r="Y41" s="218">
        <f t="shared" si="8"/>
        <v>3000</v>
      </c>
      <c r="Z41" s="219">
        <f t="shared" si="8"/>
        <v>3600</v>
      </c>
      <c r="AA41" s="221">
        <f t="shared" si="8"/>
        <v>4200</v>
      </c>
      <c r="AB41" s="230">
        <f t="shared" si="10"/>
        <v>60000</v>
      </c>
      <c r="AC41" s="220">
        <f t="shared" si="9"/>
        <v>70000</v>
      </c>
      <c r="AD41" s="231">
        <f t="shared" si="9"/>
        <v>55000</v>
      </c>
    </row>
    <row r="42" spans="6:31" x14ac:dyDescent="0.25">
      <c r="F42" s="24"/>
      <c r="G42" s="24"/>
      <c r="H42" s="24"/>
      <c r="I42" s="24"/>
      <c r="J42" s="24"/>
      <c r="L42" s="8"/>
      <c r="M42" s="146">
        <f t="shared" ref="M42:O42" si="11">SUM(M30:M41)</f>
        <v>44500</v>
      </c>
      <c r="N42" s="146">
        <f t="shared" si="11"/>
        <v>48000</v>
      </c>
      <c r="O42" s="146">
        <f t="shared" si="11"/>
        <v>44500</v>
      </c>
      <c r="P42" s="148">
        <f>SUM(P30:P41)</f>
        <v>14000</v>
      </c>
      <c r="Q42" s="148">
        <f>SUM(Q30:Q41)</f>
        <v>142000</v>
      </c>
      <c r="R42" s="29">
        <f>SUM(R30:R41)</f>
        <v>7049550000</v>
      </c>
      <c r="S42" s="148">
        <f>S30+S34+S38</f>
        <v>47000</v>
      </c>
      <c r="T42" s="148">
        <f t="shared" ref="T42:U42" si="12">T30+T34+T38</f>
        <v>52000</v>
      </c>
      <c r="U42" s="148">
        <f t="shared" si="12"/>
        <v>57000</v>
      </c>
      <c r="Y42" s="39" t="s">
        <v>58</v>
      </c>
    </row>
    <row r="43" spans="6:31" x14ac:dyDescent="0.25">
      <c r="F43" s="24"/>
      <c r="G43" s="24"/>
      <c r="H43" s="24"/>
      <c r="I43" s="24"/>
      <c r="J43" s="24"/>
      <c r="M43" s="147"/>
      <c r="N43" s="147"/>
      <c r="O43" s="146">
        <f>SUM(M42:O42)-P33</f>
        <v>142000</v>
      </c>
      <c r="P43" s="151"/>
      <c r="Q43" s="151">
        <f>P42+Q42</f>
        <v>156000</v>
      </c>
      <c r="R43" s="8"/>
      <c r="S43" s="149"/>
      <c r="T43" s="150"/>
      <c r="U43" s="150">
        <f>SUM(S42:U42)</f>
        <v>156000</v>
      </c>
      <c r="Y43" s="39" t="s">
        <v>54</v>
      </c>
    </row>
    <row r="44" spans="6:31" x14ac:dyDescent="0.25">
      <c r="F44" s="24"/>
      <c r="G44" s="24"/>
      <c r="H44" s="24"/>
      <c r="I44" s="24"/>
      <c r="J44" s="24"/>
      <c r="T44" s="28"/>
      <c r="U44" s="29"/>
      <c r="Y44" s="39" t="s">
        <v>56</v>
      </c>
    </row>
    <row r="45" spans="6:31" x14ac:dyDescent="0.25">
      <c r="Q45" s="90" t="s">
        <v>46</v>
      </c>
      <c r="T45" s="90" t="s">
        <v>51</v>
      </c>
    </row>
    <row r="46" spans="6:31" x14ac:dyDescent="0.25">
      <c r="Q46" s="37" t="s">
        <v>33</v>
      </c>
      <c r="R46" s="29">
        <f>R30+R34+R38</f>
        <v>2300600000</v>
      </c>
      <c r="T46" s="37" t="s">
        <v>50</v>
      </c>
      <c r="U46" s="29">
        <f>(M32*V32)+(M34*V34)+(M36*V36)+(M37*V37)+(M40*V40)+(M41*V41)</f>
        <v>2123000000</v>
      </c>
    </row>
    <row r="47" spans="6:31" x14ac:dyDescent="0.25">
      <c r="Q47" s="37" t="s">
        <v>34</v>
      </c>
      <c r="R47" s="29">
        <f>R31+R35+R39</f>
        <v>1958350000</v>
      </c>
      <c r="T47" s="37" t="s">
        <v>30</v>
      </c>
      <c r="U47" s="29">
        <f>(N31*W31)+(N33*W33)+(N35*W35)+(N36*W36)+(N39*W39)+(N41*W41)</f>
        <v>2581950000</v>
      </c>
    </row>
    <row r="48" spans="6:31" x14ac:dyDescent="0.25">
      <c r="Q48" s="37" t="s">
        <v>35</v>
      </c>
      <c r="R48" s="29">
        <f>R32+R36+R40</f>
        <v>1575000000</v>
      </c>
      <c r="T48" s="38" t="s">
        <v>32</v>
      </c>
      <c r="U48" s="33">
        <f>(O30*X30)+(O34*X34)+(O38*X38)+(O41*X41)</f>
        <v>2344600000</v>
      </c>
      <c r="Y48" s="93" t="s">
        <v>64</v>
      </c>
    </row>
    <row r="49" spans="16:28" x14ac:dyDescent="0.25">
      <c r="Q49" s="38" t="s">
        <v>36</v>
      </c>
      <c r="R49" s="33">
        <f>R33+R37+R41</f>
        <v>1215600000</v>
      </c>
      <c r="T49" s="91" t="s">
        <v>28</v>
      </c>
      <c r="U49" s="92">
        <f>SUM(U46:U48)</f>
        <v>7049550000</v>
      </c>
      <c r="Y49" s="281" t="s">
        <v>65</v>
      </c>
      <c r="Z49" s="281"/>
      <c r="AA49" s="281"/>
      <c r="AB49" s="282">
        <f>U49</f>
        <v>7049550000</v>
      </c>
    </row>
    <row r="50" spans="16:28" x14ac:dyDescent="0.25">
      <c r="Q50" s="91" t="s">
        <v>28</v>
      </c>
      <c r="R50" s="92">
        <f>SUM(R46:R49)</f>
        <v>7049550000</v>
      </c>
      <c r="U50" s="29">
        <f>R50-R56+R42-U49</f>
        <v>0</v>
      </c>
      <c r="Y50" t="s">
        <v>66</v>
      </c>
      <c r="AB50" s="8">
        <f>'Base On Margin'!U49</f>
        <v>7015850000</v>
      </c>
    </row>
    <row r="51" spans="16:28" x14ac:dyDescent="0.25">
      <c r="Y51" t="s">
        <v>67</v>
      </c>
      <c r="AB51" s="8">
        <f>'Base on NETT Margin'!U23</f>
        <v>6462850000</v>
      </c>
    </row>
    <row r="52" spans="16:28" x14ac:dyDescent="0.25">
      <c r="Q52" s="90" t="s">
        <v>47</v>
      </c>
    </row>
    <row r="53" spans="16:28" x14ac:dyDescent="0.25">
      <c r="P53" t="s">
        <v>48</v>
      </c>
      <c r="Q53" t="str">
        <f>L30</f>
        <v>AA</v>
      </c>
      <c r="R53" s="29">
        <f>SUM(R30:R33)</f>
        <v>2904300000</v>
      </c>
    </row>
    <row r="54" spans="16:28" x14ac:dyDescent="0.25">
      <c r="P54" t="s">
        <v>49</v>
      </c>
      <c r="Q54" t="str">
        <f>L34</f>
        <v>BB</v>
      </c>
      <c r="R54" s="29">
        <f>SUM(R34:R37)</f>
        <v>1688900000</v>
      </c>
    </row>
    <row r="55" spans="16:28" x14ac:dyDescent="0.25">
      <c r="P55" s="22" t="s">
        <v>31</v>
      </c>
      <c r="Q55" s="22" t="str">
        <f>L38</f>
        <v>CC</v>
      </c>
      <c r="R55" s="33">
        <f>SUM(R38:R41)</f>
        <v>2456350000</v>
      </c>
      <c r="T55" t="s">
        <v>52</v>
      </c>
    </row>
    <row r="56" spans="16:28" x14ac:dyDescent="0.25">
      <c r="Q56" s="93" t="s">
        <v>28</v>
      </c>
      <c r="R56" s="92">
        <f>SUM(R53:R55)</f>
        <v>7049550000</v>
      </c>
      <c r="T56" t="s">
        <v>63</v>
      </c>
    </row>
    <row r="57" spans="16:28" x14ac:dyDescent="0.25">
      <c r="R57" s="25"/>
    </row>
    <row r="58" spans="16:28" x14ac:dyDescent="0.25">
      <c r="R58" s="122"/>
    </row>
  </sheetData>
  <mergeCells count="11">
    <mergeCell ref="P25:T25"/>
    <mergeCell ref="P7:T7"/>
    <mergeCell ref="P8:T10"/>
    <mergeCell ref="P11:T15"/>
    <mergeCell ref="P16:T19"/>
    <mergeCell ref="P20:T24"/>
    <mergeCell ref="K28:Q28"/>
    <mergeCell ref="S28:U28"/>
    <mergeCell ref="V28:X28"/>
    <mergeCell ref="Y28:AA28"/>
    <mergeCell ref="AB28:A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8"/>
  <sheetViews>
    <sheetView showGridLines="0" topLeftCell="K28" zoomScale="80" zoomScaleNormal="80" workbookViewId="0">
      <selection activeCell="I28" sqref="I28"/>
    </sheetView>
  </sheetViews>
  <sheetFormatPr defaultRowHeight="15" x14ac:dyDescent="0.25"/>
  <cols>
    <col min="1" max="1" width="5.140625" bestFit="1" customWidth="1"/>
    <col min="2" max="2" width="10.42578125" bestFit="1" customWidth="1"/>
    <col min="4" max="4" width="9.7109375" customWidth="1"/>
    <col min="5" max="5" width="4" customWidth="1"/>
    <col min="6" max="6" width="9.28515625" customWidth="1"/>
    <col min="7" max="7" width="15" customWidth="1"/>
    <col min="8" max="8" width="11.7109375" customWidth="1"/>
    <col min="9" max="9" width="14.28515625" customWidth="1"/>
    <col min="10" max="10" width="15.7109375" customWidth="1"/>
    <col min="11" max="11" width="10.7109375" customWidth="1"/>
    <col min="12" max="12" width="8.28515625" customWidth="1"/>
    <col min="13" max="13" width="9.7109375" customWidth="1"/>
    <col min="14" max="14" width="9.42578125" customWidth="1"/>
    <col min="15" max="15" width="10.42578125" customWidth="1"/>
    <col min="16" max="17" width="11.7109375" customWidth="1"/>
    <col min="18" max="18" width="17.7109375" bestFit="1" customWidth="1"/>
    <col min="19" max="19" width="12.140625" bestFit="1" customWidth="1"/>
    <col min="20" max="20" width="9.140625" customWidth="1"/>
    <col min="21" max="21" width="15.140625" bestFit="1" customWidth="1"/>
    <col min="28" max="28" width="15.140625" bestFit="1" customWidth="1"/>
  </cols>
  <sheetData>
    <row r="1" spans="1:22" x14ac:dyDescent="0.25">
      <c r="A1" s="1" t="s">
        <v>0</v>
      </c>
      <c r="B1" s="2" t="s">
        <v>1</v>
      </c>
      <c r="C1" s="1" t="s">
        <v>2</v>
      </c>
      <c r="D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5" t="s">
        <v>14</v>
      </c>
      <c r="Q1" s="6" t="s">
        <v>15</v>
      </c>
      <c r="R1" s="37"/>
      <c r="T1" s="54"/>
      <c r="U1" s="54"/>
      <c r="V1" s="54"/>
    </row>
    <row r="2" spans="1:22" x14ac:dyDescent="0.25">
      <c r="A2" s="7">
        <v>1</v>
      </c>
      <c r="B2" s="8">
        <v>20000</v>
      </c>
      <c r="C2" t="s">
        <v>16</v>
      </c>
      <c r="D2" t="s">
        <v>17</v>
      </c>
      <c r="F2" s="7" t="s">
        <v>18</v>
      </c>
      <c r="G2" s="9">
        <v>1000</v>
      </c>
      <c r="H2" s="9">
        <v>2500</v>
      </c>
      <c r="I2" s="9">
        <v>1500</v>
      </c>
      <c r="J2" s="9">
        <v>2000</v>
      </c>
      <c r="K2" s="9">
        <v>2000</v>
      </c>
      <c r="L2" s="9">
        <v>50000</v>
      </c>
      <c r="M2" s="9">
        <v>45000</v>
      </c>
      <c r="N2" s="9">
        <v>60000</v>
      </c>
      <c r="O2" s="10">
        <v>15000</v>
      </c>
      <c r="P2" s="11">
        <v>20000</v>
      </c>
      <c r="Q2" s="12">
        <v>12000</v>
      </c>
      <c r="R2" s="12"/>
      <c r="T2" s="55"/>
      <c r="U2" s="56"/>
      <c r="V2" s="57"/>
    </row>
    <row r="3" spans="1:22" x14ac:dyDescent="0.25">
      <c r="A3" s="7">
        <v>2</v>
      </c>
      <c r="B3" s="8">
        <v>12000</v>
      </c>
      <c r="C3" t="s">
        <v>16</v>
      </c>
      <c r="D3" t="s">
        <v>19</v>
      </c>
      <c r="F3" s="7" t="s">
        <v>20</v>
      </c>
      <c r="G3" s="9">
        <v>1100</v>
      </c>
      <c r="H3" s="9">
        <v>2400</v>
      </c>
      <c r="I3" s="9">
        <v>1000</v>
      </c>
      <c r="J3" s="9">
        <v>2000</v>
      </c>
      <c r="K3" s="9">
        <v>2500</v>
      </c>
      <c r="L3" s="9">
        <v>50000</v>
      </c>
      <c r="M3" s="9">
        <v>50000</v>
      </c>
      <c r="N3" s="9">
        <v>70000</v>
      </c>
      <c r="O3" s="13">
        <v>22000</v>
      </c>
      <c r="P3" s="14">
        <v>15000</v>
      </c>
      <c r="Q3" s="15">
        <v>15000</v>
      </c>
      <c r="R3" s="15"/>
      <c r="T3" s="58"/>
      <c r="U3" s="59"/>
      <c r="V3" s="60"/>
    </row>
    <row r="4" spans="1:22" x14ac:dyDescent="0.25">
      <c r="A4" s="7">
        <v>3</v>
      </c>
      <c r="B4" s="8">
        <v>12000</v>
      </c>
      <c r="C4" t="s">
        <v>16</v>
      </c>
      <c r="D4" t="s">
        <v>21</v>
      </c>
      <c r="F4" s="7" t="s">
        <v>22</v>
      </c>
      <c r="G4" s="9">
        <v>1200</v>
      </c>
      <c r="H4" s="9">
        <v>1000</v>
      </c>
      <c r="I4" s="9">
        <v>3000</v>
      </c>
      <c r="J4" s="9">
        <v>2000</v>
      </c>
      <c r="K4" s="9">
        <v>3000</v>
      </c>
      <c r="L4" s="9">
        <v>60000</v>
      </c>
      <c r="M4" s="9">
        <v>45000</v>
      </c>
      <c r="N4" s="9">
        <v>55000</v>
      </c>
      <c r="O4" s="16">
        <v>20000</v>
      </c>
      <c r="P4" s="17">
        <v>10000</v>
      </c>
      <c r="Q4" s="18">
        <v>27000</v>
      </c>
      <c r="R4" s="18"/>
      <c r="T4" s="61"/>
      <c r="U4" s="62"/>
      <c r="V4" s="63"/>
    </row>
    <row r="5" spans="1:22" x14ac:dyDescent="0.25">
      <c r="A5" s="7">
        <v>4</v>
      </c>
      <c r="B5" s="8">
        <v>15000</v>
      </c>
      <c r="C5" t="s">
        <v>23</v>
      </c>
      <c r="D5" t="s">
        <v>17</v>
      </c>
    </row>
    <row r="6" spans="1:22" x14ac:dyDescent="0.25">
      <c r="A6" s="7">
        <v>5</v>
      </c>
      <c r="B6" s="8">
        <v>11000</v>
      </c>
      <c r="C6" t="s">
        <v>23</v>
      </c>
      <c r="D6" t="s">
        <v>19</v>
      </c>
    </row>
    <row r="7" spans="1:22" x14ac:dyDescent="0.25">
      <c r="A7" s="7">
        <v>6</v>
      </c>
      <c r="B7" s="8">
        <v>10500</v>
      </c>
      <c r="C7" t="s">
        <v>23</v>
      </c>
      <c r="D7" t="s">
        <v>21</v>
      </c>
      <c r="F7" s="94"/>
      <c r="G7" s="94"/>
      <c r="H7" s="94"/>
      <c r="I7" s="94"/>
      <c r="J7" s="94"/>
      <c r="K7" s="94"/>
      <c r="L7" s="94"/>
      <c r="M7" s="94"/>
      <c r="N7" s="94"/>
      <c r="O7" s="94"/>
      <c r="P7" s="292"/>
      <c r="Q7" s="292"/>
      <c r="R7" s="292"/>
      <c r="S7" s="292"/>
      <c r="T7" s="292"/>
      <c r="U7" s="54"/>
    </row>
    <row r="8" spans="1:22" x14ac:dyDescent="0.25">
      <c r="A8">
        <v>7</v>
      </c>
      <c r="B8" s="8">
        <v>15000</v>
      </c>
      <c r="C8" t="s">
        <v>25</v>
      </c>
      <c r="D8" t="s">
        <v>17</v>
      </c>
      <c r="F8" s="54"/>
      <c r="G8" s="95"/>
      <c r="H8" s="54"/>
      <c r="I8" s="54"/>
      <c r="J8" s="96"/>
      <c r="K8" s="96"/>
      <c r="L8" s="96"/>
      <c r="M8" s="95"/>
      <c r="N8" s="97"/>
      <c r="O8" s="98"/>
      <c r="P8" s="293"/>
      <c r="Q8" s="293"/>
      <c r="R8" s="293"/>
      <c r="S8" s="293"/>
      <c r="T8" s="293"/>
      <c r="U8" s="54"/>
    </row>
    <row r="9" spans="1:22" x14ac:dyDescent="0.25">
      <c r="A9">
        <v>8</v>
      </c>
      <c r="B9" s="8">
        <v>8500</v>
      </c>
      <c r="C9" t="s">
        <v>25</v>
      </c>
      <c r="D9" t="s">
        <v>19</v>
      </c>
      <c r="F9" s="89"/>
      <c r="G9" s="99"/>
      <c r="H9" s="54"/>
      <c r="I9" s="54"/>
      <c r="J9" s="96"/>
      <c r="K9" s="96"/>
      <c r="L9" s="96"/>
      <c r="M9" s="99"/>
      <c r="N9" s="100"/>
      <c r="O9" s="100"/>
      <c r="P9" s="293"/>
      <c r="Q9" s="293"/>
      <c r="R9" s="293"/>
      <c r="S9" s="293"/>
      <c r="T9" s="293"/>
      <c r="U9" s="54"/>
    </row>
    <row r="10" spans="1:22" x14ac:dyDescent="0.25">
      <c r="A10">
        <v>9</v>
      </c>
      <c r="B10" s="8">
        <v>9000</v>
      </c>
      <c r="C10" t="s">
        <v>25</v>
      </c>
      <c r="D10" t="s">
        <v>21</v>
      </c>
      <c r="F10" s="89"/>
      <c r="G10" s="101"/>
      <c r="H10" s="54"/>
      <c r="I10" s="54"/>
      <c r="J10" s="96"/>
      <c r="K10" s="96"/>
      <c r="L10" s="96"/>
      <c r="M10" s="101"/>
      <c r="N10" s="102"/>
      <c r="O10" s="102"/>
      <c r="P10" s="293"/>
      <c r="Q10" s="293"/>
      <c r="R10" s="293"/>
      <c r="S10" s="293"/>
      <c r="T10" s="293"/>
      <c r="U10" s="54"/>
    </row>
    <row r="11" spans="1:22" x14ac:dyDescent="0.25">
      <c r="A11">
        <v>10</v>
      </c>
      <c r="B11" s="8">
        <v>12000</v>
      </c>
      <c r="C11" t="s">
        <v>26</v>
      </c>
      <c r="D11" t="s">
        <v>17</v>
      </c>
      <c r="F11" s="89"/>
      <c r="G11" s="103"/>
      <c r="H11" s="54"/>
      <c r="I11" s="54"/>
      <c r="J11" s="96"/>
      <c r="K11" s="96"/>
      <c r="L11" s="96"/>
      <c r="M11" s="103"/>
      <c r="N11" s="104"/>
      <c r="O11" s="104"/>
      <c r="P11" s="293"/>
      <c r="Q11" s="293"/>
      <c r="R11" s="293"/>
      <c r="S11" s="293"/>
      <c r="T11" s="293"/>
      <c r="U11" s="54"/>
    </row>
    <row r="12" spans="1:22" x14ac:dyDescent="0.25">
      <c r="A12">
        <v>11</v>
      </c>
      <c r="B12" s="8">
        <v>7000</v>
      </c>
      <c r="C12" t="s">
        <v>26</v>
      </c>
      <c r="D12" t="s">
        <v>19</v>
      </c>
      <c r="F12" s="89"/>
      <c r="G12" s="99"/>
      <c r="H12" s="54"/>
      <c r="I12" s="54"/>
      <c r="J12" s="96"/>
      <c r="K12" s="96"/>
      <c r="L12" s="96"/>
      <c r="M12" s="99"/>
      <c r="N12" s="100"/>
      <c r="O12" s="100"/>
      <c r="P12" s="293"/>
      <c r="Q12" s="293"/>
      <c r="R12" s="293"/>
      <c r="S12" s="293"/>
      <c r="T12" s="293"/>
      <c r="U12" s="54"/>
    </row>
    <row r="13" spans="1:22" x14ac:dyDescent="0.25">
      <c r="A13">
        <v>12</v>
      </c>
      <c r="B13" s="8">
        <v>10000</v>
      </c>
      <c r="C13" t="s">
        <v>26</v>
      </c>
      <c r="D13" t="s">
        <v>21</v>
      </c>
      <c r="F13" s="89"/>
      <c r="G13" s="105"/>
      <c r="H13" s="54"/>
      <c r="I13" s="54"/>
      <c r="J13" s="96"/>
      <c r="K13" s="96"/>
      <c r="L13" s="96"/>
      <c r="M13" s="105"/>
      <c r="N13" s="106"/>
      <c r="O13" s="106"/>
      <c r="P13" s="293"/>
      <c r="Q13" s="293"/>
      <c r="R13" s="293"/>
      <c r="S13" s="293"/>
      <c r="T13" s="293"/>
      <c r="U13" s="54"/>
    </row>
    <row r="14" spans="1:22" x14ac:dyDescent="0.25">
      <c r="A14" s="1" t="s">
        <v>27</v>
      </c>
      <c r="B14" s="19">
        <f>SUM(B2:B13)</f>
        <v>142000</v>
      </c>
      <c r="C14" s="20">
        <f>B14-G25</f>
        <v>142000</v>
      </c>
      <c r="D14" s="1"/>
      <c r="F14" s="89"/>
      <c r="G14" s="101"/>
      <c r="H14" s="54"/>
      <c r="I14" s="54"/>
      <c r="J14" s="96"/>
      <c r="K14" s="96"/>
      <c r="L14" s="96"/>
      <c r="M14" s="101"/>
      <c r="N14" s="101"/>
      <c r="O14" s="102"/>
      <c r="P14" s="293"/>
      <c r="Q14" s="293"/>
      <c r="R14" s="293"/>
      <c r="S14" s="293"/>
      <c r="T14" s="293"/>
      <c r="U14" s="54"/>
    </row>
    <row r="15" spans="1:22" x14ac:dyDescent="0.25">
      <c r="F15" s="89"/>
      <c r="G15" s="107"/>
      <c r="H15" s="54"/>
      <c r="I15" s="54"/>
      <c r="J15" s="96"/>
      <c r="K15" s="96"/>
      <c r="L15" s="96"/>
      <c r="M15" s="107"/>
      <c r="N15" s="108"/>
      <c r="O15" s="108"/>
      <c r="P15" s="293"/>
      <c r="Q15" s="293"/>
      <c r="R15" s="293"/>
      <c r="S15" s="293"/>
      <c r="T15" s="293"/>
      <c r="U15" s="54"/>
    </row>
    <row r="16" spans="1:22" x14ac:dyDescent="0.25">
      <c r="F16" s="54"/>
      <c r="G16" s="109"/>
      <c r="H16" s="110"/>
      <c r="I16" s="110"/>
      <c r="J16" s="98"/>
      <c r="K16" s="98"/>
      <c r="L16" s="98"/>
      <c r="M16" s="109"/>
      <c r="N16" s="98"/>
      <c r="O16" s="98"/>
      <c r="P16" s="293"/>
      <c r="Q16" s="293"/>
      <c r="R16" s="293"/>
      <c r="S16" s="293"/>
      <c r="T16" s="293"/>
      <c r="U16" s="54"/>
    </row>
    <row r="17" spans="6:31" x14ac:dyDescent="0.25">
      <c r="F17" s="54"/>
      <c r="G17" s="105"/>
      <c r="H17" s="54"/>
      <c r="I17" s="54"/>
      <c r="J17" s="96"/>
      <c r="K17" s="96"/>
      <c r="L17" s="96"/>
      <c r="M17" s="105"/>
      <c r="N17" s="106"/>
      <c r="O17" s="106"/>
      <c r="P17" s="293"/>
      <c r="Q17" s="293"/>
      <c r="R17" s="293"/>
      <c r="S17" s="293"/>
      <c r="T17" s="293"/>
      <c r="U17" s="54"/>
    </row>
    <row r="18" spans="6:31" x14ac:dyDescent="0.25">
      <c r="F18" s="54"/>
      <c r="G18" s="107"/>
      <c r="H18" s="108"/>
      <c r="I18" s="108"/>
      <c r="J18" s="96"/>
      <c r="K18" s="96"/>
      <c r="L18" s="96"/>
      <c r="M18" s="107"/>
      <c r="N18" s="108"/>
      <c r="O18" s="108"/>
      <c r="P18" s="293"/>
      <c r="Q18" s="293"/>
      <c r="R18" s="293"/>
      <c r="S18" s="293"/>
      <c r="T18" s="293"/>
      <c r="U18" s="54"/>
    </row>
    <row r="19" spans="6:31" x14ac:dyDescent="0.25">
      <c r="F19" s="54"/>
      <c r="G19" s="111"/>
      <c r="H19" s="54"/>
      <c r="I19" s="54"/>
      <c r="J19" s="96"/>
      <c r="K19" s="96"/>
      <c r="L19" s="96"/>
      <c r="M19" s="111"/>
      <c r="N19" s="112"/>
      <c r="O19" s="112"/>
      <c r="P19" s="293"/>
      <c r="Q19" s="293"/>
      <c r="R19" s="293"/>
      <c r="S19" s="293"/>
      <c r="T19" s="293"/>
      <c r="U19" s="54"/>
    </row>
    <row r="20" spans="6:31" x14ac:dyDescent="0.25">
      <c r="F20" s="54"/>
      <c r="G20" s="109"/>
      <c r="H20" s="110"/>
      <c r="I20" s="110"/>
      <c r="J20" s="98"/>
      <c r="K20" s="98"/>
      <c r="L20" s="98"/>
      <c r="M20" s="109"/>
      <c r="N20" s="98"/>
      <c r="O20" s="98"/>
      <c r="P20" s="293"/>
      <c r="Q20" s="293"/>
      <c r="R20" s="293"/>
      <c r="S20" s="293"/>
      <c r="T20" s="293"/>
      <c r="U20" s="54"/>
    </row>
    <row r="21" spans="6:31" ht="17.25" x14ac:dyDescent="0.4">
      <c r="F21" s="54"/>
      <c r="G21" s="113"/>
      <c r="H21" s="54"/>
      <c r="I21" s="54"/>
      <c r="J21" s="96"/>
      <c r="K21" s="96"/>
      <c r="L21" s="96"/>
      <c r="M21" s="113"/>
      <c r="N21" s="96"/>
      <c r="O21" s="114"/>
      <c r="P21" s="293"/>
      <c r="Q21" s="293"/>
      <c r="R21" s="293"/>
      <c r="S21" s="293"/>
      <c r="T21" s="293"/>
      <c r="U21" s="54"/>
    </row>
    <row r="22" spans="6:31" ht="17.25" x14ac:dyDescent="0.4">
      <c r="F22" s="54"/>
      <c r="G22" s="105"/>
      <c r="H22" s="54"/>
      <c r="I22" s="54"/>
      <c r="J22" s="96"/>
      <c r="K22" s="96"/>
      <c r="L22" s="96"/>
      <c r="M22" s="106"/>
      <c r="N22" s="106"/>
      <c r="O22" s="115"/>
      <c r="P22" s="293"/>
      <c r="Q22" s="293"/>
      <c r="R22" s="293"/>
      <c r="S22" s="293"/>
      <c r="T22" s="293"/>
      <c r="U22" s="54"/>
    </row>
    <row r="23" spans="6:31" ht="17.25" x14ac:dyDescent="0.4">
      <c r="F23" s="54"/>
      <c r="G23" s="116"/>
      <c r="H23" s="54"/>
      <c r="I23" s="54"/>
      <c r="J23" s="96"/>
      <c r="K23" s="96"/>
      <c r="L23" s="96"/>
      <c r="M23" s="116"/>
      <c r="N23" s="117"/>
      <c r="O23" s="118"/>
      <c r="P23" s="293"/>
      <c r="Q23" s="293"/>
      <c r="R23" s="293"/>
      <c r="S23" s="293"/>
      <c r="T23" s="293"/>
      <c r="U23" s="54"/>
    </row>
    <row r="24" spans="6:31" ht="17.25" x14ac:dyDescent="0.4">
      <c r="F24" s="54"/>
      <c r="G24" s="111"/>
      <c r="H24" s="54"/>
      <c r="I24" s="54"/>
      <c r="J24" s="96"/>
      <c r="K24" s="96"/>
      <c r="L24" s="96"/>
      <c r="M24" s="112"/>
      <c r="N24" s="112"/>
      <c r="O24" s="119"/>
      <c r="P24" s="293"/>
      <c r="Q24" s="293"/>
      <c r="R24" s="293"/>
      <c r="S24" s="293"/>
      <c r="T24" s="293"/>
      <c r="U24" s="54"/>
    </row>
    <row r="25" spans="6:31" x14ac:dyDescent="0.25">
      <c r="F25" s="94"/>
      <c r="G25" s="120"/>
      <c r="H25" s="94"/>
      <c r="I25" s="94"/>
      <c r="J25" s="120"/>
      <c r="K25" s="120"/>
      <c r="L25" s="120"/>
      <c r="M25" s="120"/>
      <c r="N25" s="94"/>
      <c r="O25" s="120"/>
      <c r="P25" s="291"/>
      <c r="Q25" s="291"/>
      <c r="R25" s="291"/>
      <c r="S25" s="291"/>
      <c r="T25" s="291"/>
      <c r="U25" s="121"/>
    </row>
    <row r="27" spans="6:31" ht="15.75" thickBot="1" x14ac:dyDescent="0.3">
      <c r="K27" t="s">
        <v>59</v>
      </c>
    </row>
    <row r="28" spans="6:31" x14ac:dyDescent="0.25">
      <c r="F28" s="24"/>
      <c r="G28" s="24"/>
      <c r="H28" s="24"/>
      <c r="I28" s="24"/>
      <c r="J28" s="24"/>
      <c r="K28" s="285" t="s">
        <v>44</v>
      </c>
      <c r="L28" s="286"/>
      <c r="M28" s="286"/>
      <c r="N28" s="286"/>
      <c r="O28" s="286"/>
      <c r="P28" s="286"/>
      <c r="Q28" s="287"/>
      <c r="R28" s="124" t="s">
        <v>28</v>
      </c>
      <c r="S28" s="285" t="s">
        <v>40</v>
      </c>
      <c r="T28" s="286"/>
      <c r="U28" s="287"/>
      <c r="V28" s="286" t="s">
        <v>39</v>
      </c>
      <c r="W28" s="286"/>
      <c r="X28" s="287"/>
      <c r="Y28" s="286" t="s">
        <v>37</v>
      </c>
      <c r="Z28" s="286"/>
      <c r="AA28" s="286"/>
      <c r="AB28" s="288" t="s">
        <v>38</v>
      </c>
      <c r="AC28" s="289"/>
      <c r="AD28" s="290"/>
      <c r="AE28" s="24"/>
    </row>
    <row r="29" spans="6:31" x14ac:dyDescent="0.25">
      <c r="F29" s="24"/>
      <c r="G29" s="24"/>
      <c r="H29" s="32"/>
      <c r="I29" s="32"/>
      <c r="J29" s="32"/>
      <c r="K29" s="77" t="s">
        <v>43</v>
      </c>
      <c r="L29" s="187" t="s">
        <v>42</v>
      </c>
      <c r="M29" s="49" t="s">
        <v>29</v>
      </c>
      <c r="N29" s="49" t="s">
        <v>30</v>
      </c>
      <c r="O29" s="49" t="s">
        <v>32</v>
      </c>
      <c r="P29" s="125" t="s">
        <v>45</v>
      </c>
      <c r="Q29" s="49" t="s">
        <v>41</v>
      </c>
      <c r="R29" s="124" t="s">
        <v>24</v>
      </c>
      <c r="S29" s="123" t="s">
        <v>29</v>
      </c>
      <c r="T29" s="49" t="s">
        <v>30</v>
      </c>
      <c r="U29" s="125" t="s">
        <v>32</v>
      </c>
      <c r="V29" s="124" t="s">
        <v>29</v>
      </c>
      <c r="W29" s="49" t="s">
        <v>30</v>
      </c>
      <c r="X29" s="125" t="s">
        <v>32</v>
      </c>
      <c r="Y29" s="124" t="s">
        <v>29</v>
      </c>
      <c r="Z29" s="49" t="s">
        <v>30</v>
      </c>
      <c r="AA29" s="124" t="s">
        <v>32</v>
      </c>
      <c r="AB29" s="130" t="s">
        <v>29</v>
      </c>
      <c r="AC29" s="49" t="s">
        <v>30</v>
      </c>
      <c r="AD29" s="131" t="s">
        <v>32</v>
      </c>
      <c r="AE29" s="24"/>
    </row>
    <row r="30" spans="6:31" x14ac:dyDescent="0.25">
      <c r="F30" s="24"/>
      <c r="G30" s="24"/>
      <c r="H30" s="32"/>
      <c r="I30" s="32"/>
      <c r="J30" s="36"/>
      <c r="K30" s="30" t="s">
        <v>33</v>
      </c>
      <c r="L30" s="31" t="s">
        <v>17</v>
      </c>
      <c r="M30" s="30"/>
      <c r="N30" s="72"/>
      <c r="O30" s="200">
        <f>Q30</f>
        <v>20000</v>
      </c>
      <c r="P30" s="202">
        <f>O30-Q30</f>
        <v>0</v>
      </c>
      <c r="Q30" s="80">
        <f>B2</f>
        <v>20000</v>
      </c>
      <c r="R30" s="199">
        <f>O30*X30</f>
        <v>1156000000</v>
      </c>
      <c r="S30" s="40">
        <f>O2</f>
        <v>15000</v>
      </c>
      <c r="T30" s="50">
        <f>O3</f>
        <v>22000</v>
      </c>
      <c r="U30" s="65">
        <f>O4</f>
        <v>20000</v>
      </c>
      <c r="V30" s="40">
        <f>AB30-Y30</f>
        <v>46500</v>
      </c>
      <c r="W30" s="50">
        <f t="shared" ref="W30:W41" si="0">AC30-Z30</f>
        <v>46500</v>
      </c>
      <c r="X30" s="65">
        <f t="shared" ref="X30:X41" si="1">AD30-AA30</f>
        <v>57800</v>
      </c>
      <c r="Y30" s="128">
        <f>H2+G2</f>
        <v>3500</v>
      </c>
      <c r="Z30" s="51">
        <f>H3+G3</f>
        <v>3500</v>
      </c>
      <c r="AA30" s="128">
        <f>+H4+G4</f>
        <v>2200</v>
      </c>
      <c r="AB30" s="152">
        <f>L2</f>
        <v>50000</v>
      </c>
      <c r="AC30" s="51">
        <f>L3</f>
        <v>50000</v>
      </c>
      <c r="AD30" s="133">
        <f>L4</f>
        <v>60000</v>
      </c>
      <c r="AE30" s="24"/>
    </row>
    <row r="31" spans="6:31" x14ac:dyDescent="0.25">
      <c r="F31" s="24"/>
      <c r="G31" s="24"/>
      <c r="H31" s="32"/>
      <c r="I31" s="32"/>
      <c r="J31" s="32"/>
      <c r="K31" s="26" t="s">
        <v>34</v>
      </c>
      <c r="L31" s="24" t="s">
        <v>17</v>
      </c>
      <c r="M31" s="164">
        <f>Q31</f>
        <v>15000</v>
      </c>
      <c r="N31" s="73"/>
      <c r="O31" s="188"/>
      <c r="P31" s="203">
        <f>M31-Q31</f>
        <v>0</v>
      </c>
      <c r="Q31" s="80">
        <f>B5</f>
        <v>15000</v>
      </c>
      <c r="R31" s="87">
        <f>M31*V31</f>
        <v>712500000</v>
      </c>
      <c r="S31" s="64">
        <f>S30-M31</f>
        <v>0</v>
      </c>
      <c r="T31" s="50">
        <f>T30</f>
        <v>22000</v>
      </c>
      <c r="U31" s="41">
        <f>U30-O30</f>
        <v>0</v>
      </c>
      <c r="V31" s="64">
        <f t="shared" ref="V31:V41" si="2">AB31-Y31</f>
        <v>47500</v>
      </c>
      <c r="W31" s="50">
        <f t="shared" si="0"/>
        <v>47900</v>
      </c>
      <c r="X31" s="41">
        <f t="shared" si="1"/>
        <v>55800</v>
      </c>
      <c r="Y31" s="128">
        <f>I2+G2</f>
        <v>2500</v>
      </c>
      <c r="Z31" s="51">
        <f>I3+G3</f>
        <v>2100</v>
      </c>
      <c r="AA31" s="128">
        <f>I4+G4</f>
        <v>4200</v>
      </c>
      <c r="AB31" s="163">
        <f>AB30</f>
        <v>50000</v>
      </c>
      <c r="AC31" s="52">
        <f t="shared" ref="AC31:AD33" si="3">AC30</f>
        <v>50000</v>
      </c>
      <c r="AD31" s="153">
        <f t="shared" si="3"/>
        <v>60000</v>
      </c>
      <c r="AE31" s="24"/>
    </row>
    <row r="32" spans="6:31" x14ac:dyDescent="0.25">
      <c r="F32" s="24"/>
      <c r="G32" s="24"/>
      <c r="H32" s="32"/>
      <c r="I32" s="32"/>
      <c r="J32" s="32"/>
      <c r="K32" s="26" t="s">
        <v>35</v>
      </c>
      <c r="L32" s="24" t="s">
        <v>17</v>
      </c>
      <c r="M32" s="26"/>
      <c r="N32" s="74">
        <f>Q32</f>
        <v>15000</v>
      </c>
      <c r="O32" s="188"/>
      <c r="P32" s="203">
        <f>N32-Q32</f>
        <v>0</v>
      </c>
      <c r="Q32" s="80">
        <f>B8</f>
        <v>15000</v>
      </c>
      <c r="R32" s="87">
        <f>N32*W32</f>
        <v>703500000</v>
      </c>
      <c r="S32" s="40">
        <v>0</v>
      </c>
      <c r="T32" s="66">
        <f>T31-N32</f>
        <v>7000</v>
      </c>
      <c r="U32" s="41">
        <v>0</v>
      </c>
      <c r="V32" s="40">
        <f t="shared" si="2"/>
        <v>47000</v>
      </c>
      <c r="W32" s="66">
        <f t="shared" si="0"/>
        <v>46900</v>
      </c>
      <c r="X32" s="41">
        <f t="shared" si="1"/>
        <v>56800</v>
      </c>
      <c r="Y32" s="128">
        <f>J2+G2</f>
        <v>3000</v>
      </c>
      <c r="Z32" s="51">
        <f>J3+G3</f>
        <v>3100</v>
      </c>
      <c r="AA32" s="128">
        <f>J4+G4</f>
        <v>3200</v>
      </c>
      <c r="AB32" s="152">
        <f>AB31</f>
        <v>50000</v>
      </c>
      <c r="AC32" s="165">
        <f t="shared" si="3"/>
        <v>50000</v>
      </c>
      <c r="AD32" s="153">
        <f t="shared" si="3"/>
        <v>60000</v>
      </c>
      <c r="AE32" s="24"/>
    </row>
    <row r="33" spans="6:31" x14ac:dyDescent="0.25">
      <c r="F33" s="24"/>
      <c r="G33" s="24"/>
      <c r="H33" s="32"/>
      <c r="I33" s="32"/>
      <c r="J33" s="32"/>
      <c r="K33" s="27" t="s">
        <v>36</v>
      </c>
      <c r="L33" s="22" t="s">
        <v>17</v>
      </c>
      <c r="M33" s="27"/>
      <c r="N33" s="75">
        <v>7000</v>
      </c>
      <c r="O33" s="190"/>
      <c r="P33" s="189">
        <f>N33-Q33</f>
        <v>-5000</v>
      </c>
      <c r="Q33" s="76">
        <f>B11</f>
        <v>12000</v>
      </c>
      <c r="R33" s="88">
        <f>N33*W33</f>
        <v>324800000</v>
      </c>
      <c r="S33" s="42">
        <v>0</v>
      </c>
      <c r="T33" s="67">
        <f>T32-N33</f>
        <v>0</v>
      </c>
      <c r="U33" s="43">
        <v>0</v>
      </c>
      <c r="V33" s="42">
        <f t="shared" si="2"/>
        <v>47000</v>
      </c>
      <c r="W33" s="67">
        <f t="shared" si="0"/>
        <v>46400</v>
      </c>
      <c r="X33" s="43">
        <f t="shared" si="1"/>
        <v>55800</v>
      </c>
      <c r="Y33" s="129">
        <f>K2+G2</f>
        <v>3000</v>
      </c>
      <c r="Z33" s="71">
        <f>K3+G3</f>
        <v>3600</v>
      </c>
      <c r="AA33" s="129">
        <f>K4+G4</f>
        <v>4200</v>
      </c>
      <c r="AB33" s="154">
        <f>AB32</f>
        <v>50000</v>
      </c>
      <c r="AC33" s="166">
        <f t="shared" si="3"/>
        <v>50000</v>
      </c>
      <c r="AD33" s="155">
        <f t="shared" si="3"/>
        <v>60000</v>
      </c>
      <c r="AE33" s="24"/>
    </row>
    <row r="34" spans="6:31" x14ac:dyDescent="0.25">
      <c r="F34" s="24"/>
      <c r="G34" s="24"/>
      <c r="H34" s="32"/>
      <c r="I34" s="36"/>
      <c r="J34" s="36"/>
      <c r="K34" s="34" t="s">
        <v>33</v>
      </c>
      <c r="L34" s="35" t="s">
        <v>19</v>
      </c>
      <c r="M34" s="44"/>
      <c r="N34" s="141">
        <f>Q34</f>
        <v>12000</v>
      </c>
      <c r="O34" s="45"/>
      <c r="P34" s="202">
        <f>N34-Q34</f>
        <v>0</v>
      </c>
      <c r="Q34" s="81">
        <f>B3</f>
        <v>12000</v>
      </c>
      <c r="R34" s="85">
        <f>N34*W34</f>
        <v>558000000</v>
      </c>
      <c r="S34" s="44">
        <f>P2</f>
        <v>20000</v>
      </c>
      <c r="T34" s="141">
        <f>P3</f>
        <v>15000</v>
      </c>
      <c r="U34" s="45">
        <f>P4</f>
        <v>10000</v>
      </c>
      <c r="V34" s="44">
        <f t="shared" si="2"/>
        <v>41500</v>
      </c>
      <c r="W34" s="141">
        <f t="shared" si="0"/>
        <v>46500</v>
      </c>
      <c r="X34" s="45">
        <f t="shared" si="1"/>
        <v>42800</v>
      </c>
      <c r="Y34" s="128">
        <f>Y30</f>
        <v>3500</v>
      </c>
      <c r="Z34" s="51">
        <f t="shared" ref="Z34:AA34" si="4">Z30</f>
        <v>3500</v>
      </c>
      <c r="AA34" s="128">
        <f t="shared" si="4"/>
        <v>2200</v>
      </c>
      <c r="AB34" s="152">
        <f>M2</f>
        <v>45000</v>
      </c>
      <c r="AC34" s="141">
        <f>M3</f>
        <v>50000</v>
      </c>
      <c r="AD34" s="137">
        <f>M4</f>
        <v>45000</v>
      </c>
      <c r="AE34" s="24"/>
    </row>
    <row r="35" spans="6:31" x14ac:dyDescent="0.25">
      <c r="F35" s="24"/>
      <c r="G35" s="24"/>
      <c r="H35" s="32"/>
      <c r="I35" s="36"/>
      <c r="J35" s="36"/>
      <c r="K35" s="23" t="s">
        <v>34</v>
      </c>
      <c r="L35" s="37" t="s">
        <v>19</v>
      </c>
      <c r="M35" s="191">
        <f>Q35-N35</f>
        <v>8000</v>
      </c>
      <c r="N35" s="167">
        <f>T35</f>
        <v>3000</v>
      </c>
      <c r="O35" s="192"/>
      <c r="P35" s="203">
        <f>M35+N35-Q35</f>
        <v>0</v>
      </c>
      <c r="Q35" s="82">
        <f>B6</f>
        <v>11000</v>
      </c>
      <c r="R35" s="85">
        <f>(N35*W35)+(M35*V35)</f>
        <v>483700000</v>
      </c>
      <c r="S35" s="191">
        <f>S34</f>
        <v>20000</v>
      </c>
      <c r="T35" s="167">
        <f>T34-N34</f>
        <v>3000</v>
      </c>
      <c r="U35" s="192">
        <f>U34</f>
        <v>10000</v>
      </c>
      <c r="V35" s="191">
        <f t="shared" si="2"/>
        <v>42500</v>
      </c>
      <c r="W35" s="167">
        <f t="shared" si="0"/>
        <v>47900</v>
      </c>
      <c r="X35" s="192">
        <f t="shared" si="1"/>
        <v>40800</v>
      </c>
      <c r="Y35" s="128">
        <f t="shared" ref="Y35:AA38" si="5">Y31</f>
        <v>2500</v>
      </c>
      <c r="Z35" s="51">
        <f t="shared" si="5"/>
        <v>2100</v>
      </c>
      <c r="AA35" s="128">
        <f t="shared" si="5"/>
        <v>4200</v>
      </c>
      <c r="AB35" s="183">
        <f>AB34</f>
        <v>45000</v>
      </c>
      <c r="AC35" s="167">
        <f t="shared" ref="AC35:AD37" si="6">AC34</f>
        <v>50000</v>
      </c>
      <c r="AD35" s="184">
        <f t="shared" si="6"/>
        <v>45000</v>
      </c>
      <c r="AE35" s="24"/>
    </row>
    <row r="36" spans="6:31" x14ac:dyDescent="0.25">
      <c r="F36" s="24"/>
      <c r="G36" s="24"/>
      <c r="H36" s="32"/>
      <c r="I36" s="36"/>
      <c r="J36" s="36"/>
      <c r="K36" s="23" t="s">
        <v>35</v>
      </c>
      <c r="L36" s="37" t="s">
        <v>19</v>
      </c>
      <c r="M36" s="191">
        <f>Q36</f>
        <v>8500</v>
      </c>
      <c r="N36" s="52"/>
      <c r="O36" s="193"/>
      <c r="P36" s="203">
        <f>M36-Q36</f>
        <v>0</v>
      </c>
      <c r="Q36" s="82">
        <f>B9</f>
        <v>8500</v>
      </c>
      <c r="R36" s="85">
        <f>(M36*V36)</f>
        <v>357000000</v>
      </c>
      <c r="S36" s="191">
        <f>S35-M35</f>
        <v>12000</v>
      </c>
      <c r="T36" s="52">
        <v>0</v>
      </c>
      <c r="U36" s="192">
        <f>U35</f>
        <v>10000</v>
      </c>
      <c r="V36" s="191">
        <f t="shared" si="2"/>
        <v>42000</v>
      </c>
      <c r="W36" s="52">
        <f t="shared" si="0"/>
        <v>46900</v>
      </c>
      <c r="X36" s="192">
        <f t="shared" si="1"/>
        <v>41800</v>
      </c>
      <c r="Y36" s="128">
        <f t="shared" si="5"/>
        <v>3000</v>
      </c>
      <c r="Z36" s="51">
        <f t="shared" si="5"/>
        <v>3100</v>
      </c>
      <c r="AA36" s="128">
        <f t="shared" si="5"/>
        <v>3200</v>
      </c>
      <c r="AB36" s="183">
        <f t="shared" ref="AB36:AB37" si="7">AB35</f>
        <v>45000</v>
      </c>
      <c r="AC36" s="52">
        <f t="shared" si="6"/>
        <v>50000</v>
      </c>
      <c r="AD36" s="184">
        <f t="shared" si="6"/>
        <v>45000</v>
      </c>
      <c r="AE36" s="24"/>
    </row>
    <row r="37" spans="6:31" x14ac:dyDescent="0.25">
      <c r="F37" s="24"/>
      <c r="G37" s="24"/>
      <c r="H37" s="32"/>
      <c r="I37" s="36"/>
      <c r="J37" s="36"/>
      <c r="K37" s="21" t="s">
        <v>36</v>
      </c>
      <c r="L37" s="38" t="s">
        <v>19</v>
      </c>
      <c r="M37" s="194">
        <v>3500</v>
      </c>
      <c r="N37" s="53"/>
      <c r="O37" s="195">
        <f>Q37-M37</f>
        <v>3500</v>
      </c>
      <c r="P37" s="189">
        <f>+U37</f>
        <v>6500</v>
      </c>
      <c r="Q37" s="83">
        <f>B12</f>
        <v>7000</v>
      </c>
      <c r="R37" s="86">
        <f>(M37*V37)+(O37*X37)</f>
        <v>289800000</v>
      </c>
      <c r="S37" s="194">
        <f>S36-M36</f>
        <v>3500</v>
      </c>
      <c r="T37" s="53">
        <v>0</v>
      </c>
      <c r="U37" s="195">
        <f>U36-O37</f>
        <v>6500</v>
      </c>
      <c r="V37" s="194">
        <f t="shared" si="2"/>
        <v>42000</v>
      </c>
      <c r="W37" s="53">
        <f t="shared" si="0"/>
        <v>46400</v>
      </c>
      <c r="X37" s="195">
        <f t="shared" si="1"/>
        <v>40800</v>
      </c>
      <c r="Y37" s="129">
        <f t="shared" si="5"/>
        <v>3000</v>
      </c>
      <c r="Z37" s="71">
        <f t="shared" si="5"/>
        <v>3600</v>
      </c>
      <c r="AA37" s="129">
        <f t="shared" si="5"/>
        <v>4200</v>
      </c>
      <c r="AB37" s="186">
        <f t="shared" si="7"/>
        <v>45000</v>
      </c>
      <c r="AC37" s="53">
        <f t="shared" si="6"/>
        <v>50000</v>
      </c>
      <c r="AD37" s="185">
        <f t="shared" si="6"/>
        <v>45000</v>
      </c>
      <c r="AE37" s="24"/>
    </row>
    <row r="38" spans="6:31" x14ac:dyDescent="0.25">
      <c r="F38" s="24"/>
      <c r="G38" s="24"/>
      <c r="H38" s="32"/>
      <c r="I38" s="36"/>
      <c r="J38" s="36"/>
      <c r="K38" s="34" t="s">
        <v>33</v>
      </c>
      <c r="L38" s="35" t="s">
        <v>21</v>
      </c>
      <c r="M38" s="23"/>
      <c r="N38" s="171">
        <f>Q38</f>
        <v>12000</v>
      </c>
      <c r="O38" s="196"/>
      <c r="P38" s="203">
        <f>N38-Q38</f>
        <v>0</v>
      </c>
      <c r="Q38" s="79">
        <f>B4</f>
        <v>12000</v>
      </c>
      <c r="R38" s="87">
        <f>N38*W38</f>
        <v>798000000</v>
      </c>
      <c r="S38" s="68">
        <f>Q2</f>
        <v>12000</v>
      </c>
      <c r="T38" s="142">
        <f>Q3</f>
        <v>15000</v>
      </c>
      <c r="U38" s="45">
        <f>Q4</f>
        <v>27000</v>
      </c>
      <c r="V38" s="68">
        <f t="shared" si="2"/>
        <v>56500</v>
      </c>
      <c r="W38" s="142">
        <f t="shared" si="0"/>
        <v>66500</v>
      </c>
      <c r="X38" s="45">
        <f t="shared" si="1"/>
        <v>52800</v>
      </c>
      <c r="Y38" s="128">
        <f>Y34</f>
        <v>3500</v>
      </c>
      <c r="Z38" s="51">
        <f t="shared" si="5"/>
        <v>3500</v>
      </c>
      <c r="AA38" s="128">
        <f t="shared" si="5"/>
        <v>2200</v>
      </c>
      <c r="AB38" s="176">
        <f>N2</f>
        <v>60000</v>
      </c>
      <c r="AC38" s="171">
        <f>N3</f>
        <v>70000</v>
      </c>
      <c r="AD38" s="177">
        <f>N4</f>
        <v>55000</v>
      </c>
      <c r="AE38" s="24"/>
    </row>
    <row r="39" spans="6:31" x14ac:dyDescent="0.25">
      <c r="F39" s="24"/>
      <c r="G39" s="24"/>
      <c r="H39" s="32"/>
      <c r="I39" s="32"/>
      <c r="J39" s="32"/>
      <c r="K39" s="26" t="s">
        <v>34</v>
      </c>
      <c r="L39" s="24" t="s">
        <v>21</v>
      </c>
      <c r="M39" s="172">
        <f>Q39-N39</f>
        <v>7500</v>
      </c>
      <c r="N39" s="171">
        <f>T38-N38</f>
        <v>3000</v>
      </c>
      <c r="O39" s="196"/>
      <c r="P39" s="203">
        <f>M39+N39-Q39</f>
        <v>0</v>
      </c>
      <c r="Q39" s="80">
        <f>B7</f>
        <v>10500</v>
      </c>
      <c r="R39" s="87">
        <f>(M39*V39)+(N39*W39)</f>
        <v>634950000</v>
      </c>
      <c r="S39" s="84">
        <f>S38-M39</f>
        <v>4500</v>
      </c>
      <c r="T39" s="142">
        <f>T38-N38</f>
        <v>3000</v>
      </c>
      <c r="U39" s="45">
        <f>U38</f>
        <v>27000</v>
      </c>
      <c r="V39" s="156">
        <f t="shared" si="2"/>
        <v>57500</v>
      </c>
      <c r="W39" s="142">
        <f t="shared" si="0"/>
        <v>67900</v>
      </c>
      <c r="X39" s="45">
        <f t="shared" si="1"/>
        <v>50800</v>
      </c>
      <c r="Y39" s="128">
        <f t="shared" ref="Y39:AA41" si="8">Y35</f>
        <v>2500</v>
      </c>
      <c r="Z39" s="51">
        <f t="shared" si="8"/>
        <v>2100</v>
      </c>
      <c r="AA39" s="128">
        <f t="shared" si="8"/>
        <v>4200</v>
      </c>
      <c r="AB39" s="178">
        <f>AB38</f>
        <v>60000</v>
      </c>
      <c r="AC39" s="171">
        <f t="shared" ref="AC39:AD41" si="9">AC38</f>
        <v>70000</v>
      </c>
      <c r="AD39" s="177">
        <f t="shared" si="9"/>
        <v>55000</v>
      </c>
      <c r="AE39" s="24"/>
    </row>
    <row r="40" spans="6:31" x14ac:dyDescent="0.25">
      <c r="F40" s="24"/>
      <c r="G40" s="24"/>
      <c r="H40" s="32"/>
      <c r="I40" s="32"/>
      <c r="J40" s="32"/>
      <c r="K40" s="26" t="s">
        <v>35</v>
      </c>
      <c r="L40" s="24" t="s">
        <v>21</v>
      </c>
      <c r="M40" s="172">
        <v>4500</v>
      </c>
      <c r="N40" s="173"/>
      <c r="O40" s="197">
        <f>Q40-M40</f>
        <v>4500</v>
      </c>
      <c r="P40" s="203">
        <f>M40+O40-Q40</f>
        <v>0</v>
      </c>
      <c r="Q40" s="80">
        <f>B10</f>
        <v>9000</v>
      </c>
      <c r="R40" s="87">
        <f>(M40*V40)+(O40*X40)</f>
        <v>489600000</v>
      </c>
      <c r="S40" s="156">
        <f>S39-M40</f>
        <v>0</v>
      </c>
      <c r="T40" s="142">
        <f>T39-N39</f>
        <v>0</v>
      </c>
      <c r="U40" s="157">
        <f>U39-O40</f>
        <v>22500</v>
      </c>
      <c r="V40" s="156">
        <f t="shared" si="2"/>
        <v>57000</v>
      </c>
      <c r="W40" s="51">
        <f t="shared" si="0"/>
        <v>66900</v>
      </c>
      <c r="X40" s="157">
        <f t="shared" si="1"/>
        <v>51800</v>
      </c>
      <c r="Y40" s="128">
        <f t="shared" si="8"/>
        <v>3000</v>
      </c>
      <c r="Z40" s="51">
        <f t="shared" si="8"/>
        <v>3100</v>
      </c>
      <c r="AA40" s="128">
        <f t="shared" si="8"/>
        <v>3200</v>
      </c>
      <c r="AB40" s="178">
        <f t="shared" ref="AB40:AB41" si="10">AB39</f>
        <v>60000</v>
      </c>
      <c r="AC40" s="173">
        <f t="shared" si="9"/>
        <v>70000</v>
      </c>
      <c r="AD40" s="179">
        <f t="shared" si="9"/>
        <v>55000</v>
      </c>
    </row>
    <row r="41" spans="6:31" ht="15.75" thickBot="1" x14ac:dyDescent="0.3">
      <c r="F41" s="24"/>
      <c r="G41" s="24"/>
      <c r="H41" s="32"/>
      <c r="I41" s="32"/>
      <c r="J41" s="32"/>
      <c r="K41" s="27" t="s">
        <v>36</v>
      </c>
      <c r="L41" s="22" t="s">
        <v>21</v>
      </c>
      <c r="M41" s="175"/>
      <c r="N41" s="174"/>
      <c r="O41" s="198">
        <f>Q41</f>
        <v>10000</v>
      </c>
      <c r="P41" s="189">
        <f>O41-Q41+U41</f>
        <v>12500</v>
      </c>
      <c r="Q41" s="76">
        <f>B13</f>
        <v>10000</v>
      </c>
      <c r="R41" s="88">
        <f>O41*X41</f>
        <v>508000000</v>
      </c>
      <c r="S41" s="69">
        <v>0</v>
      </c>
      <c r="T41" s="71">
        <v>0</v>
      </c>
      <c r="U41" s="158">
        <f>U40-O41</f>
        <v>12500</v>
      </c>
      <c r="V41" s="69">
        <f t="shared" si="2"/>
        <v>57000</v>
      </c>
      <c r="W41" s="71">
        <f t="shared" si="0"/>
        <v>66400</v>
      </c>
      <c r="X41" s="158">
        <f t="shared" si="1"/>
        <v>50800</v>
      </c>
      <c r="Y41" s="129">
        <f t="shared" si="8"/>
        <v>3000</v>
      </c>
      <c r="Z41" s="71">
        <f t="shared" si="8"/>
        <v>3600</v>
      </c>
      <c r="AA41" s="129">
        <f t="shared" si="8"/>
        <v>4200</v>
      </c>
      <c r="AB41" s="180">
        <f t="shared" si="10"/>
        <v>60000</v>
      </c>
      <c r="AC41" s="181">
        <f t="shared" si="9"/>
        <v>70000</v>
      </c>
      <c r="AD41" s="182">
        <f t="shared" si="9"/>
        <v>55000</v>
      </c>
    </row>
    <row r="42" spans="6:31" x14ac:dyDescent="0.25">
      <c r="F42" s="24"/>
      <c r="G42" s="24"/>
      <c r="H42" s="24"/>
      <c r="I42" s="24"/>
      <c r="J42" s="24"/>
      <c r="L42" s="8"/>
      <c r="M42" s="146">
        <f t="shared" ref="M42:O42" si="11">SUM(M30:M41)</f>
        <v>47000</v>
      </c>
      <c r="N42" s="146">
        <f t="shared" si="11"/>
        <v>52000</v>
      </c>
      <c r="O42" s="146">
        <f t="shared" si="11"/>
        <v>38000</v>
      </c>
      <c r="P42" s="148">
        <f>SUM(P30:P41)</f>
        <v>14000</v>
      </c>
      <c r="Q42" s="148">
        <f>SUM(Q30:Q41)</f>
        <v>142000</v>
      </c>
      <c r="R42" s="29">
        <f>SUM(R30:R41)</f>
        <v>7015850000</v>
      </c>
      <c r="S42" s="148">
        <f>S30+S34+S38</f>
        <v>47000</v>
      </c>
      <c r="T42" s="148">
        <f t="shared" ref="T42:U42" si="12">T30+T34+T38</f>
        <v>52000</v>
      </c>
      <c r="U42" s="148">
        <f t="shared" si="12"/>
        <v>57000</v>
      </c>
      <c r="Z42" s="39" t="s">
        <v>55</v>
      </c>
    </row>
    <row r="43" spans="6:31" x14ac:dyDescent="0.25">
      <c r="F43" s="24"/>
      <c r="G43" s="24"/>
      <c r="H43" s="24"/>
      <c r="I43" s="24"/>
      <c r="J43" s="24"/>
      <c r="M43" s="147"/>
      <c r="N43" s="147"/>
      <c r="O43" s="146">
        <f>SUM(M42:O42)-P33</f>
        <v>142000</v>
      </c>
      <c r="P43" s="151"/>
      <c r="Q43" s="151">
        <f>P42+Q42</f>
        <v>156000</v>
      </c>
      <c r="R43" s="8"/>
      <c r="S43" s="149"/>
      <c r="T43" s="150"/>
      <c r="U43" s="150">
        <f>SUM(S42:U42)</f>
        <v>156000</v>
      </c>
      <c r="Z43" s="39" t="s">
        <v>54</v>
      </c>
    </row>
    <row r="44" spans="6:31" x14ac:dyDescent="0.25">
      <c r="F44" s="24"/>
      <c r="G44" s="24"/>
      <c r="H44" s="24"/>
      <c r="I44" s="24"/>
      <c r="J44" s="24"/>
      <c r="T44" s="28"/>
      <c r="U44" s="29"/>
      <c r="Z44" s="39" t="s">
        <v>56</v>
      </c>
    </row>
    <row r="45" spans="6:31" x14ac:dyDescent="0.25">
      <c r="Q45" s="90" t="s">
        <v>46</v>
      </c>
      <c r="T45" s="90" t="s">
        <v>51</v>
      </c>
    </row>
    <row r="46" spans="6:31" x14ac:dyDescent="0.25">
      <c r="Q46" s="37" t="s">
        <v>33</v>
      </c>
      <c r="R46" s="29">
        <f>R30+R34+R38</f>
        <v>2512000000</v>
      </c>
      <c r="T46" s="37" t="s">
        <v>50</v>
      </c>
      <c r="U46" s="29">
        <f>(M31*V31)+(M35*V35)+(M36*V36)+(M37*V37)+(M39*V39)+(M40*V40)</f>
        <v>2244250000</v>
      </c>
    </row>
    <row r="47" spans="6:31" x14ac:dyDescent="0.25">
      <c r="Q47" s="37" t="s">
        <v>34</v>
      </c>
      <c r="R47" s="29">
        <f>R31+R35+R39</f>
        <v>1831150000</v>
      </c>
      <c r="T47" s="37" t="s">
        <v>30</v>
      </c>
      <c r="U47" s="29">
        <f>(N32*W32)+(N33*W33)+(N34*W34)+(N35*W35)+(N38*W38)+(N39*W39)</f>
        <v>2731700000</v>
      </c>
    </row>
    <row r="48" spans="6:31" x14ac:dyDescent="0.25">
      <c r="Q48" s="37" t="s">
        <v>35</v>
      </c>
      <c r="R48" s="29">
        <f>R32+R36+R40</f>
        <v>1550100000</v>
      </c>
      <c r="T48" s="38" t="s">
        <v>32</v>
      </c>
      <c r="U48" s="33">
        <f>(O30*X30+(O37*X37)+(O40*X40)+(O41*X41))</f>
        <v>2039900000</v>
      </c>
      <c r="Y48" s="93" t="s">
        <v>64</v>
      </c>
    </row>
    <row r="49" spans="16:28" x14ac:dyDescent="0.25">
      <c r="Q49" s="38" t="s">
        <v>36</v>
      </c>
      <c r="R49" s="33">
        <f>R33+R37+R41</f>
        <v>1122600000</v>
      </c>
      <c r="T49" s="91" t="s">
        <v>28</v>
      </c>
      <c r="U49" s="92">
        <f>SUM(U46:U48)</f>
        <v>7015850000</v>
      </c>
      <c r="Y49" t="s">
        <v>65</v>
      </c>
      <c r="AB49" s="8">
        <f>'Base On Cost'!AB49</f>
        <v>7049550000</v>
      </c>
    </row>
    <row r="50" spans="16:28" x14ac:dyDescent="0.25">
      <c r="Q50" s="91" t="s">
        <v>28</v>
      </c>
      <c r="R50" s="92">
        <f>SUM(R46:R49)</f>
        <v>7015850000</v>
      </c>
      <c r="U50" s="29">
        <f>R50-R56+R42-U49</f>
        <v>0</v>
      </c>
      <c r="Y50" s="281" t="s">
        <v>66</v>
      </c>
      <c r="Z50" s="281"/>
      <c r="AA50" s="281"/>
      <c r="AB50" s="282">
        <f>U49</f>
        <v>7015850000</v>
      </c>
    </row>
    <row r="51" spans="16:28" x14ac:dyDescent="0.25">
      <c r="Y51" t="s">
        <v>67</v>
      </c>
      <c r="AB51" s="8">
        <f>'Base on NETT Margin'!AB25</f>
        <v>0</v>
      </c>
    </row>
    <row r="52" spans="16:28" x14ac:dyDescent="0.25">
      <c r="Q52" s="90" t="s">
        <v>47</v>
      </c>
    </row>
    <row r="53" spans="16:28" x14ac:dyDescent="0.25">
      <c r="P53" t="s">
        <v>48</v>
      </c>
      <c r="Q53" t="str">
        <f>L30</f>
        <v>AA</v>
      </c>
      <c r="R53" s="29">
        <f>SUM(R30:R33)</f>
        <v>2896800000</v>
      </c>
    </row>
    <row r="54" spans="16:28" x14ac:dyDescent="0.25">
      <c r="P54" t="s">
        <v>49</v>
      </c>
      <c r="Q54" t="str">
        <f>L34</f>
        <v>BB</v>
      </c>
      <c r="R54" s="29">
        <f>SUM(R34:R37)</f>
        <v>1688500000</v>
      </c>
    </row>
    <row r="55" spans="16:28" x14ac:dyDescent="0.25">
      <c r="P55" s="22" t="s">
        <v>31</v>
      </c>
      <c r="Q55" s="22" t="str">
        <f>L38</f>
        <v>CC</v>
      </c>
      <c r="R55" s="33">
        <f>SUM(R38:R41)</f>
        <v>2430550000</v>
      </c>
      <c r="T55" t="s">
        <v>52</v>
      </c>
    </row>
    <row r="56" spans="16:28" x14ac:dyDescent="0.25">
      <c r="Q56" s="93" t="s">
        <v>28</v>
      </c>
      <c r="R56" s="92">
        <f>SUM(R53:R55)</f>
        <v>7015850000</v>
      </c>
      <c r="T56" t="s">
        <v>62</v>
      </c>
    </row>
    <row r="57" spans="16:28" x14ac:dyDescent="0.25">
      <c r="R57" s="25"/>
    </row>
    <row r="58" spans="16:28" x14ac:dyDescent="0.25">
      <c r="R58" s="122"/>
    </row>
  </sheetData>
  <mergeCells count="11">
    <mergeCell ref="P25:T25"/>
    <mergeCell ref="P7:T7"/>
    <mergeCell ref="P8:T10"/>
    <mergeCell ref="P11:T15"/>
    <mergeCell ref="P16:T19"/>
    <mergeCell ref="P20:T24"/>
    <mergeCell ref="K28:Q28"/>
    <mergeCell ref="S28:U28"/>
    <mergeCell ref="V28:X28"/>
    <mergeCell ref="Y28:AA28"/>
    <mergeCell ref="AB28:AD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8"/>
  <sheetViews>
    <sheetView showGridLines="0" tabSelected="1" zoomScale="80" zoomScaleNormal="80" workbookViewId="0">
      <selection activeCell="S7" sqref="S7"/>
    </sheetView>
  </sheetViews>
  <sheetFormatPr defaultRowHeight="15" x14ac:dyDescent="0.25"/>
  <cols>
    <col min="1" max="1" width="5.85546875" bestFit="1" customWidth="1"/>
    <col min="2" max="2" width="11" bestFit="1" customWidth="1"/>
    <col min="3" max="3" width="10.85546875" bestFit="1" customWidth="1"/>
    <col min="4" max="4" width="12" bestFit="1" customWidth="1"/>
    <col min="5" max="5" width="4" customWidth="1"/>
    <col min="6" max="6" width="32.7109375" bestFit="1" customWidth="1"/>
    <col min="7" max="7" width="9.85546875" bestFit="1" customWidth="1"/>
    <col min="8" max="8" width="8.42578125" bestFit="1" customWidth="1"/>
    <col min="9" max="10" width="19.5703125" bestFit="1" customWidth="1"/>
    <col min="11" max="11" width="19.140625" customWidth="1"/>
    <col min="12" max="12" width="19.5703125" customWidth="1"/>
    <col min="13" max="13" width="8.85546875" customWidth="1"/>
    <col min="14" max="14" width="9" customWidth="1"/>
    <col min="15" max="15" width="11.28515625" bestFit="1" customWidth="1"/>
    <col min="16" max="16" width="10.28515625" customWidth="1"/>
    <col min="17" max="17" width="12.140625" customWidth="1"/>
    <col min="18" max="18" width="15.140625" bestFit="1" customWidth="1"/>
    <col min="19" max="19" width="8.5703125" bestFit="1" customWidth="1"/>
    <col min="20" max="20" width="11.85546875" customWidth="1"/>
    <col min="21" max="21" width="15.140625" customWidth="1"/>
    <col min="22" max="22" width="9.42578125" customWidth="1"/>
    <col min="23" max="30" width="7.28515625" bestFit="1" customWidth="1"/>
  </cols>
  <sheetData>
    <row r="1" spans="1:30" ht="15.75" thickBot="1" x14ac:dyDescent="0.3">
      <c r="K1" t="s">
        <v>60</v>
      </c>
    </row>
    <row r="2" spans="1:30" x14ac:dyDescent="0.25">
      <c r="A2" s="1" t="s">
        <v>0</v>
      </c>
      <c r="B2" s="2" t="s">
        <v>1</v>
      </c>
      <c r="C2" s="1" t="s">
        <v>2</v>
      </c>
      <c r="D2" s="1" t="s">
        <v>3</v>
      </c>
      <c r="F2" s="3" t="s">
        <v>4</v>
      </c>
      <c r="G2" s="284" t="s">
        <v>18</v>
      </c>
      <c r="H2" s="284" t="s">
        <v>20</v>
      </c>
      <c r="I2" s="284" t="s">
        <v>22</v>
      </c>
      <c r="K2" s="285" t="s">
        <v>44</v>
      </c>
      <c r="L2" s="286"/>
      <c r="M2" s="286"/>
      <c r="N2" s="286"/>
      <c r="O2" s="286"/>
      <c r="P2" s="286"/>
      <c r="Q2" s="287"/>
      <c r="R2" s="283" t="s">
        <v>28</v>
      </c>
      <c r="S2" s="285" t="s">
        <v>84</v>
      </c>
      <c r="T2" s="286"/>
      <c r="U2" s="294"/>
      <c r="V2" s="288" t="s">
        <v>83</v>
      </c>
      <c r="W2" s="289"/>
      <c r="X2" s="290"/>
      <c r="Y2" s="295" t="s">
        <v>82</v>
      </c>
      <c r="Z2" s="286"/>
      <c r="AA2" s="287"/>
      <c r="AB2" s="285" t="s">
        <v>38</v>
      </c>
      <c r="AC2" s="286"/>
      <c r="AD2" s="287"/>
    </row>
    <row r="3" spans="1:30" x14ac:dyDescent="0.25">
      <c r="A3" s="7">
        <v>1</v>
      </c>
      <c r="B3" s="8">
        <v>20000</v>
      </c>
      <c r="C3" t="s">
        <v>16</v>
      </c>
      <c r="D3" t="s">
        <v>17</v>
      </c>
      <c r="F3" s="54" t="s">
        <v>74</v>
      </c>
      <c r="G3" s="9">
        <v>1000</v>
      </c>
      <c r="H3" s="9">
        <v>1100</v>
      </c>
      <c r="I3" s="9">
        <v>1200</v>
      </c>
      <c r="K3" s="237" t="s">
        <v>43</v>
      </c>
      <c r="L3" s="238" t="s">
        <v>42</v>
      </c>
      <c r="M3" s="239" t="s">
        <v>29</v>
      </c>
      <c r="N3" s="239" t="s">
        <v>30</v>
      </c>
      <c r="O3" s="239" t="s">
        <v>32</v>
      </c>
      <c r="P3" s="239" t="s">
        <v>45</v>
      </c>
      <c r="Q3" s="239" t="s">
        <v>41</v>
      </c>
      <c r="R3" s="240" t="s">
        <v>24</v>
      </c>
      <c r="S3" s="239" t="s">
        <v>29</v>
      </c>
      <c r="T3" s="239" t="s">
        <v>30</v>
      </c>
      <c r="U3" s="241" t="s">
        <v>32</v>
      </c>
      <c r="V3" s="242" t="s">
        <v>29</v>
      </c>
      <c r="W3" s="239" t="s">
        <v>30</v>
      </c>
      <c r="X3" s="243" t="s">
        <v>32</v>
      </c>
      <c r="Y3" s="240" t="s">
        <v>29</v>
      </c>
      <c r="Z3" s="239" t="s">
        <v>30</v>
      </c>
      <c r="AA3" s="244" t="s">
        <v>32</v>
      </c>
      <c r="AB3" s="241" t="s">
        <v>29</v>
      </c>
      <c r="AC3" s="239" t="s">
        <v>30</v>
      </c>
      <c r="AD3" s="244" t="s">
        <v>32</v>
      </c>
    </row>
    <row r="4" spans="1:30" x14ac:dyDescent="0.25">
      <c r="A4" s="7">
        <v>2</v>
      </c>
      <c r="B4" s="8">
        <v>12000</v>
      </c>
      <c r="C4" t="s">
        <v>16</v>
      </c>
      <c r="D4" t="s">
        <v>19</v>
      </c>
      <c r="F4" s="54" t="s">
        <v>75</v>
      </c>
      <c r="G4" s="9">
        <v>2500</v>
      </c>
      <c r="H4" s="9">
        <v>2400</v>
      </c>
      <c r="I4" s="9">
        <v>1000</v>
      </c>
      <c r="K4" s="30" t="s">
        <v>33</v>
      </c>
      <c r="L4" s="31" t="s">
        <v>17</v>
      </c>
      <c r="M4" s="233"/>
      <c r="N4" s="233"/>
      <c r="O4" s="245">
        <f>Q4</f>
        <v>20000</v>
      </c>
      <c r="P4" s="202">
        <f>Q4-O4</f>
        <v>0</v>
      </c>
      <c r="Q4" s="80">
        <f>B3</f>
        <v>20000</v>
      </c>
      <c r="R4" s="199">
        <f>O4*X4</f>
        <v>1156000000</v>
      </c>
      <c r="S4" s="233">
        <f>G11</f>
        <v>15000</v>
      </c>
      <c r="T4" s="233">
        <f>H11</f>
        <v>22000</v>
      </c>
      <c r="U4" s="245">
        <f>I11</f>
        <v>20000</v>
      </c>
      <c r="V4" s="143">
        <f>AB4-Y4</f>
        <v>46500</v>
      </c>
      <c r="W4" s="233">
        <f t="shared" ref="W4:W15" si="0">AC4-Z4</f>
        <v>46500</v>
      </c>
      <c r="X4" s="246">
        <f>AD4-AA4</f>
        <v>57800</v>
      </c>
      <c r="Y4" s="128">
        <f>G3+G4</f>
        <v>3500</v>
      </c>
      <c r="Z4" s="51">
        <f>H3+H4</f>
        <v>3500</v>
      </c>
      <c r="AA4" s="45">
        <f>I3+I4</f>
        <v>2200</v>
      </c>
      <c r="AB4" s="44">
        <f>G8</f>
        <v>50000</v>
      </c>
      <c r="AC4" s="51">
        <f>H8</f>
        <v>50000</v>
      </c>
      <c r="AD4" s="45">
        <f>I8</f>
        <v>60000</v>
      </c>
    </row>
    <row r="5" spans="1:30" x14ac:dyDescent="0.25">
      <c r="A5" s="7">
        <v>3</v>
      </c>
      <c r="B5" s="8">
        <v>12000</v>
      </c>
      <c r="C5" t="s">
        <v>16</v>
      </c>
      <c r="D5" t="s">
        <v>21</v>
      </c>
      <c r="F5" s="54" t="s">
        <v>76</v>
      </c>
      <c r="G5" s="9">
        <v>1500</v>
      </c>
      <c r="H5" s="9">
        <v>1000</v>
      </c>
      <c r="I5" s="9">
        <v>3000</v>
      </c>
      <c r="K5" s="26" t="s">
        <v>34</v>
      </c>
      <c r="L5" s="24" t="s">
        <v>17</v>
      </c>
      <c r="M5" s="263"/>
      <c r="N5" s="236">
        <v>15000</v>
      </c>
      <c r="O5" s="160"/>
      <c r="P5" s="203">
        <f>N5-Q5</f>
        <v>0</v>
      </c>
      <c r="Q5" s="80">
        <f>B6</f>
        <v>15000</v>
      </c>
      <c r="R5" s="87">
        <f>N5*W5</f>
        <v>718500000</v>
      </c>
      <c r="S5" s="261">
        <f>S4</f>
        <v>15000</v>
      </c>
      <c r="T5" s="236">
        <f>T4</f>
        <v>22000</v>
      </c>
      <c r="U5" s="160">
        <f>U4-O4</f>
        <v>0</v>
      </c>
      <c r="V5" s="257">
        <f t="shared" ref="V5:V15" si="1">AB5-Y5</f>
        <v>47500</v>
      </c>
      <c r="W5" s="236">
        <f t="shared" si="0"/>
        <v>47900</v>
      </c>
      <c r="X5" s="144">
        <f t="shared" ref="X5:X15" si="2">AD5-AA5</f>
        <v>55800</v>
      </c>
      <c r="Y5" s="128">
        <f>G3+G5</f>
        <v>2500</v>
      </c>
      <c r="Z5" s="51">
        <f>H3+H5</f>
        <v>2100</v>
      </c>
      <c r="AA5" s="45">
        <f>I3+I5</f>
        <v>4200</v>
      </c>
      <c r="AB5" s="44">
        <f>AB4</f>
        <v>50000</v>
      </c>
      <c r="AC5" s="52">
        <f>H8</f>
        <v>50000</v>
      </c>
      <c r="AD5" s="46">
        <f>I8</f>
        <v>60000</v>
      </c>
    </row>
    <row r="6" spans="1:30" x14ac:dyDescent="0.25">
      <c r="A6" s="7">
        <v>4</v>
      </c>
      <c r="B6" s="8">
        <v>15000</v>
      </c>
      <c r="C6" t="s">
        <v>23</v>
      </c>
      <c r="D6" t="s">
        <v>17</v>
      </c>
      <c r="F6" s="54" t="s">
        <v>77</v>
      </c>
      <c r="G6" s="9">
        <v>2000</v>
      </c>
      <c r="H6" s="9">
        <v>2000</v>
      </c>
      <c r="I6" s="9">
        <v>2000</v>
      </c>
      <c r="K6" s="26" t="s">
        <v>35</v>
      </c>
      <c r="L6" s="24" t="s">
        <v>17</v>
      </c>
      <c r="M6" s="247">
        <v>3000</v>
      </c>
      <c r="N6" s="261">
        <v>7000</v>
      </c>
      <c r="O6" s="160"/>
      <c r="P6" s="203">
        <f>Q6-M6-N6</f>
        <v>5000</v>
      </c>
      <c r="Q6" s="80">
        <f>B9</f>
        <v>15000</v>
      </c>
      <c r="R6" s="87">
        <f>(M6*V6)+(N6*W6)</f>
        <v>469300000</v>
      </c>
      <c r="S6" s="247">
        <f>S5-M5</f>
        <v>15000</v>
      </c>
      <c r="T6" s="261">
        <f>T5-N5</f>
        <v>7000</v>
      </c>
      <c r="U6" s="160">
        <v>0</v>
      </c>
      <c r="V6" s="270">
        <f t="shared" si="1"/>
        <v>47000</v>
      </c>
      <c r="W6" s="233">
        <f t="shared" si="0"/>
        <v>46900</v>
      </c>
      <c r="X6" s="144">
        <f t="shared" si="2"/>
        <v>56800</v>
      </c>
      <c r="Y6" s="128">
        <f>G3+G6</f>
        <v>3000</v>
      </c>
      <c r="Z6" s="51">
        <f>H3+H6</f>
        <v>3100</v>
      </c>
      <c r="AA6" s="45">
        <f>I3+I6</f>
        <v>3200</v>
      </c>
      <c r="AB6" s="44">
        <f>AB5</f>
        <v>50000</v>
      </c>
      <c r="AC6" s="52">
        <f>H8</f>
        <v>50000</v>
      </c>
      <c r="AD6" s="46">
        <f>I8</f>
        <v>60000</v>
      </c>
    </row>
    <row r="7" spans="1:30" x14ac:dyDescent="0.25">
      <c r="A7" s="7">
        <v>5</v>
      </c>
      <c r="B7" s="8">
        <v>11000</v>
      </c>
      <c r="C7" t="s">
        <v>23</v>
      </c>
      <c r="D7" t="s">
        <v>19</v>
      </c>
      <c r="F7" s="54" t="s">
        <v>78</v>
      </c>
      <c r="G7" s="9">
        <v>2000</v>
      </c>
      <c r="H7" s="9">
        <v>2500</v>
      </c>
      <c r="I7" s="9">
        <v>3000</v>
      </c>
      <c r="J7" s="94"/>
      <c r="K7" s="27" t="s">
        <v>36</v>
      </c>
      <c r="L7" s="22" t="s">
        <v>17</v>
      </c>
      <c r="M7" s="264">
        <v>12000</v>
      </c>
      <c r="N7" s="247"/>
      <c r="O7" s="161"/>
      <c r="P7" s="189">
        <f>Q7-M7-N7</f>
        <v>0</v>
      </c>
      <c r="Q7" s="76">
        <f>B12</f>
        <v>12000</v>
      </c>
      <c r="R7" s="88">
        <f>(N7*W7)+(M7*V7)</f>
        <v>564000000</v>
      </c>
      <c r="S7" s="264">
        <f>S6-M6</f>
        <v>12000</v>
      </c>
      <c r="T7" s="247">
        <f>T6-N6</f>
        <v>0</v>
      </c>
      <c r="U7" s="161">
        <v>0</v>
      </c>
      <c r="V7" s="256">
        <f t="shared" si="1"/>
        <v>47000</v>
      </c>
      <c r="W7" s="247">
        <f t="shared" si="0"/>
        <v>46400</v>
      </c>
      <c r="X7" s="145">
        <f t="shared" si="2"/>
        <v>55800</v>
      </c>
      <c r="Y7" s="129">
        <f>G3+G7</f>
        <v>3000</v>
      </c>
      <c r="Z7" s="71">
        <f>H3+H7</f>
        <v>3600</v>
      </c>
      <c r="AA7" s="70">
        <f>I3+I7</f>
        <v>4200</v>
      </c>
      <c r="AB7" s="47">
        <f>AB6</f>
        <v>50000</v>
      </c>
      <c r="AC7" s="53">
        <f>H8</f>
        <v>50000</v>
      </c>
      <c r="AD7" s="48">
        <f>I8</f>
        <v>60000</v>
      </c>
    </row>
    <row r="8" spans="1:30" x14ac:dyDescent="0.25">
      <c r="A8" s="7">
        <v>6</v>
      </c>
      <c r="B8" s="8">
        <v>10500</v>
      </c>
      <c r="C8" t="s">
        <v>23</v>
      </c>
      <c r="D8" t="s">
        <v>21</v>
      </c>
      <c r="F8" s="54" t="s">
        <v>10</v>
      </c>
      <c r="G8" s="9">
        <v>50000</v>
      </c>
      <c r="H8" s="9">
        <v>50000</v>
      </c>
      <c r="I8" s="9">
        <v>60000</v>
      </c>
      <c r="J8" s="96"/>
      <c r="K8" s="34" t="s">
        <v>33</v>
      </c>
      <c r="L8" s="35" t="s">
        <v>19</v>
      </c>
      <c r="M8" s="68"/>
      <c r="N8" s="258">
        <f>Q8</f>
        <v>12000</v>
      </c>
      <c r="O8" s="45"/>
      <c r="P8" s="202">
        <f>N8-Q8</f>
        <v>0</v>
      </c>
      <c r="Q8" s="81">
        <f>B4</f>
        <v>12000</v>
      </c>
      <c r="R8" s="85">
        <f>N8*W8</f>
        <v>558000000</v>
      </c>
      <c r="S8" s="68">
        <f>G12</f>
        <v>20000</v>
      </c>
      <c r="T8" s="258">
        <f>H12</f>
        <v>15000</v>
      </c>
      <c r="U8" s="45">
        <f>I12</f>
        <v>10000</v>
      </c>
      <c r="V8" s="136">
        <f t="shared" si="1"/>
        <v>41500</v>
      </c>
      <c r="W8" s="248">
        <f t="shared" si="0"/>
        <v>46500</v>
      </c>
      <c r="X8" s="137">
        <f t="shared" si="2"/>
        <v>42800</v>
      </c>
      <c r="Y8" s="128">
        <f>G3+G4</f>
        <v>3500</v>
      </c>
      <c r="Z8" s="51">
        <f>H3+H4</f>
        <v>3500</v>
      </c>
      <c r="AA8" s="45">
        <f>I3+I4</f>
        <v>2200</v>
      </c>
      <c r="AB8" s="44">
        <f>G9</f>
        <v>45000</v>
      </c>
      <c r="AC8" s="51">
        <f>H9</f>
        <v>50000</v>
      </c>
      <c r="AD8" s="45">
        <f>I9</f>
        <v>45000</v>
      </c>
    </row>
    <row r="9" spans="1:30" x14ac:dyDescent="0.25">
      <c r="A9">
        <v>7</v>
      </c>
      <c r="B9" s="8">
        <v>15000</v>
      </c>
      <c r="C9" t="s">
        <v>25</v>
      </c>
      <c r="D9" t="s">
        <v>17</v>
      </c>
      <c r="F9" s="54" t="s">
        <v>11</v>
      </c>
      <c r="G9" s="9">
        <v>45000</v>
      </c>
      <c r="H9" s="9">
        <v>50000</v>
      </c>
      <c r="I9" s="9">
        <v>45000</v>
      </c>
      <c r="J9" s="96"/>
      <c r="K9" s="23" t="s">
        <v>34</v>
      </c>
      <c r="L9" s="37" t="s">
        <v>19</v>
      </c>
      <c r="M9" s="249">
        <v>8000</v>
      </c>
      <c r="N9" s="248">
        <f>T9</f>
        <v>3000</v>
      </c>
      <c r="O9" s="261"/>
      <c r="P9" s="203">
        <f>M9+N9-Q9</f>
        <v>0</v>
      </c>
      <c r="Q9" s="82">
        <f>B7</f>
        <v>11000</v>
      </c>
      <c r="R9" s="85">
        <f>(N9*W9)+(M9*V9)</f>
        <v>483700000</v>
      </c>
      <c r="S9" s="249">
        <f>S8</f>
        <v>20000</v>
      </c>
      <c r="T9" s="248">
        <f>T8-N8</f>
        <v>3000</v>
      </c>
      <c r="U9" s="261">
        <f>U8</f>
        <v>10000</v>
      </c>
      <c r="V9" s="265">
        <f t="shared" si="1"/>
        <v>42500</v>
      </c>
      <c r="W9" s="248">
        <f t="shared" si="0"/>
        <v>47900</v>
      </c>
      <c r="X9" s="267">
        <f t="shared" si="2"/>
        <v>40800</v>
      </c>
      <c r="Y9" s="128">
        <f>G3+G5</f>
        <v>2500</v>
      </c>
      <c r="Z9" s="51">
        <f>H3+H5</f>
        <v>2100</v>
      </c>
      <c r="AA9" s="45">
        <f>I3+I5</f>
        <v>4200</v>
      </c>
      <c r="AB9" s="44">
        <f>G9</f>
        <v>45000</v>
      </c>
      <c r="AC9" s="52">
        <f>H9</f>
        <v>50000</v>
      </c>
      <c r="AD9" s="46">
        <f>I9</f>
        <v>45000</v>
      </c>
    </row>
    <row r="10" spans="1:30" x14ac:dyDescent="0.25">
      <c r="A10">
        <v>8</v>
      </c>
      <c r="B10" s="8">
        <v>8500</v>
      </c>
      <c r="C10" t="s">
        <v>25</v>
      </c>
      <c r="D10" t="s">
        <v>19</v>
      </c>
      <c r="F10" s="54" t="s">
        <v>12</v>
      </c>
      <c r="G10" s="9">
        <v>60000</v>
      </c>
      <c r="H10" s="9">
        <v>70000</v>
      </c>
      <c r="I10" s="9">
        <v>55000</v>
      </c>
      <c r="J10" s="96"/>
      <c r="K10" s="23" t="s">
        <v>35</v>
      </c>
      <c r="L10" s="37" t="s">
        <v>19</v>
      </c>
      <c r="M10" s="249">
        <v>8500</v>
      </c>
      <c r="N10" s="51"/>
      <c r="O10" s="266"/>
      <c r="P10" s="203">
        <f>M10+O10-Q10</f>
        <v>0</v>
      </c>
      <c r="Q10" s="82">
        <f>B10</f>
        <v>8500</v>
      </c>
      <c r="R10" s="85">
        <f>(M10*V10)</f>
        <v>357000000</v>
      </c>
      <c r="S10" s="249">
        <f>S9-M9</f>
        <v>12000</v>
      </c>
      <c r="T10" s="51">
        <f>T9-N9</f>
        <v>0</v>
      </c>
      <c r="U10" s="261">
        <f>U9-O9</f>
        <v>10000</v>
      </c>
      <c r="V10" s="265">
        <f t="shared" si="1"/>
        <v>42000</v>
      </c>
      <c r="W10" s="51">
        <f t="shared" si="0"/>
        <v>46900</v>
      </c>
      <c r="X10" s="267">
        <f t="shared" si="2"/>
        <v>41800</v>
      </c>
      <c r="Y10" s="128">
        <f>G3+G6</f>
        <v>3000</v>
      </c>
      <c r="Z10" s="51">
        <f>H3+H6</f>
        <v>3100</v>
      </c>
      <c r="AA10" s="45">
        <f>I3+I6</f>
        <v>3200</v>
      </c>
      <c r="AB10" s="44">
        <f>G9</f>
        <v>45000</v>
      </c>
      <c r="AC10" s="52">
        <f>H9</f>
        <v>50000</v>
      </c>
      <c r="AD10" s="46">
        <f>I9</f>
        <v>45000</v>
      </c>
    </row>
    <row r="11" spans="1:30" x14ac:dyDescent="0.25">
      <c r="A11">
        <v>9</v>
      </c>
      <c r="B11" s="8">
        <v>9000</v>
      </c>
      <c r="C11" t="s">
        <v>25</v>
      </c>
      <c r="D11" t="s">
        <v>21</v>
      </c>
      <c r="F11" s="89" t="s">
        <v>79</v>
      </c>
      <c r="G11" s="10">
        <v>15000</v>
      </c>
      <c r="H11" s="13">
        <v>22000</v>
      </c>
      <c r="I11" s="16">
        <v>20000</v>
      </c>
      <c r="J11" s="96"/>
      <c r="K11" s="21" t="s">
        <v>36</v>
      </c>
      <c r="L11" s="38" t="s">
        <v>19</v>
      </c>
      <c r="M11" s="249">
        <v>3500</v>
      </c>
      <c r="N11" s="71"/>
      <c r="O11" s="268">
        <f>Q11-M11</f>
        <v>3500</v>
      </c>
      <c r="P11" s="189">
        <f>U11-O11</f>
        <v>6500</v>
      </c>
      <c r="Q11" s="83">
        <f>B13</f>
        <v>7000</v>
      </c>
      <c r="R11" s="86">
        <f>(M11*V11)+(O11*X11)</f>
        <v>289800000</v>
      </c>
      <c r="S11" s="249">
        <f>S10-M10</f>
        <v>3500</v>
      </c>
      <c r="T11" s="71">
        <v>0</v>
      </c>
      <c r="U11" s="268">
        <f>U10-O10</f>
        <v>10000</v>
      </c>
      <c r="V11" s="265">
        <f t="shared" si="1"/>
        <v>42000</v>
      </c>
      <c r="W11" s="71">
        <f t="shared" si="0"/>
        <v>46400</v>
      </c>
      <c r="X11" s="269">
        <f t="shared" si="2"/>
        <v>40800</v>
      </c>
      <c r="Y11" s="129">
        <f>G3+G7</f>
        <v>3000</v>
      </c>
      <c r="Z11" s="71">
        <f>H3+H7</f>
        <v>3600</v>
      </c>
      <c r="AA11" s="70">
        <f>I3+I7</f>
        <v>4200</v>
      </c>
      <c r="AB11" s="47">
        <f t="shared" ref="AB11:AD12" si="3">G9</f>
        <v>45000</v>
      </c>
      <c r="AC11" s="53">
        <f t="shared" si="3"/>
        <v>50000</v>
      </c>
      <c r="AD11" s="48">
        <f t="shared" si="3"/>
        <v>45000</v>
      </c>
    </row>
    <row r="12" spans="1:30" x14ac:dyDescent="0.25">
      <c r="A12">
        <v>10</v>
      </c>
      <c r="B12" s="8">
        <v>12000</v>
      </c>
      <c r="C12" t="s">
        <v>26</v>
      </c>
      <c r="D12" t="s">
        <v>17</v>
      </c>
      <c r="F12" s="89" t="s">
        <v>80</v>
      </c>
      <c r="G12" s="11">
        <v>20000</v>
      </c>
      <c r="H12" s="14">
        <v>15000</v>
      </c>
      <c r="I12" s="17">
        <v>10000</v>
      </c>
      <c r="J12" s="96"/>
      <c r="K12" s="34" t="s">
        <v>33</v>
      </c>
      <c r="L12" s="35" t="s">
        <v>21</v>
      </c>
      <c r="M12" s="68"/>
      <c r="N12" s="251">
        <f>Q12</f>
        <v>12000</v>
      </c>
      <c r="O12" s="45"/>
      <c r="P12" s="203">
        <f>N12-Q12</f>
        <v>0</v>
      </c>
      <c r="Q12" s="79">
        <f>B5</f>
        <v>12000</v>
      </c>
      <c r="R12" s="87">
        <f>N12*W12</f>
        <v>798000000</v>
      </c>
      <c r="S12" s="68">
        <f>H13</f>
        <v>15000</v>
      </c>
      <c r="T12" s="251">
        <f>H13</f>
        <v>15000</v>
      </c>
      <c r="U12" s="45">
        <f>I13</f>
        <v>27000</v>
      </c>
      <c r="V12" s="136">
        <f t="shared" si="1"/>
        <v>56500</v>
      </c>
      <c r="W12" s="251">
        <f t="shared" si="0"/>
        <v>66500</v>
      </c>
      <c r="X12" s="137">
        <f t="shared" si="2"/>
        <v>52800</v>
      </c>
      <c r="Y12" s="128">
        <f>G3+G4</f>
        <v>3500</v>
      </c>
      <c r="Z12" s="51">
        <f>H3+H4</f>
        <v>3500</v>
      </c>
      <c r="AA12" s="45">
        <f>I3+I4</f>
        <v>2200</v>
      </c>
      <c r="AB12" s="44">
        <f t="shared" si="3"/>
        <v>60000</v>
      </c>
      <c r="AC12" s="51">
        <f t="shared" si="3"/>
        <v>70000</v>
      </c>
      <c r="AD12" s="45">
        <f t="shared" si="3"/>
        <v>55000</v>
      </c>
    </row>
    <row r="13" spans="1:30" x14ac:dyDescent="0.25">
      <c r="A13">
        <v>11</v>
      </c>
      <c r="B13" s="8">
        <v>7000</v>
      </c>
      <c r="C13" t="s">
        <v>26</v>
      </c>
      <c r="D13" t="s">
        <v>19</v>
      </c>
      <c r="F13" s="89" t="s">
        <v>81</v>
      </c>
      <c r="G13" s="12">
        <v>12000</v>
      </c>
      <c r="H13" s="15">
        <v>15000</v>
      </c>
      <c r="I13" s="18">
        <v>27000</v>
      </c>
      <c r="J13" s="96"/>
      <c r="K13" s="26" t="s">
        <v>34</v>
      </c>
      <c r="L13" s="24" t="s">
        <v>21</v>
      </c>
      <c r="M13" s="252">
        <f>Q13-N13</f>
        <v>7500</v>
      </c>
      <c r="N13" s="251">
        <f>T12-N12</f>
        <v>3000</v>
      </c>
      <c r="O13" s="45"/>
      <c r="P13" s="203">
        <f>M13+N13-Q13</f>
        <v>0</v>
      </c>
      <c r="Q13" s="80">
        <f>B8</f>
        <v>10500</v>
      </c>
      <c r="R13" s="87">
        <f>(M13*V13)+(N13*W13)</f>
        <v>634950000</v>
      </c>
      <c r="S13" s="252">
        <f>S12-M13</f>
        <v>7500</v>
      </c>
      <c r="T13" s="251">
        <f>T12-N12</f>
        <v>3000</v>
      </c>
      <c r="U13" s="45">
        <f>U12</f>
        <v>27000</v>
      </c>
      <c r="V13" s="253">
        <f t="shared" si="1"/>
        <v>57500</v>
      </c>
      <c r="W13" s="251">
        <f t="shared" si="0"/>
        <v>67900</v>
      </c>
      <c r="X13" s="137">
        <f t="shared" si="2"/>
        <v>50800</v>
      </c>
      <c r="Y13" s="128">
        <f>G3+G5</f>
        <v>2500</v>
      </c>
      <c r="Z13" s="51">
        <f>H3+H5</f>
        <v>2100</v>
      </c>
      <c r="AA13" s="45">
        <f>I3+I5</f>
        <v>4200</v>
      </c>
      <c r="AB13" s="44">
        <f>G10</f>
        <v>60000</v>
      </c>
      <c r="AC13" s="52">
        <f>H10</f>
        <v>70000</v>
      </c>
      <c r="AD13" s="46">
        <f>I10</f>
        <v>55000</v>
      </c>
    </row>
    <row r="14" spans="1:30" x14ac:dyDescent="0.25">
      <c r="A14">
        <v>12</v>
      </c>
      <c r="B14" s="8">
        <v>10000</v>
      </c>
      <c r="C14" t="s">
        <v>26</v>
      </c>
      <c r="D14" t="s">
        <v>21</v>
      </c>
      <c r="F14" s="54"/>
      <c r="G14" s="9"/>
      <c r="H14" s="9"/>
      <c r="I14" s="9"/>
      <c r="J14" s="96"/>
      <c r="K14" s="26" t="s">
        <v>35</v>
      </c>
      <c r="L14" s="24" t="s">
        <v>21</v>
      </c>
      <c r="M14" s="252">
        <v>4500</v>
      </c>
      <c r="N14" s="51"/>
      <c r="O14" s="250">
        <f>Q14-M14</f>
        <v>4500</v>
      </c>
      <c r="P14" s="203">
        <f>M14+O14-Q14</f>
        <v>0</v>
      </c>
      <c r="Q14" s="80">
        <f>B11</f>
        <v>9000</v>
      </c>
      <c r="R14" s="87">
        <f>(M14*V14)+(O14*X14)</f>
        <v>489600000</v>
      </c>
      <c r="S14" s="252">
        <f>S13-M14</f>
        <v>3000</v>
      </c>
      <c r="T14" s="51">
        <f>T13-N13</f>
        <v>0</v>
      </c>
      <c r="U14" s="250">
        <f>U13</f>
        <v>27000</v>
      </c>
      <c r="V14" s="253">
        <f t="shared" si="1"/>
        <v>57000</v>
      </c>
      <c r="W14" s="51">
        <f t="shared" si="0"/>
        <v>66900</v>
      </c>
      <c r="X14" s="254">
        <f t="shared" si="2"/>
        <v>51800</v>
      </c>
      <c r="Y14" s="128">
        <f>G3+G6</f>
        <v>3000</v>
      </c>
      <c r="Z14" s="51">
        <f>H3+H6</f>
        <v>3100</v>
      </c>
      <c r="AA14" s="45">
        <f>I3+I6</f>
        <v>3200</v>
      </c>
      <c r="AB14" s="44">
        <f>G10</f>
        <v>60000</v>
      </c>
      <c r="AC14" s="52">
        <f>H10</f>
        <v>70000</v>
      </c>
      <c r="AD14" s="45">
        <f>I10</f>
        <v>55000</v>
      </c>
    </row>
    <row r="15" spans="1:30" ht="15.75" thickBot="1" x14ac:dyDescent="0.3">
      <c r="A15" s="1" t="s">
        <v>27</v>
      </c>
      <c r="B15" s="19">
        <f>SUM(B3:B14)</f>
        <v>142000</v>
      </c>
      <c r="C15" s="20">
        <f>B15-G25</f>
        <v>142000</v>
      </c>
      <c r="D15" s="1"/>
      <c r="F15" s="54"/>
      <c r="G15" s="9"/>
      <c r="H15" s="9"/>
      <c r="I15" s="9"/>
      <c r="J15" s="96"/>
      <c r="K15" s="27" t="s">
        <v>36</v>
      </c>
      <c r="L15" s="22" t="s">
        <v>21</v>
      </c>
      <c r="M15" s="69"/>
      <c r="N15" s="71"/>
      <c r="O15" s="250">
        <f>Q15</f>
        <v>10000</v>
      </c>
      <c r="P15" s="189">
        <f>O15-Q15+U15-O15</f>
        <v>12500</v>
      </c>
      <c r="Q15" s="76">
        <f>B14</f>
        <v>10000</v>
      </c>
      <c r="R15" s="88">
        <f>O15*X15</f>
        <v>508000000</v>
      </c>
      <c r="S15" s="69">
        <v>0</v>
      </c>
      <c r="T15" s="71">
        <v>0</v>
      </c>
      <c r="U15" s="250">
        <f>U14-O14</f>
        <v>22500</v>
      </c>
      <c r="V15" s="139">
        <f t="shared" si="1"/>
        <v>57000</v>
      </c>
      <c r="W15" s="140">
        <f t="shared" si="0"/>
        <v>66400</v>
      </c>
      <c r="X15" s="255">
        <f t="shared" si="2"/>
        <v>50800</v>
      </c>
      <c r="Y15" s="129">
        <f>G3+G7</f>
        <v>3000</v>
      </c>
      <c r="Z15" s="71">
        <f>H3+H7</f>
        <v>3600</v>
      </c>
      <c r="AA15" s="70">
        <f>I3+I7</f>
        <v>4200</v>
      </c>
      <c r="AB15" s="47">
        <f>G10</f>
        <v>60000</v>
      </c>
      <c r="AC15" s="53">
        <f>H10</f>
        <v>70000</v>
      </c>
      <c r="AD15" s="53">
        <f>I10</f>
        <v>55000</v>
      </c>
    </row>
    <row r="16" spans="1:30" x14ac:dyDescent="0.25">
      <c r="F16" s="89"/>
      <c r="G16" s="10"/>
      <c r="H16" s="13"/>
      <c r="I16" s="16"/>
      <c r="J16" s="98"/>
      <c r="L16" s="8"/>
      <c r="M16" s="146">
        <f t="shared" ref="M16:O16" si="4">SUM(M4:M15)</f>
        <v>47000</v>
      </c>
      <c r="N16" s="146">
        <f t="shared" si="4"/>
        <v>52000</v>
      </c>
      <c r="O16" s="146">
        <f t="shared" si="4"/>
        <v>38000</v>
      </c>
      <c r="P16" s="148">
        <f>SUM(P4:P15)</f>
        <v>24000</v>
      </c>
      <c r="Q16" s="148">
        <f>SUM(Q4:Q15)</f>
        <v>142000</v>
      </c>
      <c r="R16" s="29">
        <f>SUM(R4:R15)</f>
        <v>7026850000</v>
      </c>
      <c r="S16" s="148">
        <f>S4+S8+S12</f>
        <v>50000</v>
      </c>
      <c r="T16" s="148">
        <f t="shared" ref="T16:U16" si="5">T4+T8+T12</f>
        <v>52000</v>
      </c>
      <c r="U16" s="148">
        <f t="shared" si="5"/>
        <v>57000</v>
      </c>
      <c r="V16" s="39" t="s">
        <v>57</v>
      </c>
    </row>
    <row r="17" spans="6:31" x14ac:dyDescent="0.25">
      <c r="F17" s="89"/>
      <c r="G17" s="11"/>
      <c r="H17" s="14"/>
      <c r="I17" s="17"/>
      <c r="J17" s="96"/>
      <c r="M17" s="147"/>
      <c r="N17" s="147"/>
      <c r="O17" s="146">
        <f>SUM(M16:O16)-P7</f>
        <v>137000</v>
      </c>
      <c r="P17" s="151"/>
      <c r="Q17" s="151">
        <f>P16+Q16</f>
        <v>166000</v>
      </c>
      <c r="R17" s="8"/>
      <c r="S17" s="149"/>
      <c r="T17" s="150"/>
      <c r="U17" s="150">
        <f>SUM(S16:U16)</f>
        <v>159000</v>
      </c>
      <c r="V17" s="39" t="s">
        <v>54</v>
      </c>
    </row>
    <row r="18" spans="6:31" x14ac:dyDescent="0.25">
      <c r="F18" s="89"/>
      <c r="G18" s="12"/>
      <c r="H18" s="15"/>
      <c r="I18" s="18"/>
      <c r="J18" s="96"/>
      <c r="T18" s="28"/>
      <c r="U18" s="29"/>
      <c r="V18" s="39" t="s">
        <v>56</v>
      </c>
    </row>
    <row r="19" spans="6:31" x14ac:dyDescent="0.25">
      <c r="F19" s="54"/>
      <c r="G19" s="111"/>
      <c r="H19" s="54"/>
      <c r="I19" s="54"/>
      <c r="J19" s="96"/>
      <c r="Q19" s="90" t="s">
        <v>46</v>
      </c>
      <c r="T19" s="90" t="s">
        <v>51</v>
      </c>
    </row>
    <row r="20" spans="6:31" x14ac:dyDescent="0.25">
      <c r="F20" s="54"/>
      <c r="G20" s="109"/>
      <c r="H20" s="110"/>
      <c r="I20" s="110"/>
      <c r="J20" s="98"/>
      <c r="Q20" s="37" t="s">
        <v>33</v>
      </c>
      <c r="R20" s="29">
        <f>R4+R8+R12</f>
        <v>2512000000</v>
      </c>
      <c r="T20" s="37" t="s">
        <v>50</v>
      </c>
      <c r="U20" s="29">
        <f>(M6*V6)+(M9*V9)+(M10*V10)+(M11*V11)+(M13*V13)+(M14*V14)</f>
        <v>1672750000</v>
      </c>
    </row>
    <row r="21" spans="6:31" x14ac:dyDescent="0.25">
      <c r="F21" s="54"/>
      <c r="G21" s="113"/>
      <c r="H21" s="54"/>
      <c r="I21" s="54"/>
      <c r="J21" s="96"/>
      <c r="Q21" s="37" t="s">
        <v>34</v>
      </c>
      <c r="R21" s="29">
        <f>R5+R9+R13</f>
        <v>1837150000</v>
      </c>
      <c r="T21" s="37" t="s">
        <v>30</v>
      </c>
      <c r="U21" s="29">
        <f>(N5*W5)+(N6*W6)+(N7*W7)+(N8*W8)+(N9*W9)+(N12*W12)+(N13*W13)</f>
        <v>2750200000</v>
      </c>
    </row>
    <row r="22" spans="6:31" x14ac:dyDescent="0.25">
      <c r="F22" s="54"/>
      <c r="G22" s="105"/>
      <c r="H22" s="54"/>
      <c r="I22" s="54"/>
      <c r="J22" s="96"/>
      <c r="Q22" s="37" t="s">
        <v>35</v>
      </c>
      <c r="R22" s="29">
        <f>R6+R10+R14</f>
        <v>1315900000</v>
      </c>
      <c r="T22" s="38" t="s">
        <v>32</v>
      </c>
      <c r="U22" s="33">
        <f>(O4*X4)+(O11*X11)+(O14*X14)+(O15*X15)</f>
        <v>2039900000</v>
      </c>
      <c r="Y22" s="93"/>
    </row>
    <row r="23" spans="6:31" x14ac:dyDescent="0.25">
      <c r="F23" s="54"/>
      <c r="G23" s="116"/>
      <c r="H23" s="54"/>
      <c r="I23" s="54"/>
      <c r="J23" s="96"/>
      <c r="Q23" s="38" t="s">
        <v>36</v>
      </c>
      <c r="R23" s="33">
        <f>R7+R11+R15</f>
        <v>1361800000</v>
      </c>
      <c r="T23" s="91" t="s">
        <v>28</v>
      </c>
      <c r="U23" s="92">
        <f>SUM(U20:U22)</f>
        <v>6462850000</v>
      </c>
      <c r="AB23" s="8"/>
    </row>
    <row r="24" spans="6:31" x14ac:dyDescent="0.25">
      <c r="F24" s="54"/>
      <c r="G24" s="111"/>
      <c r="H24" s="54"/>
      <c r="I24" s="54"/>
      <c r="J24" s="96"/>
      <c r="Q24" s="91" t="s">
        <v>28</v>
      </c>
      <c r="R24" s="92">
        <f>SUM(R20:R23)</f>
        <v>7026850000</v>
      </c>
      <c r="U24" s="29">
        <f>R24-R30+R16-U23</f>
        <v>564000000</v>
      </c>
      <c r="AB24" s="8"/>
    </row>
    <row r="25" spans="6:31" x14ac:dyDescent="0.25">
      <c r="F25" s="94"/>
      <c r="G25" s="120"/>
      <c r="H25" s="94"/>
      <c r="I25" s="94"/>
      <c r="J25" s="120"/>
      <c r="Y25" s="234"/>
      <c r="Z25" s="234"/>
      <c r="AA25" s="234"/>
      <c r="AB25" s="235"/>
    </row>
    <row r="26" spans="6:31" x14ac:dyDescent="0.25">
      <c r="Q26" s="90" t="s">
        <v>47</v>
      </c>
    </row>
    <row r="27" spans="6:31" x14ac:dyDescent="0.25">
      <c r="P27" t="s">
        <v>48</v>
      </c>
      <c r="Q27" t="str">
        <f>L4</f>
        <v>AA</v>
      </c>
      <c r="R27" s="29">
        <f>SUM(R4:R7)</f>
        <v>2907800000</v>
      </c>
    </row>
    <row r="28" spans="6:31" x14ac:dyDescent="0.25">
      <c r="F28" s="24"/>
      <c r="G28" s="24"/>
      <c r="H28" s="24"/>
      <c r="I28" s="24"/>
      <c r="J28" s="24"/>
      <c r="P28" t="s">
        <v>49</v>
      </c>
      <c r="Q28" t="str">
        <f>L8</f>
        <v>BB</v>
      </c>
      <c r="R28" s="29">
        <f>SUM(R8:R11)</f>
        <v>1688500000</v>
      </c>
      <c r="AE28" s="24"/>
    </row>
    <row r="29" spans="6:31" x14ac:dyDescent="0.25">
      <c r="F29" s="24"/>
      <c r="G29" s="24"/>
      <c r="H29" s="32"/>
      <c r="I29" s="32"/>
      <c r="J29" s="32"/>
      <c r="P29" s="22" t="s">
        <v>31</v>
      </c>
      <c r="Q29" s="22" t="str">
        <f>L12</f>
        <v>CC</v>
      </c>
      <c r="R29" s="33">
        <f>SUM(R12:R15)</f>
        <v>2430550000</v>
      </c>
      <c r="T29" t="s">
        <v>52</v>
      </c>
      <c r="AE29" s="24"/>
    </row>
    <row r="30" spans="6:31" x14ac:dyDescent="0.25">
      <c r="F30" s="24"/>
      <c r="G30" s="24"/>
      <c r="H30" s="32"/>
      <c r="I30" s="32"/>
      <c r="J30" s="36"/>
      <c r="Q30" s="93" t="s">
        <v>28</v>
      </c>
      <c r="R30" s="92">
        <f>SUM(R27:R29)</f>
        <v>7026850000</v>
      </c>
      <c r="T30" t="s">
        <v>53</v>
      </c>
      <c r="AE30" s="24"/>
    </row>
    <row r="31" spans="6:31" x14ac:dyDescent="0.25">
      <c r="F31" s="24"/>
      <c r="G31" s="24"/>
      <c r="H31" s="32"/>
      <c r="I31" s="32"/>
      <c r="J31" s="32"/>
      <c r="AE31" s="24"/>
    </row>
    <row r="32" spans="6:31" x14ac:dyDescent="0.25">
      <c r="F32" s="24"/>
      <c r="G32" s="24"/>
      <c r="H32" s="32"/>
      <c r="I32" s="32"/>
      <c r="J32" s="32"/>
      <c r="AE32" s="24"/>
    </row>
    <row r="33" spans="6:31" x14ac:dyDescent="0.25">
      <c r="F33" s="24"/>
      <c r="G33" s="24"/>
      <c r="H33" s="32"/>
      <c r="I33" s="32"/>
      <c r="J33" s="32"/>
      <c r="AE33" s="24"/>
    </row>
    <row r="34" spans="6:31" x14ac:dyDescent="0.25">
      <c r="F34" t="s">
        <v>1</v>
      </c>
      <c r="G34" t="s">
        <v>43</v>
      </c>
      <c r="H34" t="s">
        <v>42</v>
      </c>
      <c r="I34" t="s">
        <v>85</v>
      </c>
      <c r="J34" t="s">
        <v>86</v>
      </c>
      <c r="K34" t="s">
        <v>87</v>
      </c>
      <c r="L34" t="s">
        <v>88</v>
      </c>
      <c r="M34" t="s">
        <v>89</v>
      </c>
      <c r="N34" t="s">
        <v>90</v>
      </c>
      <c r="O34" t="s">
        <v>91</v>
      </c>
      <c r="P34" t="s">
        <v>92</v>
      </c>
      <c r="Q34" t="s">
        <v>93</v>
      </c>
      <c r="AE34" s="24"/>
    </row>
    <row r="35" spans="6:31" x14ac:dyDescent="0.25">
      <c r="F35" s="8">
        <v>20000</v>
      </c>
      <c r="G35" t="s">
        <v>33</v>
      </c>
      <c r="H35" t="s">
        <v>17</v>
      </c>
      <c r="I35" s="296">
        <v>46500</v>
      </c>
      <c r="J35" s="296">
        <v>46500</v>
      </c>
      <c r="K35" s="296">
        <v>57800</v>
      </c>
      <c r="L35" s="296">
        <v>3500</v>
      </c>
      <c r="M35" s="296">
        <v>3500</v>
      </c>
      <c r="N35" s="296">
        <v>2200</v>
      </c>
      <c r="O35" s="296">
        <v>50000</v>
      </c>
      <c r="P35" s="296">
        <v>50000</v>
      </c>
      <c r="Q35" s="296">
        <v>60000</v>
      </c>
      <c r="AE35" s="24"/>
    </row>
    <row r="36" spans="6:31" x14ac:dyDescent="0.25">
      <c r="F36" s="8">
        <v>12000</v>
      </c>
      <c r="G36" t="s">
        <v>34</v>
      </c>
      <c r="H36" t="s">
        <v>17</v>
      </c>
      <c r="I36">
        <v>47500</v>
      </c>
      <c r="J36" s="296">
        <v>47900</v>
      </c>
      <c r="K36" s="296">
        <v>55800</v>
      </c>
      <c r="L36" s="296">
        <v>2500</v>
      </c>
      <c r="M36" s="296">
        <v>2100</v>
      </c>
      <c r="N36" s="296">
        <v>4200</v>
      </c>
      <c r="O36" s="296">
        <v>50000</v>
      </c>
      <c r="P36" s="296">
        <v>50000</v>
      </c>
      <c r="Q36" s="296">
        <v>60000</v>
      </c>
      <c r="AE36" s="24"/>
    </row>
    <row r="37" spans="6:31" x14ac:dyDescent="0.25">
      <c r="F37" s="8">
        <v>12000</v>
      </c>
      <c r="G37" t="s">
        <v>35</v>
      </c>
      <c r="H37" t="s">
        <v>17</v>
      </c>
      <c r="I37" s="296">
        <v>47000</v>
      </c>
      <c r="J37" s="296">
        <v>46900</v>
      </c>
      <c r="K37" s="296">
        <v>56800</v>
      </c>
      <c r="L37" s="296">
        <v>3000</v>
      </c>
      <c r="M37" s="296">
        <v>3100</v>
      </c>
      <c r="N37" s="296">
        <v>3200</v>
      </c>
      <c r="O37" s="296">
        <v>50000</v>
      </c>
      <c r="P37" s="296">
        <v>50000</v>
      </c>
      <c r="Q37" s="296">
        <v>60000</v>
      </c>
      <c r="AE37" s="24"/>
    </row>
    <row r="38" spans="6:31" x14ac:dyDescent="0.25">
      <c r="F38" s="8">
        <v>15000</v>
      </c>
      <c r="G38" t="s">
        <v>36</v>
      </c>
      <c r="H38" t="s">
        <v>17</v>
      </c>
      <c r="I38" s="296">
        <v>47000</v>
      </c>
      <c r="J38" s="296">
        <v>46400</v>
      </c>
      <c r="K38" s="296">
        <v>55800</v>
      </c>
      <c r="L38" s="296">
        <v>3000</v>
      </c>
      <c r="M38" s="296">
        <v>3600</v>
      </c>
      <c r="N38" s="296">
        <v>4200</v>
      </c>
      <c r="O38" s="296">
        <v>50000</v>
      </c>
      <c r="P38" s="296">
        <v>50000</v>
      </c>
      <c r="Q38" s="296">
        <v>60000</v>
      </c>
      <c r="AE38" s="24"/>
    </row>
    <row r="39" spans="6:31" x14ac:dyDescent="0.25">
      <c r="F39" s="8">
        <v>11000</v>
      </c>
      <c r="G39" t="s">
        <v>33</v>
      </c>
      <c r="H39" t="s">
        <v>19</v>
      </c>
      <c r="I39" s="296">
        <v>41500</v>
      </c>
      <c r="J39" s="296">
        <v>46500</v>
      </c>
      <c r="K39" s="296">
        <v>42800</v>
      </c>
      <c r="L39" s="296">
        <v>3500</v>
      </c>
      <c r="M39" s="296">
        <v>3500</v>
      </c>
      <c r="N39" s="296">
        <v>2200</v>
      </c>
      <c r="O39" s="296">
        <v>45000</v>
      </c>
      <c r="P39" s="296">
        <v>50000</v>
      </c>
      <c r="Q39" s="296">
        <v>45000</v>
      </c>
      <c r="AE39" s="24"/>
    </row>
    <row r="40" spans="6:31" x14ac:dyDescent="0.25">
      <c r="F40" s="8">
        <v>10500</v>
      </c>
      <c r="G40" t="s">
        <v>34</v>
      </c>
      <c r="H40" t="s">
        <v>19</v>
      </c>
      <c r="I40" s="296">
        <v>42500</v>
      </c>
      <c r="J40" s="296">
        <v>47900</v>
      </c>
      <c r="K40" s="296">
        <v>40800</v>
      </c>
      <c r="L40" s="296">
        <v>2500</v>
      </c>
      <c r="M40" s="296">
        <v>2100</v>
      </c>
      <c r="N40" s="296">
        <v>4200</v>
      </c>
      <c r="O40" s="296">
        <v>45000</v>
      </c>
      <c r="P40" s="296">
        <v>50000</v>
      </c>
      <c r="Q40" s="296">
        <v>45000</v>
      </c>
    </row>
    <row r="41" spans="6:31" x14ac:dyDescent="0.25">
      <c r="F41" s="8">
        <v>15000</v>
      </c>
      <c r="G41" t="s">
        <v>35</v>
      </c>
      <c r="H41" t="s">
        <v>19</v>
      </c>
      <c r="I41" s="296">
        <v>42000</v>
      </c>
      <c r="J41" s="296">
        <v>46900</v>
      </c>
      <c r="K41" s="296">
        <v>41800</v>
      </c>
      <c r="L41" s="296">
        <v>3000</v>
      </c>
      <c r="M41" s="296">
        <v>3100</v>
      </c>
      <c r="N41" s="296">
        <v>3200</v>
      </c>
      <c r="O41" s="296">
        <v>45000</v>
      </c>
      <c r="P41" s="296">
        <v>50000</v>
      </c>
      <c r="Q41" s="296">
        <v>45000</v>
      </c>
    </row>
    <row r="42" spans="6:31" x14ac:dyDescent="0.25">
      <c r="F42" s="8">
        <v>8500</v>
      </c>
      <c r="G42" t="s">
        <v>36</v>
      </c>
      <c r="H42" t="s">
        <v>19</v>
      </c>
      <c r="I42" s="296">
        <v>42000</v>
      </c>
      <c r="J42" s="296">
        <v>46400</v>
      </c>
      <c r="K42" s="296">
        <v>40800</v>
      </c>
      <c r="L42" s="296">
        <v>3000</v>
      </c>
      <c r="M42" s="296">
        <v>3600</v>
      </c>
      <c r="N42" s="296">
        <v>4200</v>
      </c>
      <c r="O42" s="296">
        <v>45000</v>
      </c>
      <c r="P42" s="296">
        <v>50000</v>
      </c>
      <c r="Q42" s="296">
        <v>45000</v>
      </c>
    </row>
    <row r="43" spans="6:31" x14ac:dyDescent="0.25">
      <c r="F43" s="8">
        <v>9000</v>
      </c>
      <c r="G43" t="s">
        <v>33</v>
      </c>
      <c r="H43" t="s">
        <v>21</v>
      </c>
      <c r="I43" s="296">
        <v>56500</v>
      </c>
      <c r="J43" s="296">
        <v>66500</v>
      </c>
      <c r="K43" s="296">
        <v>52800</v>
      </c>
      <c r="L43" s="296">
        <v>3500</v>
      </c>
      <c r="M43" s="296">
        <v>3500</v>
      </c>
      <c r="N43" s="296">
        <v>2200</v>
      </c>
      <c r="O43" s="296">
        <v>60000</v>
      </c>
      <c r="P43" s="296">
        <v>70000</v>
      </c>
      <c r="Q43" s="296">
        <v>55000</v>
      </c>
    </row>
    <row r="44" spans="6:31" x14ac:dyDescent="0.25">
      <c r="F44" s="8">
        <v>12000</v>
      </c>
      <c r="G44" t="s">
        <v>34</v>
      </c>
      <c r="H44" t="s">
        <v>21</v>
      </c>
      <c r="I44" s="296">
        <v>57500</v>
      </c>
      <c r="J44" s="296">
        <v>67900</v>
      </c>
      <c r="K44" s="296">
        <v>50800</v>
      </c>
      <c r="L44" s="296">
        <v>2500</v>
      </c>
      <c r="M44" s="296">
        <v>2100</v>
      </c>
      <c r="N44" s="296">
        <v>4200</v>
      </c>
      <c r="O44" s="296">
        <v>60000</v>
      </c>
      <c r="P44" s="296">
        <v>70000</v>
      </c>
      <c r="Q44" s="296">
        <v>55000</v>
      </c>
    </row>
    <row r="45" spans="6:31" x14ac:dyDescent="0.25">
      <c r="F45" s="8">
        <v>7000</v>
      </c>
      <c r="G45" t="s">
        <v>35</v>
      </c>
      <c r="H45" t="s">
        <v>21</v>
      </c>
      <c r="I45" s="296">
        <v>57000</v>
      </c>
      <c r="J45" s="296">
        <v>66900</v>
      </c>
      <c r="K45" s="296">
        <v>51800</v>
      </c>
      <c r="L45" s="296">
        <v>3000</v>
      </c>
      <c r="M45" s="296">
        <v>3100</v>
      </c>
      <c r="N45" s="296">
        <v>3200</v>
      </c>
      <c r="O45" s="296">
        <v>60000</v>
      </c>
      <c r="P45" s="296">
        <v>70000</v>
      </c>
      <c r="Q45" s="296">
        <v>55000</v>
      </c>
    </row>
    <row r="46" spans="6:31" x14ac:dyDescent="0.25">
      <c r="F46" s="8">
        <v>10000</v>
      </c>
      <c r="G46" t="s">
        <v>36</v>
      </c>
      <c r="H46" t="s">
        <v>21</v>
      </c>
      <c r="I46" s="296">
        <v>57000</v>
      </c>
      <c r="J46" s="296">
        <v>66400</v>
      </c>
      <c r="K46" s="296">
        <v>50800</v>
      </c>
      <c r="L46" s="296">
        <v>3000</v>
      </c>
      <c r="M46" s="296">
        <v>3600</v>
      </c>
      <c r="N46" s="296">
        <v>4200</v>
      </c>
      <c r="O46" s="296">
        <v>60000</v>
      </c>
      <c r="P46" s="296">
        <v>70000</v>
      </c>
      <c r="Q46" s="296">
        <v>55000</v>
      </c>
    </row>
    <row r="57" spans="18:18" x14ac:dyDescent="0.25">
      <c r="R57" s="25"/>
    </row>
    <row r="58" spans="18:18" x14ac:dyDescent="0.25">
      <c r="R58" s="122"/>
    </row>
  </sheetData>
  <mergeCells count="5">
    <mergeCell ref="K2:Q2"/>
    <mergeCell ref="S2:U2"/>
    <mergeCell ref="V2:X2"/>
    <mergeCell ref="Y2:AA2"/>
    <mergeCell ref="AB2:AD2"/>
  </mergeCells>
  <pageMargins left="0.7" right="0.7" top="0.75" bottom="0.75" header="0.3" footer="0.3"/>
  <pageSetup orientation="portrait" r:id="rId1"/>
  <ignoredErrors>
    <ignoredError sqref="AC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workbookViewId="0">
      <selection activeCell="I18" sqref="I18"/>
    </sheetView>
  </sheetViews>
  <sheetFormatPr defaultRowHeight="15" x14ac:dyDescent="0.25"/>
  <sheetData>
    <row r="1" spans="1:7" x14ac:dyDescent="0.25"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25">
      <c r="A2">
        <v>0</v>
      </c>
      <c r="B2">
        <v>46500</v>
      </c>
      <c r="C2">
        <v>3500</v>
      </c>
      <c r="D2">
        <v>0</v>
      </c>
      <c r="E2" t="s">
        <v>16</v>
      </c>
      <c r="F2" t="s">
        <v>17</v>
      </c>
      <c r="G2">
        <v>15000</v>
      </c>
    </row>
    <row r="3" spans="1:7" x14ac:dyDescent="0.25">
      <c r="A3">
        <v>1</v>
      </c>
      <c r="B3">
        <v>47500</v>
      </c>
      <c r="C3">
        <v>2500</v>
      </c>
      <c r="D3">
        <v>0</v>
      </c>
      <c r="E3" t="s">
        <v>23</v>
      </c>
      <c r="F3" t="s">
        <v>17</v>
      </c>
      <c r="G3">
        <v>15000</v>
      </c>
    </row>
    <row r="4" spans="1:7" x14ac:dyDescent="0.25">
      <c r="A4">
        <v>2</v>
      </c>
      <c r="B4">
        <v>47000</v>
      </c>
      <c r="C4">
        <v>3000</v>
      </c>
      <c r="D4">
        <v>0</v>
      </c>
      <c r="E4" t="s">
        <v>25</v>
      </c>
      <c r="F4" t="s">
        <v>17</v>
      </c>
      <c r="G4">
        <v>15000</v>
      </c>
    </row>
    <row r="5" spans="1:7" x14ac:dyDescent="0.25">
      <c r="A5">
        <v>3</v>
      </c>
      <c r="B5">
        <v>47000</v>
      </c>
      <c r="C5">
        <v>3000</v>
      </c>
      <c r="D5">
        <v>0</v>
      </c>
      <c r="E5" t="s">
        <v>26</v>
      </c>
      <c r="F5" t="s">
        <v>17</v>
      </c>
      <c r="G5">
        <v>15000</v>
      </c>
    </row>
    <row r="6" spans="1:7" x14ac:dyDescent="0.25">
      <c r="A6">
        <v>4</v>
      </c>
      <c r="B6">
        <v>41500</v>
      </c>
      <c r="C6">
        <v>3500</v>
      </c>
      <c r="D6">
        <v>0</v>
      </c>
      <c r="E6" t="s">
        <v>16</v>
      </c>
      <c r="F6" t="s">
        <v>19</v>
      </c>
      <c r="G6">
        <v>20000</v>
      </c>
    </row>
    <row r="7" spans="1:7" x14ac:dyDescent="0.25">
      <c r="A7">
        <v>5</v>
      </c>
      <c r="B7">
        <v>42500</v>
      </c>
      <c r="C7">
        <v>2500</v>
      </c>
      <c r="D7">
        <v>0</v>
      </c>
      <c r="E7" t="s">
        <v>23</v>
      </c>
      <c r="F7" t="s">
        <v>19</v>
      </c>
      <c r="G7">
        <v>20000</v>
      </c>
    </row>
    <row r="8" spans="1:7" x14ac:dyDescent="0.25">
      <c r="A8">
        <v>6</v>
      </c>
      <c r="B8">
        <v>42000</v>
      </c>
      <c r="C8">
        <v>3000</v>
      </c>
      <c r="D8">
        <v>0</v>
      </c>
      <c r="E8" t="s">
        <v>25</v>
      </c>
      <c r="F8" t="s">
        <v>19</v>
      </c>
      <c r="G8">
        <v>20000</v>
      </c>
    </row>
    <row r="9" spans="1:7" x14ac:dyDescent="0.25">
      <c r="A9">
        <v>7</v>
      </c>
      <c r="B9">
        <v>42000</v>
      </c>
      <c r="C9">
        <v>3000</v>
      </c>
      <c r="D9">
        <v>0</v>
      </c>
      <c r="E9" t="s">
        <v>26</v>
      </c>
      <c r="F9" t="s">
        <v>19</v>
      </c>
      <c r="G9">
        <v>20000</v>
      </c>
    </row>
    <row r="10" spans="1:7" x14ac:dyDescent="0.25">
      <c r="A10">
        <v>8</v>
      </c>
      <c r="B10">
        <v>56500</v>
      </c>
      <c r="C10">
        <v>3500</v>
      </c>
      <c r="D10">
        <v>0</v>
      </c>
      <c r="E10" t="s">
        <v>16</v>
      </c>
      <c r="F10" t="s">
        <v>21</v>
      </c>
      <c r="G10">
        <v>12000</v>
      </c>
    </row>
    <row r="11" spans="1:7" x14ac:dyDescent="0.25">
      <c r="A11">
        <v>9</v>
      </c>
      <c r="B11">
        <v>57500</v>
      </c>
      <c r="C11">
        <v>2500</v>
      </c>
      <c r="D11">
        <v>0</v>
      </c>
      <c r="E11" t="s">
        <v>23</v>
      </c>
      <c r="F11" t="s">
        <v>21</v>
      </c>
      <c r="G11">
        <v>12000</v>
      </c>
    </row>
    <row r="12" spans="1:7" x14ac:dyDescent="0.25">
      <c r="A12">
        <v>10</v>
      </c>
      <c r="B12">
        <v>57000</v>
      </c>
      <c r="C12">
        <v>3000</v>
      </c>
      <c r="D12">
        <v>0</v>
      </c>
      <c r="E12" t="s">
        <v>25</v>
      </c>
      <c r="F12" t="s">
        <v>21</v>
      </c>
      <c r="G12">
        <v>12000</v>
      </c>
    </row>
    <row r="13" spans="1:7" x14ac:dyDescent="0.25">
      <c r="A13">
        <v>11</v>
      </c>
      <c r="B13">
        <v>57000</v>
      </c>
      <c r="C13">
        <v>3000</v>
      </c>
      <c r="D13">
        <v>0</v>
      </c>
      <c r="E13" t="s">
        <v>26</v>
      </c>
      <c r="F13" t="s">
        <v>21</v>
      </c>
      <c r="G13">
        <v>12000</v>
      </c>
    </row>
    <row r="14" spans="1:7" x14ac:dyDescent="0.25">
      <c r="A14">
        <v>12</v>
      </c>
      <c r="B14">
        <v>46500</v>
      </c>
      <c r="C14">
        <v>3500</v>
      </c>
      <c r="D14">
        <v>1</v>
      </c>
      <c r="E14" t="s">
        <v>16</v>
      </c>
      <c r="F14" t="s">
        <v>17</v>
      </c>
      <c r="G14">
        <v>22000</v>
      </c>
    </row>
    <row r="15" spans="1:7" x14ac:dyDescent="0.25">
      <c r="A15">
        <v>13</v>
      </c>
      <c r="B15">
        <v>47900</v>
      </c>
      <c r="C15">
        <v>2100</v>
      </c>
      <c r="D15">
        <v>1</v>
      </c>
      <c r="E15" t="s">
        <v>23</v>
      </c>
      <c r="F15" t="s">
        <v>17</v>
      </c>
      <c r="G15">
        <v>22000</v>
      </c>
    </row>
    <row r="16" spans="1:7" x14ac:dyDescent="0.25">
      <c r="A16">
        <v>14</v>
      </c>
      <c r="B16">
        <v>46900</v>
      </c>
      <c r="C16">
        <v>3100</v>
      </c>
      <c r="D16">
        <v>1</v>
      </c>
      <c r="E16" t="s">
        <v>25</v>
      </c>
      <c r="F16" t="s">
        <v>17</v>
      </c>
      <c r="G16">
        <v>22000</v>
      </c>
    </row>
    <row r="17" spans="1:7" x14ac:dyDescent="0.25">
      <c r="A17">
        <v>15</v>
      </c>
      <c r="B17">
        <v>46400</v>
      </c>
      <c r="C17">
        <v>3600</v>
      </c>
      <c r="D17">
        <v>1</v>
      </c>
      <c r="E17" t="s">
        <v>26</v>
      </c>
      <c r="F17" t="s">
        <v>17</v>
      </c>
      <c r="G17">
        <v>22000</v>
      </c>
    </row>
    <row r="18" spans="1:7" x14ac:dyDescent="0.25">
      <c r="A18">
        <v>16</v>
      </c>
      <c r="B18">
        <v>46500</v>
      </c>
      <c r="C18">
        <v>3500</v>
      </c>
      <c r="D18">
        <v>1</v>
      </c>
      <c r="E18" t="s">
        <v>16</v>
      </c>
      <c r="F18" t="s">
        <v>19</v>
      </c>
      <c r="G18">
        <v>15000</v>
      </c>
    </row>
    <row r="19" spans="1:7" x14ac:dyDescent="0.25">
      <c r="A19">
        <v>17</v>
      </c>
      <c r="B19">
        <v>47900</v>
      </c>
      <c r="C19">
        <v>2100</v>
      </c>
      <c r="D19">
        <v>1</v>
      </c>
      <c r="E19" t="s">
        <v>23</v>
      </c>
      <c r="F19" t="s">
        <v>19</v>
      </c>
      <c r="G19">
        <v>15000</v>
      </c>
    </row>
    <row r="20" spans="1:7" x14ac:dyDescent="0.25">
      <c r="A20">
        <v>18</v>
      </c>
      <c r="B20">
        <v>46900</v>
      </c>
      <c r="C20">
        <v>3100</v>
      </c>
      <c r="D20">
        <v>1</v>
      </c>
      <c r="E20" t="s">
        <v>25</v>
      </c>
      <c r="F20" t="s">
        <v>19</v>
      </c>
      <c r="G20">
        <v>15000</v>
      </c>
    </row>
    <row r="21" spans="1:7" x14ac:dyDescent="0.25">
      <c r="A21">
        <v>19</v>
      </c>
      <c r="B21">
        <v>46400</v>
      </c>
      <c r="C21">
        <v>3600</v>
      </c>
      <c r="D21">
        <v>1</v>
      </c>
      <c r="E21" t="s">
        <v>26</v>
      </c>
      <c r="F21" t="s">
        <v>19</v>
      </c>
      <c r="G21">
        <v>15000</v>
      </c>
    </row>
    <row r="22" spans="1:7" x14ac:dyDescent="0.25">
      <c r="A22">
        <v>20</v>
      </c>
      <c r="B22">
        <v>66500</v>
      </c>
      <c r="C22">
        <v>3500</v>
      </c>
      <c r="D22">
        <v>1</v>
      </c>
      <c r="E22" t="s">
        <v>16</v>
      </c>
      <c r="F22" t="s">
        <v>21</v>
      </c>
      <c r="G22">
        <v>15000</v>
      </c>
    </row>
    <row r="23" spans="1:7" x14ac:dyDescent="0.25">
      <c r="A23">
        <v>21</v>
      </c>
      <c r="B23">
        <v>67900</v>
      </c>
      <c r="C23">
        <v>2100</v>
      </c>
      <c r="D23">
        <v>1</v>
      </c>
      <c r="E23" t="s">
        <v>23</v>
      </c>
      <c r="F23" t="s">
        <v>21</v>
      </c>
      <c r="G23">
        <v>15000</v>
      </c>
    </row>
    <row r="24" spans="1:7" x14ac:dyDescent="0.25">
      <c r="A24">
        <v>22</v>
      </c>
      <c r="B24">
        <v>66900</v>
      </c>
      <c r="C24">
        <v>3100</v>
      </c>
      <c r="D24">
        <v>1</v>
      </c>
      <c r="E24" t="s">
        <v>25</v>
      </c>
      <c r="F24" t="s">
        <v>21</v>
      </c>
      <c r="G24">
        <v>15000</v>
      </c>
    </row>
    <row r="25" spans="1:7" x14ac:dyDescent="0.25">
      <c r="A25">
        <v>23</v>
      </c>
      <c r="B25">
        <v>66400</v>
      </c>
      <c r="C25">
        <v>3600</v>
      </c>
      <c r="D25">
        <v>1</v>
      </c>
      <c r="E25" t="s">
        <v>26</v>
      </c>
      <c r="F25" t="s">
        <v>21</v>
      </c>
      <c r="G25">
        <v>15000</v>
      </c>
    </row>
    <row r="26" spans="1:7" x14ac:dyDescent="0.25">
      <c r="A26">
        <v>24</v>
      </c>
      <c r="B26">
        <v>57800</v>
      </c>
      <c r="C26">
        <v>2200</v>
      </c>
      <c r="D26">
        <v>2</v>
      </c>
      <c r="E26" t="s">
        <v>16</v>
      </c>
      <c r="F26" t="s">
        <v>17</v>
      </c>
      <c r="G26">
        <v>20000</v>
      </c>
    </row>
    <row r="27" spans="1:7" x14ac:dyDescent="0.25">
      <c r="A27">
        <v>25</v>
      </c>
      <c r="B27">
        <v>55800</v>
      </c>
      <c r="C27">
        <v>4200</v>
      </c>
      <c r="D27">
        <v>2</v>
      </c>
      <c r="E27" t="s">
        <v>23</v>
      </c>
      <c r="F27" t="s">
        <v>17</v>
      </c>
      <c r="G27">
        <v>20000</v>
      </c>
    </row>
    <row r="28" spans="1:7" x14ac:dyDescent="0.25">
      <c r="A28">
        <v>26</v>
      </c>
      <c r="B28">
        <v>56800</v>
      </c>
      <c r="C28">
        <v>3200</v>
      </c>
      <c r="D28">
        <v>2</v>
      </c>
      <c r="E28" t="s">
        <v>25</v>
      </c>
      <c r="F28" t="s">
        <v>17</v>
      </c>
      <c r="G28">
        <v>20000</v>
      </c>
    </row>
    <row r="29" spans="1:7" x14ac:dyDescent="0.25">
      <c r="A29">
        <v>27</v>
      </c>
      <c r="B29">
        <v>55800</v>
      </c>
      <c r="C29">
        <v>4200</v>
      </c>
      <c r="D29">
        <v>2</v>
      </c>
      <c r="E29" t="s">
        <v>26</v>
      </c>
      <c r="F29" t="s">
        <v>17</v>
      </c>
      <c r="G29">
        <v>20000</v>
      </c>
    </row>
    <row r="30" spans="1:7" x14ac:dyDescent="0.25">
      <c r="A30">
        <v>28</v>
      </c>
      <c r="B30">
        <v>42800</v>
      </c>
      <c r="C30">
        <v>2200</v>
      </c>
      <c r="D30">
        <v>2</v>
      </c>
      <c r="E30" t="s">
        <v>16</v>
      </c>
      <c r="F30" t="s">
        <v>19</v>
      </c>
      <c r="G30">
        <v>10000</v>
      </c>
    </row>
    <row r="31" spans="1:7" x14ac:dyDescent="0.25">
      <c r="A31">
        <v>29</v>
      </c>
      <c r="B31">
        <v>40800</v>
      </c>
      <c r="C31">
        <v>4200</v>
      </c>
      <c r="D31">
        <v>2</v>
      </c>
      <c r="E31" t="s">
        <v>23</v>
      </c>
      <c r="F31" t="s">
        <v>19</v>
      </c>
      <c r="G31">
        <v>10000</v>
      </c>
    </row>
    <row r="32" spans="1:7" x14ac:dyDescent="0.25">
      <c r="A32">
        <v>30</v>
      </c>
      <c r="B32">
        <v>41800</v>
      </c>
      <c r="C32">
        <v>3200</v>
      </c>
      <c r="D32">
        <v>2</v>
      </c>
      <c r="E32" t="s">
        <v>25</v>
      </c>
      <c r="F32" t="s">
        <v>19</v>
      </c>
      <c r="G32">
        <v>10000</v>
      </c>
    </row>
    <row r="33" spans="1:7" x14ac:dyDescent="0.25">
      <c r="A33">
        <v>31</v>
      </c>
      <c r="B33">
        <v>40800</v>
      </c>
      <c r="C33">
        <v>4200</v>
      </c>
      <c r="D33">
        <v>2</v>
      </c>
      <c r="E33" t="s">
        <v>26</v>
      </c>
      <c r="F33" t="s">
        <v>19</v>
      </c>
      <c r="G33">
        <v>10000</v>
      </c>
    </row>
    <row r="34" spans="1:7" x14ac:dyDescent="0.25">
      <c r="A34">
        <v>32</v>
      </c>
      <c r="B34">
        <v>52800</v>
      </c>
      <c r="C34">
        <v>2200</v>
      </c>
      <c r="D34">
        <v>2</v>
      </c>
      <c r="E34" t="s">
        <v>16</v>
      </c>
      <c r="F34" t="s">
        <v>21</v>
      </c>
      <c r="G34">
        <v>27000</v>
      </c>
    </row>
    <row r="35" spans="1:7" x14ac:dyDescent="0.25">
      <c r="A35">
        <v>33</v>
      </c>
      <c r="B35">
        <v>50800</v>
      </c>
      <c r="C35">
        <v>4200</v>
      </c>
      <c r="D35">
        <v>2</v>
      </c>
      <c r="E35" t="s">
        <v>23</v>
      </c>
      <c r="F35" t="s">
        <v>21</v>
      </c>
      <c r="G35">
        <v>27000</v>
      </c>
    </row>
    <row r="36" spans="1:7" x14ac:dyDescent="0.25">
      <c r="A36">
        <v>34</v>
      </c>
      <c r="B36">
        <v>51800</v>
      </c>
      <c r="C36">
        <v>3200</v>
      </c>
      <c r="D36">
        <v>2</v>
      </c>
      <c r="E36" t="s">
        <v>25</v>
      </c>
      <c r="F36" t="s">
        <v>21</v>
      </c>
      <c r="G36">
        <v>27000</v>
      </c>
    </row>
    <row r="37" spans="1:7" x14ac:dyDescent="0.25">
      <c r="A37">
        <v>35</v>
      </c>
      <c r="B37">
        <v>50800</v>
      </c>
      <c r="C37">
        <v>4200</v>
      </c>
      <c r="D37">
        <v>2</v>
      </c>
      <c r="E37" t="s">
        <v>26</v>
      </c>
      <c r="F37" t="s">
        <v>21</v>
      </c>
      <c r="G37">
        <v>27000</v>
      </c>
    </row>
  </sheetData>
  <autoFilter ref="A1:G1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On Cost</vt:lpstr>
      <vt:lpstr>Base On Margin</vt:lpstr>
      <vt:lpstr>Base on NETT Margin</vt:lpstr>
      <vt:lpstr>Cost Tabel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AR.Ardianto Sutanto</dc:creator>
  <cp:lastModifiedBy>Phillbert Nevin E</cp:lastModifiedBy>
  <dcterms:created xsi:type="dcterms:W3CDTF">2020-12-18T13:22:36Z</dcterms:created>
  <dcterms:modified xsi:type="dcterms:W3CDTF">2024-05-23T16:19:55Z</dcterms:modified>
</cp:coreProperties>
</file>