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"/>
    </mc:Choice>
  </mc:AlternateContent>
  <xr:revisionPtr revIDLastSave="0" documentId="8_{E2938A1E-9503-604F-8832-452BC7EBBDCA}" xr6:coauthVersionLast="47" xr6:coauthVersionMax="47" xr10:uidLastSave="{00000000-0000-0000-0000-000000000000}"/>
  <bookViews>
    <workbookView xWindow="5520" yWindow="1140" windowWidth="28040" windowHeight="17440" xr2:uid="{17169CB0-972E-AA48-87E7-FA45441B928E}"/>
  </bookViews>
  <sheets>
    <sheet name="Newton-Raphson" sheetId="2" r:id="rId1"/>
  </sheets>
  <definedNames>
    <definedName name="kair">#REF!</definedName>
    <definedName name="ki">#REF!</definedName>
    <definedName name="kl">#REF!</definedName>
    <definedName name="klink">#REF!</definedName>
    <definedName name="p_me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10" i="2" s="1"/>
  <c r="J11" i="2" s="1"/>
  <c r="J12" i="2" s="1"/>
  <c r="D8" i="2"/>
  <c r="F8" i="2" s="1"/>
  <c r="E8" i="2" l="1"/>
  <c r="G8" i="2" s="1"/>
  <c r="H8" i="2" s="1"/>
  <c r="D9" i="2" l="1"/>
  <c r="I8" i="2"/>
  <c r="F9" i="2" l="1"/>
  <c r="E9" i="2"/>
  <c r="G9" i="2" l="1"/>
  <c r="H9" i="2" s="1"/>
  <c r="I9" i="2" s="1"/>
  <c r="D10" i="2" l="1"/>
  <c r="E10" i="2" s="1"/>
  <c r="F10" i="2" l="1"/>
  <c r="G10" i="2" s="1"/>
  <c r="H10" i="2" l="1"/>
  <c r="I10" i="2" s="1"/>
  <c r="D11" i="2"/>
  <c r="F11" i="2" s="1"/>
  <c r="E11" i="2" l="1"/>
  <c r="G11" i="2" s="1"/>
  <c r="H11" i="2" s="1"/>
  <c r="I11" i="2" s="1"/>
  <c r="D12" i="2" l="1"/>
  <c r="F12" i="2" s="1"/>
  <c r="E12" i="2" l="1"/>
  <c r="G12" i="2" s="1"/>
  <c r="H12" i="2" s="1"/>
  <c r="I12" i="2" s="1"/>
  <c r="B12" i="2" s="1"/>
</calcChain>
</file>

<file path=xl/sharedStrings.xml><?xml version="1.0" encoding="utf-8"?>
<sst xmlns="http://schemas.openxmlformats.org/spreadsheetml/2006/main" count="17" uniqueCount="15">
  <si>
    <t>Kair</t>
  </si>
  <si>
    <t>p_mean</t>
  </si>
  <si>
    <t>Kl_new</t>
  </si>
  <si>
    <t>Kl estimate</t>
  </si>
  <si>
    <t>Iterations</t>
  </si>
  <si>
    <t>Kl</t>
  </si>
  <si>
    <t>f ' (Kl_est)</t>
  </si>
  <si>
    <t>f (Kl_est)</t>
  </si>
  <si>
    <t>f ' (x) = 5.71 * 0.618 * Kl_est**(0.618 - 1)  +  p_mean</t>
  </si>
  <si>
    <t>ABS(Kl_new - Kl_est)</t>
  </si>
  <si>
    <t>mD</t>
  </si>
  <si>
    <t>psi</t>
  </si>
  <si>
    <t>f (x) = 5.71*Kl_est**(0.618) + Kl_est * p_mean - Kair * p_mean</t>
  </si>
  <si>
    <t>Kl_new = Kl_est  - f (Kl_est) / f ' (Kl_est)</t>
  </si>
  <si>
    <t>Newton-Raphson Estimation of Klinkenberg Permeability: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</si>
</sst>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000"/>
    <numFmt numFmtId="168" formatCode="0.00000000"/>
    <numFmt numFmtId="169" formatCode="0.00000000000000000000000000000"/>
    <numFmt numFmtId="171" formatCode="0.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796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6" borderId="0" xfId="0" applyFill="1"/>
    <xf numFmtId="0" fontId="8" fillId="4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8" fontId="0" fillId="0" borderId="8" xfId="0" applyNumberFormat="1" applyBorder="1"/>
    <xf numFmtId="168" fontId="1" fillId="0" borderId="9" xfId="0" applyNumberFormat="1" applyFont="1" applyBorder="1"/>
    <xf numFmtId="168" fontId="3" fillId="0" borderId="9" xfId="0" applyNumberFormat="1" applyFont="1" applyBorder="1"/>
    <xf numFmtId="168" fontId="5" fillId="0" borderId="9" xfId="0" applyNumberFormat="1" applyFont="1" applyBorder="1"/>
    <xf numFmtId="168" fontId="0" fillId="0" borderId="9" xfId="0" applyNumberFormat="1" applyBorder="1"/>
    <xf numFmtId="0" fontId="4" fillId="6" borderId="1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8" fontId="0" fillId="5" borderId="11" xfId="0" applyNumberFormat="1" applyFill="1" applyBorder="1"/>
    <xf numFmtId="168" fontId="0" fillId="5" borderId="12" xfId="0" applyNumberFormat="1" applyFill="1" applyBorder="1"/>
    <xf numFmtId="171" fontId="0" fillId="6" borderId="13" xfId="0" applyNumberFormat="1" applyFill="1" applyBorder="1"/>
    <xf numFmtId="171" fontId="0" fillId="6" borderId="14" xfId="0" applyNumberFormat="1" applyFill="1" applyBorder="1"/>
    <xf numFmtId="167" fontId="1" fillId="2" borderId="11" xfId="0" applyNumberFormat="1" applyFont="1" applyFill="1" applyBorder="1"/>
    <xf numFmtId="167" fontId="3" fillId="2" borderId="12" xfId="0" applyNumberFormat="1" applyFont="1" applyFill="1" applyBorder="1"/>
    <xf numFmtId="167" fontId="5" fillId="2" borderId="12" xfId="0" applyNumberFormat="1" applyFont="1" applyFill="1" applyBorder="1"/>
    <xf numFmtId="167" fontId="0" fillId="2" borderId="12" xfId="0" applyNumberFormat="1" applyFill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5" borderId="17" xfId="0" applyFill="1" applyBorder="1"/>
    <xf numFmtId="0" fontId="0" fillId="5" borderId="2" xfId="0" applyFill="1" applyBorder="1"/>
    <xf numFmtId="0" fontId="4" fillId="7" borderId="5" xfId="0" applyFont="1" applyFill="1" applyBorder="1" applyAlignment="1">
      <alignment horizontal="center"/>
    </xf>
    <xf numFmtId="169" fontId="0" fillId="3" borderId="13" xfId="0" applyNumberFormat="1" applyFill="1" applyBorder="1"/>
    <xf numFmtId="169" fontId="0" fillId="3" borderId="14" xfId="0" applyNumberFormat="1" applyFill="1" applyBorder="1"/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7" fillId="4" borderId="1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7968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295EF-8928-9D42-8CB5-CFE4BCB6548A}">
  <dimension ref="B1:J13"/>
  <sheetViews>
    <sheetView tabSelected="1" workbookViewId="0">
      <selection activeCell="H9" sqref="H9"/>
    </sheetView>
  </sheetViews>
  <sheetFormatPr baseColWidth="10" defaultRowHeight="16" x14ac:dyDescent="0.2"/>
  <cols>
    <col min="1" max="1" width="5.6640625" customWidth="1"/>
    <col min="3" max="3" width="5.33203125" customWidth="1"/>
    <col min="4" max="4" width="14.5" customWidth="1"/>
    <col min="5" max="5" width="16.1640625" customWidth="1"/>
    <col min="7" max="7" width="13.33203125" customWidth="1"/>
    <col min="8" max="8" width="33.6640625" customWidth="1"/>
    <col min="9" max="9" width="15" customWidth="1"/>
  </cols>
  <sheetData>
    <row r="1" spans="2:10" ht="17" thickBot="1" x14ac:dyDescent="0.25"/>
    <row r="2" spans="2:10" ht="22" thickBot="1" x14ac:dyDescent="0.3">
      <c r="B2" s="42" t="s">
        <v>14</v>
      </c>
      <c r="C2" s="43"/>
      <c r="D2" s="43"/>
      <c r="E2" s="43"/>
      <c r="F2" s="43"/>
      <c r="G2" s="44"/>
    </row>
    <row r="3" spans="2:10" ht="16" customHeight="1" thickBot="1" x14ac:dyDescent="0.25"/>
    <row r="4" spans="2:10" ht="25" customHeight="1" thickBot="1" x14ac:dyDescent="0.25">
      <c r="E4" s="31" t="s">
        <v>12</v>
      </c>
      <c r="F4" s="32"/>
      <c r="G4" s="32"/>
      <c r="H4" s="33"/>
    </row>
    <row r="5" spans="2:10" ht="24" customHeight="1" thickBot="1" x14ac:dyDescent="0.3">
      <c r="B5" s="3" t="s">
        <v>0</v>
      </c>
      <c r="C5" s="2"/>
      <c r="E5" s="34"/>
      <c r="F5" s="29" t="s">
        <v>8</v>
      </c>
      <c r="G5" s="29"/>
      <c r="H5" s="30"/>
    </row>
    <row r="6" spans="2:10" ht="26" customHeight="1" thickBot="1" x14ac:dyDescent="0.25">
      <c r="B6" s="45">
        <v>11.97</v>
      </c>
      <c r="C6" s="1" t="s">
        <v>10</v>
      </c>
      <c r="E6" s="35"/>
      <c r="F6" s="5"/>
      <c r="G6" s="27" t="s">
        <v>13</v>
      </c>
      <c r="H6" s="28"/>
    </row>
    <row r="7" spans="2:10" ht="20" thickBot="1" x14ac:dyDescent="0.3">
      <c r="C7" s="1"/>
      <c r="D7" s="36" t="s">
        <v>3</v>
      </c>
      <c r="E7" s="14" t="s">
        <v>7</v>
      </c>
      <c r="F7" s="13" t="s">
        <v>6</v>
      </c>
      <c r="G7" s="7" t="s">
        <v>2</v>
      </c>
      <c r="H7" s="4" t="s">
        <v>9</v>
      </c>
      <c r="I7" s="39" t="s">
        <v>5</v>
      </c>
      <c r="J7" s="40" t="s">
        <v>4</v>
      </c>
    </row>
    <row r="8" spans="2:10" ht="20" thickBot="1" x14ac:dyDescent="0.3">
      <c r="B8" s="3" t="s">
        <v>1</v>
      </c>
      <c r="C8" s="1"/>
      <c r="D8" s="8">
        <f>B6/2</f>
        <v>5.9850000000000003</v>
      </c>
      <c r="E8" s="15">
        <f>5.71*D8^0.618+D8*$B$9-$B$6*$B$9</f>
        <v>-90.477113873283145</v>
      </c>
      <c r="F8" s="17">
        <f xml:space="preserve"> 5.71*0.618*D8^(0.618 - 1) + $B$9</f>
        <v>19.781501023610865</v>
      </c>
      <c r="G8" s="19">
        <f xml:space="preserve"> D8 - E8/F8</f>
        <v>10.558824492150075</v>
      </c>
      <c r="H8" s="37">
        <f>ABS(G8-D8)</f>
        <v>4.5738244921500746</v>
      </c>
      <c r="I8" s="25" t="str">
        <f xml:space="preserve"> IF(H8&lt;0.000001,G8," ")</f>
        <v xml:space="preserve"> </v>
      </c>
      <c r="J8" s="23">
        <v>1</v>
      </c>
    </row>
    <row r="9" spans="2:10" ht="17" thickBot="1" x14ac:dyDescent="0.25">
      <c r="B9" s="45">
        <v>18</v>
      </c>
      <c r="C9" s="1" t="s">
        <v>11</v>
      </c>
      <c r="D9" s="9">
        <f>G8</f>
        <v>10.558824492150075</v>
      </c>
      <c r="E9" s="16">
        <f>5.71*D9^0.618+D9*$B$9-$B$6*$B$9</f>
        <v>-0.89752321023499348</v>
      </c>
      <c r="F9" s="18">
        <f xml:space="preserve"> 5.71*0.618*D9^(0.618 - 1) + $B$9</f>
        <v>19.434179251360369</v>
      </c>
      <c r="G9" s="20">
        <f t="shared" ref="G9:G12" si="0" xml:space="preserve"> D9 - E9/F9</f>
        <v>10.605007209651363</v>
      </c>
      <c r="H9" s="38">
        <f t="shared" ref="H9:H12" si="1">ABS(G9-D9)</f>
        <v>4.618271750128855E-2</v>
      </c>
      <c r="I9" s="26" t="str">
        <f t="shared" ref="I9:I12" si="2" xml:space="preserve"> IF(H9&lt;0.000001,G9," ")</f>
        <v xml:space="preserve"> </v>
      </c>
      <c r="J9" s="24">
        <f>1+J8</f>
        <v>2</v>
      </c>
    </row>
    <row r="10" spans="2:10" ht="17" thickBot="1" x14ac:dyDescent="0.25">
      <c r="C10" s="1"/>
      <c r="D10" s="10">
        <f>G9</f>
        <v>10.605007209651363</v>
      </c>
      <c r="E10" s="16">
        <f>5.71*D10^0.618+D10*$B$9-$B$6*$B$9</f>
        <v>-5.5221288988605011E-5</v>
      </c>
      <c r="F10" s="18">
        <f xml:space="preserve"> 5.71*0.618*D10^(0.618 - 1) + $B$9</f>
        <v>19.431790226343544</v>
      </c>
      <c r="G10" s="21">
        <f t="shared" si="0"/>
        <v>10.60501005145278</v>
      </c>
      <c r="H10" s="38">
        <f t="shared" si="1"/>
        <v>2.8418014164088845E-6</v>
      </c>
      <c r="I10" s="26" t="str">
        <f t="shared" si="2"/>
        <v xml:space="preserve"> </v>
      </c>
      <c r="J10" s="24">
        <f t="shared" ref="J10:J12" si="3">1+J9</f>
        <v>3</v>
      </c>
    </row>
    <row r="11" spans="2:10" ht="20" thickBot="1" x14ac:dyDescent="0.3">
      <c r="B11" s="6" t="s">
        <v>5</v>
      </c>
      <c r="C11" s="1"/>
      <c r="D11" s="11">
        <f>G10</f>
        <v>10.60501005145278</v>
      </c>
      <c r="E11" s="16">
        <f>5.71*D11^0.618+D11*$B$9-$B$6*$B$9</f>
        <v>-2.2737367544323206E-13</v>
      </c>
      <c r="F11" s="18">
        <f xml:space="preserve"> 5.71*0.618*D11^(0.618 - 1) + $B$9</f>
        <v>19.431790079780175</v>
      </c>
      <c r="G11" s="22">
        <f xml:space="preserve"> D11 - E11/F11</f>
        <v>10.605010051452792</v>
      </c>
      <c r="H11" s="38">
        <f t="shared" si="1"/>
        <v>1.2434497875801753E-14</v>
      </c>
      <c r="I11" s="26">
        <f t="shared" si="2"/>
        <v>10.605010051452792</v>
      </c>
      <c r="J11" s="24">
        <f t="shared" si="3"/>
        <v>4</v>
      </c>
    </row>
    <row r="12" spans="2:10" ht="17" thickBot="1" x14ac:dyDescent="0.25">
      <c r="B12" s="41">
        <f>I12</f>
        <v>10.605010051452792</v>
      </c>
      <c r="C12" s="1" t="s">
        <v>10</v>
      </c>
      <c r="D12" s="12">
        <f>G11</f>
        <v>10.605010051452792</v>
      </c>
      <c r="E12" s="16">
        <f>5.71*D12^0.618+D12*$B$9-$B$6*$B$9</f>
        <v>0</v>
      </c>
      <c r="F12" s="18">
        <f xml:space="preserve"> 5.71*0.618*D12^(0.618 - 1) + $B$9</f>
        <v>19.431790079780175</v>
      </c>
      <c r="G12" s="22">
        <f t="shared" si="0"/>
        <v>10.605010051452792</v>
      </c>
      <c r="H12" s="38">
        <f t="shared" si="1"/>
        <v>0</v>
      </c>
      <c r="I12" s="46">
        <f t="shared" si="2"/>
        <v>10.605010051452792</v>
      </c>
      <c r="J12" s="24">
        <f t="shared" si="3"/>
        <v>5</v>
      </c>
    </row>
    <row r="13" spans="2:10" x14ac:dyDescent="0.2">
      <c r="C13" s="1"/>
    </row>
  </sheetData>
  <mergeCells count="4">
    <mergeCell ref="E4:H4"/>
    <mergeCell ref="F5:H5"/>
    <mergeCell ref="G6:H6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Newton-Raphson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2024-01-01T16:24:30Z</dcterms:created>
  <dcterms:modified xsi:type="dcterms:W3CDTF">2024-01-04T17:03:12Z</dcterms:modified>
</cp:coreProperties>
</file>