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craig/Documents/"/>
    </mc:Choice>
  </mc:AlternateContent>
  <xr:revisionPtr revIDLastSave="0" documentId="13_ncr:1_{F22DCE8F-E3BD-194A-AD1D-D4021C43244D}" xr6:coauthVersionLast="47" xr6:coauthVersionMax="47" xr10:uidLastSave="{00000000-0000-0000-0000-000000000000}"/>
  <bookViews>
    <workbookView xWindow="8280" yWindow="1480" windowWidth="32200" windowHeight="18440" xr2:uid="{00000000-000D-0000-FFFF-FFFF00000000}"/>
  </bookViews>
  <sheets>
    <sheet name="Sample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hasfjsjm">[1]ZC!#REF!</definedName>
    <definedName name="aysj">[1]ZC!#REF!</definedName>
    <definedName name="bvg">[1]ZC!#REF!</definedName>
    <definedName name="CHART_AREA">[2]THOMfit200_76!$AA$6</definedName>
    <definedName name="Chart_Array">{"CA",#N/A,#N/A,0,0,0,1,"POROSITY","fraction Vp",0.01,1,1,"FORMATION RESISTIVITY FACTOR",#N/A,1,100,#N/A,#N/A,#N/A,#N/A,#N/A,"TBL","scatter1.xls",4,5}</definedName>
    <definedName name="CHART_DATA">[2]THOMfit200_76!$E$321</definedName>
    <definedName name="Chart_Range">#REF!</definedName>
    <definedName name="Chart_Regions">[3]sr57!$X$4</definedName>
    <definedName name="Chart_Type">#REF!</definedName>
    <definedName name="company_name">#REF!</definedName>
    <definedName name="Company_Range">[3]sr57!$A$5:$A$10</definedName>
    <definedName name="Company_Text_Info">#REF!</definedName>
    <definedName name="corrtdoil">#REF!</definedName>
    <definedName name="_xlnm.Criteria">#REF!</definedName>
    <definedName name="Criteria_Range">[3]sr57!$U$14:$U$24</definedName>
    <definedName name="czvb">[1]ZC!#REF!</definedName>
    <definedName name="_xlnm.Data_Form">[3]sr57!$P$1:$U$26</definedName>
    <definedName name="Data_Range">#REF!</definedName>
    <definedName name="_xlnm.Database">#REF!</definedName>
    <definedName name="denpsat">#REF!</definedName>
    <definedName name="depths">"'Raw Data' !R2C10:R2:C10"</definedName>
    <definedName name="etyajsa">[1]ZC!#REF!</definedName>
    <definedName name="Eval">#REF!</definedName>
    <definedName name="_xlnm.Extract">#REF!</definedName>
    <definedName name="fluidsat">[4]ZC!#REF!</definedName>
    <definedName name="fr">[1]ZC!#REF!</definedName>
    <definedName name="FWL_SCALE">[2]THOMfit200_76!$O$330:$P$333</definedName>
    <definedName name="GUW___W3X__TF">[0]!well_name</definedName>
    <definedName name="hgfj">[1]ZC!#REF!</definedName>
    <definedName name="job_number">#REF!</definedName>
    <definedName name="Labels">[5]Figure1!#REF!</definedName>
    <definedName name="Main_Title">#REF!</definedName>
    <definedName name="mj">[6]gvmac!#REF!</definedName>
    <definedName name="obsvdoil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base">#REF!</definedName>
    <definedName name="Porfperm">[4]ZC!#REF!</definedName>
    <definedName name="porosity">#REF!*100</definedName>
    <definedName name="pres">#REF!</definedName>
    <definedName name="_xlnm.Print_Titles">[3]sr57!$A$1:$IV$22</definedName>
    <definedName name="Profperm">[4]ZC!#REF!</definedName>
    <definedName name="psat">#REF!</definedName>
    <definedName name="QQ">[7]mh!$H$1</definedName>
    <definedName name="range">#REF!</definedName>
    <definedName name="_xlnm.Recorder">#REF!</definedName>
    <definedName name="RFLA_20000113">[0]!job_number</definedName>
    <definedName name="Rock_Type">#REF!</definedName>
    <definedName name="S">[1]ZC!#REF!</definedName>
    <definedName name="Sample_Data">[3]sr57!$AH$2:$AM$2</definedName>
    <definedName name="Sample_Range">[3]sr57!$J$5:$K$11</definedName>
    <definedName name="Sample_Text">#REF!</definedName>
    <definedName name="Sample_Text_Info">#REF!</definedName>
    <definedName name="sd">[1]ZC!#REF!</definedName>
    <definedName name="Secondary_Title">#REF!</definedName>
    <definedName name="Series_No">16</definedName>
    <definedName name="setdepths">#REF!</definedName>
    <definedName name="Shell_U.K._Exploration_and_Production">"company_name"</definedName>
    <definedName name="sjtrt5">[1]ZC!#REF!</definedName>
    <definedName name="skla">[1]ZC!#REF!</definedName>
    <definedName name="tbase">#REF!</definedName>
    <definedName name="tres">#REF!</definedName>
    <definedName name="ty">[8]mh!#REF!</definedName>
    <definedName name="V">[1]ZC!#REF!</definedName>
    <definedName name="well_name">#REF!</definedName>
    <definedName name="wrn.report." hidden="1">{"tabular",#N/A,FALSE,"Table";"graphical",#N/A,FALSE,"Table"}</definedName>
    <definedName name="X_Axis_Label">#REF!</definedName>
    <definedName name="X_Axis_Text">#REF!</definedName>
    <definedName name="X_Axis_Units">#REF!</definedName>
    <definedName name="X_Max">#REF!</definedName>
    <definedName name="X_Min">#REF!</definedName>
    <definedName name="Y_Axis_Label">#REF!</definedName>
    <definedName name="Y_Axis_Text">#REF!</definedName>
    <definedName name="Y_Axis_Units">#REF!</definedName>
    <definedName name="Y_Max">#REF!</definedName>
    <definedName name="Y_Min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42" i="1"/>
  <c r="L342" i="1"/>
  <c r="D125" i="1"/>
  <c r="G125" i="1"/>
  <c r="K125" i="1"/>
  <c r="L125" i="1"/>
  <c r="M125" i="1"/>
  <c r="K342" i="1"/>
  <c r="J342" i="1"/>
  <c r="I125" i="1"/>
  <c r="D124" i="1"/>
  <c r="G124" i="1"/>
  <c r="I124" i="1"/>
  <c r="D123" i="1"/>
  <c r="G123" i="1"/>
  <c r="I123" i="1"/>
  <c r="D122" i="1"/>
  <c r="G122" i="1"/>
  <c r="I122" i="1"/>
  <c r="D121" i="1"/>
  <c r="G121" i="1"/>
  <c r="I121" i="1"/>
  <c r="D120" i="1"/>
  <c r="G120" i="1"/>
  <c r="I120" i="1"/>
  <c r="D119" i="1"/>
  <c r="G119" i="1"/>
  <c r="I119" i="1"/>
  <c r="D118" i="1"/>
  <c r="G118" i="1"/>
  <c r="I118" i="1"/>
  <c r="D117" i="1"/>
  <c r="G117" i="1"/>
  <c r="I117" i="1"/>
  <c r="D116" i="1"/>
  <c r="G116" i="1"/>
  <c r="I116" i="1"/>
  <c r="D115" i="1"/>
  <c r="G115" i="1"/>
  <c r="I115" i="1"/>
  <c r="D114" i="1"/>
  <c r="G114" i="1"/>
  <c r="E114" i="1"/>
  <c r="I114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H342" i="1"/>
  <c r="G342" i="1"/>
  <c r="F342" i="1"/>
  <c r="E125" i="1"/>
  <c r="E124" i="1"/>
  <c r="E123" i="1"/>
  <c r="E122" i="1"/>
  <c r="E121" i="1"/>
  <c r="E120" i="1"/>
  <c r="E119" i="1"/>
  <c r="E118" i="1"/>
  <c r="E117" i="1"/>
  <c r="E116" i="1"/>
  <c r="E115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C342" i="1"/>
  <c r="D341" i="1"/>
  <c r="L341" i="1"/>
  <c r="K124" i="1"/>
  <c r="L124" i="1"/>
  <c r="M124" i="1"/>
  <c r="K341" i="1"/>
  <c r="J341" i="1"/>
  <c r="H341" i="1"/>
  <c r="G341" i="1"/>
  <c r="F341" i="1"/>
  <c r="C341" i="1"/>
  <c r="D340" i="1"/>
  <c r="L340" i="1"/>
  <c r="K123" i="1"/>
  <c r="L123" i="1"/>
  <c r="M123" i="1"/>
  <c r="K340" i="1"/>
  <c r="J340" i="1"/>
  <c r="H340" i="1"/>
  <c r="G340" i="1"/>
  <c r="F340" i="1"/>
  <c r="C340" i="1"/>
  <c r="D339" i="1"/>
  <c r="L339" i="1"/>
  <c r="K122" i="1"/>
  <c r="L122" i="1"/>
  <c r="M122" i="1"/>
  <c r="K339" i="1"/>
  <c r="J339" i="1"/>
  <c r="H339" i="1"/>
  <c r="G339" i="1"/>
  <c r="F339" i="1"/>
  <c r="C339" i="1"/>
  <c r="D338" i="1"/>
  <c r="L338" i="1"/>
  <c r="K121" i="1"/>
  <c r="L121" i="1"/>
  <c r="M121" i="1"/>
  <c r="K338" i="1"/>
  <c r="J338" i="1"/>
  <c r="H338" i="1"/>
  <c r="G338" i="1"/>
  <c r="F338" i="1"/>
  <c r="C338" i="1"/>
  <c r="D337" i="1"/>
  <c r="L337" i="1"/>
  <c r="K120" i="1"/>
  <c r="L120" i="1"/>
  <c r="M120" i="1"/>
  <c r="K337" i="1"/>
  <c r="J337" i="1"/>
  <c r="H337" i="1"/>
  <c r="G337" i="1"/>
  <c r="F337" i="1"/>
  <c r="C337" i="1"/>
  <c r="D336" i="1"/>
  <c r="L336" i="1"/>
  <c r="K119" i="1"/>
  <c r="L119" i="1"/>
  <c r="M119" i="1"/>
  <c r="K336" i="1"/>
  <c r="J336" i="1"/>
  <c r="H336" i="1"/>
  <c r="G336" i="1"/>
  <c r="F336" i="1"/>
  <c r="C336" i="1"/>
  <c r="D335" i="1"/>
  <c r="L335" i="1"/>
  <c r="K118" i="1"/>
  <c r="L118" i="1"/>
  <c r="M118" i="1"/>
  <c r="K335" i="1"/>
  <c r="J335" i="1"/>
  <c r="H335" i="1"/>
  <c r="G335" i="1"/>
  <c r="F335" i="1"/>
  <c r="C335" i="1"/>
  <c r="D334" i="1"/>
  <c r="L334" i="1"/>
  <c r="K117" i="1"/>
  <c r="L117" i="1"/>
  <c r="M117" i="1"/>
  <c r="K334" i="1"/>
  <c r="J334" i="1"/>
  <c r="H334" i="1"/>
  <c r="G334" i="1"/>
  <c r="F334" i="1"/>
  <c r="C334" i="1"/>
  <c r="D333" i="1"/>
  <c r="L333" i="1"/>
  <c r="K116" i="1"/>
  <c r="L116" i="1"/>
  <c r="M116" i="1"/>
  <c r="K333" i="1"/>
  <c r="J333" i="1"/>
  <c r="H333" i="1"/>
  <c r="G333" i="1"/>
  <c r="F333" i="1"/>
  <c r="C333" i="1"/>
  <c r="D332" i="1"/>
  <c r="L332" i="1"/>
  <c r="K115" i="1"/>
  <c r="L115" i="1"/>
  <c r="M115" i="1"/>
  <c r="K332" i="1"/>
  <c r="J332" i="1"/>
  <c r="H332" i="1"/>
  <c r="G332" i="1"/>
  <c r="F332" i="1"/>
  <c r="C332" i="1"/>
  <c r="D331" i="1"/>
  <c r="L331" i="1"/>
  <c r="K114" i="1"/>
  <c r="J114" i="1"/>
  <c r="L114" i="1"/>
  <c r="M114" i="1"/>
  <c r="K331" i="1"/>
  <c r="J331" i="1"/>
  <c r="H331" i="1"/>
  <c r="G331" i="1"/>
  <c r="F331" i="1"/>
  <c r="C331" i="1"/>
  <c r="D330" i="1"/>
  <c r="L330" i="1"/>
  <c r="D113" i="1"/>
  <c r="G113" i="1"/>
  <c r="K113" i="1"/>
  <c r="E113" i="1"/>
  <c r="I113" i="1"/>
  <c r="J113" i="1"/>
  <c r="L113" i="1"/>
  <c r="M113" i="1"/>
  <c r="K330" i="1"/>
  <c r="J330" i="1"/>
  <c r="I330" i="1"/>
  <c r="H330" i="1"/>
  <c r="G330" i="1"/>
  <c r="F330" i="1"/>
  <c r="E330" i="1"/>
  <c r="C330" i="1"/>
  <c r="D329" i="1"/>
  <c r="L329" i="1"/>
  <c r="D112" i="1"/>
  <c r="G112" i="1"/>
  <c r="K112" i="1"/>
  <c r="E112" i="1"/>
  <c r="I112" i="1"/>
  <c r="J112" i="1"/>
  <c r="L112" i="1"/>
  <c r="M112" i="1"/>
  <c r="K329" i="1"/>
  <c r="J329" i="1"/>
  <c r="I329" i="1"/>
  <c r="H329" i="1"/>
  <c r="G329" i="1"/>
  <c r="F329" i="1"/>
  <c r="E329" i="1"/>
  <c r="C329" i="1"/>
  <c r="D328" i="1"/>
  <c r="L328" i="1"/>
  <c r="D111" i="1"/>
  <c r="G111" i="1"/>
  <c r="K111" i="1"/>
  <c r="E111" i="1"/>
  <c r="I111" i="1"/>
  <c r="J111" i="1"/>
  <c r="L111" i="1"/>
  <c r="M111" i="1"/>
  <c r="K328" i="1"/>
  <c r="J328" i="1"/>
  <c r="I328" i="1"/>
  <c r="H328" i="1"/>
  <c r="G328" i="1"/>
  <c r="F328" i="1"/>
  <c r="E328" i="1"/>
  <c r="C328" i="1"/>
  <c r="D327" i="1"/>
  <c r="L327" i="1"/>
  <c r="D110" i="1"/>
  <c r="G110" i="1"/>
  <c r="K110" i="1"/>
  <c r="E110" i="1"/>
  <c r="I110" i="1"/>
  <c r="J110" i="1"/>
  <c r="L110" i="1"/>
  <c r="M110" i="1"/>
  <c r="K327" i="1"/>
  <c r="J327" i="1"/>
  <c r="I327" i="1"/>
  <c r="H327" i="1"/>
  <c r="G327" i="1"/>
  <c r="F327" i="1"/>
  <c r="E327" i="1"/>
  <c r="C327" i="1"/>
  <c r="D326" i="1"/>
  <c r="L326" i="1"/>
  <c r="D109" i="1"/>
  <c r="G109" i="1"/>
  <c r="K109" i="1"/>
  <c r="E109" i="1"/>
  <c r="I109" i="1"/>
  <c r="J109" i="1"/>
  <c r="L109" i="1"/>
  <c r="M109" i="1"/>
  <c r="K326" i="1"/>
  <c r="J326" i="1"/>
  <c r="I326" i="1"/>
  <c r="H326" i="1"/>
  <c r="G326" i="1"/>
  <c r="F326" i="1"/>
  <c r="E326" i="1"/>
  <c r="C326" i="1"/>
  <c r="D325" i="1"/>
  <c r="L325" i="1"/>
  <c r="D108" i="1"/>
  <c r="G108" i="1"/>
  <c r="K108" i="1"/>
  <c r="E108" i="1"/>
  <c r="I108" i="1"/>
  <c r="J108" i="1"/>
  <c r="L108" i="1"/>
  <c r="M108" i="1"/>
  <c r="K325" i="1"/>
  <c r="J325" i="1"/>
  <c r="I325" i="1"/>
  <c r="H325" i="1"/>
  <c r="G325" i="1"/>
  <c r="F325" i="1"/>
  <c r="E325" i="1"/>
  <c r="C325" i="1"/>
  <c r="D324" i="1"/>
  <c r="L324" i="1"/>
  <c r="D107" i="1"/>
  <c r="G107" i="1"/>
  <c r="K107" i="1"/>
  <c r="E107" i="1"/>
  <c r="I107" i="1"/>
  <c r="J107" i="1"/>
  <c r="L107" i="1"/>
  <c r="M107" i="1"/>
  <c r="K324" i="1"/>
  <c r="J324" i="1"/>
  <c r="I324" i="1"/>
  <c r="H324" i="1"/>
  <c r="G324" i="1"/>
  <c r="F324" i="1"/>
  <c r="E324" i="1"/>
  <c r="C324" i="1"/>
  <c r="D323" i="1"/>
  <c r="L323" i="1"/>
  <c r="D106" i="1"/>
  <c r="G106" i="1"/>
  <c r="K106" i="1"/>
  <c r="E106" i="1"/>
  <c r="I106" i="1"/>
  <c r="J106" i="1"/>
  <c r="L106" i="1"/>
  <c r="M106" i="1"/>
  <c r="K323" i="1"/>
  <c r="J323" i="1"/>
  <c r="I323" i="1"/>
  <c r="H323" i="1"/>
  <c r="G323" i="1"/>
  <c r="F323" i="1"/>
  <c r="E323" i="1"/>
  <c r="C323" i="1"/>
  <c r="D322" i="1"/>
  <c r="L322" i="1"/>
  <c r="D105" i="1"/>
  <c r="G105" i="1"/>
  <c r="K105" i="1"/>
  <c r="E105" i="1"/>
  <c r="I105" i="1"/>
  <c r="J105" i="1"/>
  <c r="L105" i="1"/>
  <c r="M105" i="1"/>
  <c r="K322" i="1"/>
  <c r="J322" i="1"/>
  <c r="I322" i="1"/>
  <c r="H322" i="1"/>
  <c r="G322" i="1"/>
  <c r="F322" i="1"/>
  <c r="E322" i="1"/>
  <c r="C322" i="1"/>
  <c r="D321" i="1"/>
  <c r="L321" i="1"/>
  <c r="D104" i="1"/>
  <c r="G104" i="1"/>
  <c r="K104" i="1"/>
  <c r="E104" i="1"/>
  <c r="I104" i="1"/>
  <c r="J104" i="1"/>
  <c r="L104" i="1"/>
  <c r="M104" i="1"/>
  <c r="K321" i="1"/>
  <c r="J321" i="1"/>
  <c r="I321" i="1"/>
  <c r="H321" i="1"/>
  <c r="G321" i="1"/>
  <c r="F321" i="1"/>
  <c r="E321" i="1"/>
  <c r="C321" i="1"/>
  <c r="D320" i="1"/>
  <c r="L320" i="1"/>
  <c r="D103" i="1"/>
  <c r="G103" i="1"/>
  <c r="K103" i="1"/>
  <c r="E103" i="1"/>
  <c r="I103" i="1"/>
  <c r="J103" i="1"/>
  <c r="L103" i="1"/>
  <c r="M103" i="1"/>
  <c r="K320" i="1"/>
  <c r="J320" i="1"/>
  <c r="I320" i="1"/>
  <c r="H320" i="1"/>
  <c r="G320" i="1"/>
  <c r="F320" i="1"/>
  <c r="E320" i="1"/>
  <c r="C320" i="1"/>
  <c r="D319" i="1"/>
  <c r="L319" i="1"/>
  <c r="D102" i="1"/>
  <c r="G102" i="1"/>
  <c r="K102" i="1"/>
  <c r="E102" i="1"/>
  <c r="I102" i="1"/>
  <c r="J102" i="1"/>
  <c r="L102" i="1"/>
  <c r="M102" i="1"/>
  <c r="K319" i="1"/>
  <c r="J319" i="1"/>
  <c r="I319" i="1"/>
  <c r="H319" i="1"/>
  <c r="G319" i="1"/>
  <c r="F319" i="1"/>
  <c r="E319" i="1"/>
  <c r="C319" i="1"/>
  <c r="D318" i="1"/>
  <c r="L318" i="1"/>
  <c r="D101" i="1"/>
  <c r="G101" i="1"/>
  <c r="K101" i="1"/>
  <c r="E101" i="1"/>
  <c r="I101" i="1"/>
  <c r="J101" i="1"/>
  <c r="L101" i="1"/>
  <c r="M101" i="1"/>
  <c r="K318" i="1"/>
  <c r="J318" i="1"/>
  <c r="I318" i="1"/>
  <c r="H318" i="1"/>
  <c r="G318" i="1"/>
  <c r="F318" i="1"/>
  <c r="E318" i="1"/>
  <c r="C318" i="1"/>
  <c r="D317" i="1"/>
  <c r="L317" i="1"/>
  <c r="D100" i="1"/>
  <c r="G100" i="1"/>
  <c r="K100" i="1"/>
  <c r="E100" i="1"/>
  <c r="I100" i="1"/>
  <c r="J100" i="1"/>
  <c r="L100" i="1"/>
  <c r="M100" i="1"/>
  <c r="K317" i="1"/>
  <c r="J317" i="1"/>
  <c r="I317" i="1"/>
  <c r="H317" i="1"/>
  <c r="G317" i="1"/>
  <c r="F317" i="1"/>
  <c r="E317" i="1"/>
  <c r="C317" i="1"/>
  <c r="D316" i="1"/>
  <c r="L316" i="1"/>
  <c r="D99" i="1"/>
  <c r="G99" i="1"/>
  <c r="K99" i="1"/>
  <c r="E99" i="1"/>
  <c r="I99" i="1"/>
  <c r="J99" i="1"/>
  <c r="L99" i="1"/>
  <c r="M99" i="1"/>
  <c r="K316" i="1"/>
  <c r="J316" i="1"/>
  <c r="I316" i="1"/>
  <c r="H316" i="1"/>
  <c r="G316" i="1"/>
  <c r="F316" i="1"/>
  <c r="E316" i="1"/>
  <c r="C316" i="1"/>
  <c r="D315" i="1"/>
  <c r="L315" i="1"/>
  <c r="D98" i="1"/>
  <c r="G98" i="1"/>
  <c r="K98" i="1"/>
  <c r="E98" i="1"/>
  <c r="I98" i="1"/>
  <c r="J98" i="1"/>
  <c r="L98" i="1"/>
  <c r="M98" i="1"/>
  <c r="K315" i="1"/>
  <c r="J315" i="1"/>
  <c r="I315" i="1"/>
  <c r="H315" i="1"/>
  <c r="G315" i="1"/>
  <c r="F315" i="1"/>
  <c r="E315" i="1"/>
  <c r="C315" i="1"/>
  <c r="D314" i="1"/>
  <c r="L314" i="1"/>
  <c r="D97" i="1"/>
  <c r="G97" i="1"/>
  <c r="K97" i="1"/>
  <c r="E97" i="1"/>
  <c r="I97" i="1"/>
  <c r="J97" i="1"/>
  <c r="L97" i="1"/>
  <c r="M97" i="1"/>
  <c r="K314" i="1"/>
  <c r="J314" i="1"/>
  <c r="I314" i="1"/>
  <c r="H314" i="1"/>
  <c r="G314" i="1"/>
  <c r="F314" i="1"/>
  <c r="E314" i="1"/>
  <c r="C314" i="1"/>
  <c r="D313" i="1"/>
  <c r="L313" i="1"/>
  <c r="D96" i="1"/>
  <c r="G96" i="1"/>
  <c r="K96" i="1"/>
  <c r="E96" i="1"/>
  <c r="I96" i="1"/>
  <c r="J96" i="1"/>
  <c r="L96" i="1"/>
  <c r="M96" i="1"/>
  <c r="K313" i="1"/>
  <c r="J313" i="1"/>
  <c r="I313" i="1"/>
  <c r="H313" i="1"/>
  <c r="G313" i="1"/>
  <c r="F313" i="1"/>
  <c r="E313" i="1"/>
  <c r="C313" i="1"/>
  <c r="D312" i="1"/>
  <c r="L312" i="1"/>
  <c r="D95" i="1"/>
  <c r="G95" i="1"/>
  <c r="K95" i="1"/>
  <c r="E95" i="1"/>
  <c r="I95" i="1"/>
  <c r="J95" i="1"/>
  <c r="L95" i="1"/>
  <c r="M95" i="1"/>
  <c r="K312" i="1"/>
  <c r="J312" i="1"/>
  <c r="I312" i="1"/>
  <c r="H312" i="1"/>
  <c r="G312" i="1"/>
  <c r="F312" i="1"/>
  <c r="E312" i="1"/>
  <c r="C312" i="1"/>
  <c r="D311" i="1"/>
  <c r="L311" i="1"/>
  <c r="D94" i="1"/>
  <c r="G94" i="1"/>
  <c r="K94" i="1"/>
  <c r="E94" i="1"/>
  <c r="I94" i="1"/>
  <c r="J94" i="1"/>
  <c r="L94" i="1"/>
  <c r="M94" i="1"/>
  <c r="K311" i="1"/>
  <c r="J311" i="1"/>
  <c r="I311" i="1"/>
  <c r="H311" i="1"/>
  <c r="G311" i="1"/>
  <c r="F311" i="1"/>
  <c r="E311" i="1"/>
  <c r="C311" i="1"/>
  <c r="D310" i="1"/>
  <c r="L310" i="1"/>
  <c r="D93" i="1"/>
  <c r="G93" i="1"/>
  <c r="K93" i="1"/>
  <c r="E93" i="1"/>
  <c r="I93" i="1"/>
  <c r="J93" i="1"/>
  <c r="L93" i="1"/>
  <c r="M93" i="1"/>
  <c r="K310" i="1"/>
  <c r="J310" i="1"/>
  <c r="I310" i="1"/>
  <c r="H310" i="1"/>
  <c r="G310" i="1"/>
  <c r="F310" i="1"/>
  <c r="E310" i="1"/>
  <c r="C310" i="1"/>
  <c r="D309" i="1"/>
  <c r="L309" i="1"/>
  <c r="D92" i="1"/>
  <c r="G92" i="1"/>
  <c r="K92" i="1"/>
  <c r="E92" i="1"/>
  <c r="I92" i="1"/>
  <c r="J92" i="1"/>
  <c r="L92" i="1"/>
  <c r="M92" i="1"/>
  <c r="K309" i="1"/>
  <c r="J309" i="1"/>
  <c r="I309" i="1"/>
  <c r="H309" i="1"/>
  <c r="G309" i="1"/>
  <c r="F309" i="1"/>
  <c r="E309" i="1"/>
  <c r="C309" i="1"/>
  <c r="D308" i="1"/>
  <c r="L308" i="1"/>
  <c r="D91" i="1"/>
  <c r="G91" i="1"/>
  <c r="K91" i="1"/>
  <c r="E91" i="1"/>
  <c r="I91" i="1"/>
  <c r="J91" i="1"/>
  <c r="L91" i="1"/>
  <c r="M91" i="1"/>
  <c r="K308" i="1"/>
  <c r="J308" i="1"/>
  <c r="I308" i="1"/>
  <c r="H308" i="1"/>
  <c r="G308" i="1"/>
  <c r="F308" i="1"/>
  <c r="E308" i="1"/>
  <c r="C308" i="1"/>
  <c r="D307" i="1"/>
  <c r="L307" i="1"/>
  <c r="D90" i="1"/>
  <c r="G90" i="1"/>
  <c r="K90" i="1"/>
  <c r="E90" i="1"/>
  <c r="I90" i="1"/>
  <c r="J90" i="1"/>
  <c r="L90" i="1"/>
  <c r="M90" i="1"/>
  <c r="K307" i="1"/>
  <c r="J307" i="1"/>
  <c r="I307" i="1"/>
  <c r="H307" i="1"/>
  <c r="G307" i="1"/>
  <c r="F307" i="1"/>
  <c r="E307" i="1"/>
  <c r="C307" i="1"/>
  <c r="D306" i="1"/>
  <c r="L306" i="1"/>
  <c r="D89" i="1"/>
  <c r="G89" i="1"/>
  <c r="K89" i="1"/>
  <c r="E89" i="1"/>
  <c r="I89" i="1"/>
  <c r="J89" i="1"/>
  <c r="L89" i="1"/>
  <c r="M89" i="1"/>
  <c r="K306" i="1"/>
  <c r="J306" i="1"/>
  <c r="I306" i="1"/>
  <c r="H306" i="1"/>
  <c r="G306" i="1"/>
  <c r="F306" i="1"/>
  <c r="E306" i="1"/>
  <c r="C306" i="1"/>
  <c r="D305" i="1"/>
  <c r="L305" i="1"/>
  <c r="D88" i="1"/>
  <c r="G88" i="1"/>
  <c r="K88" i="1"/>
  <c r="E88" i="1"/>
  <c r="I88" i="1"/>
  <c r="J88" i="1"/>
  <c r="L88" i="1"/>
  <c r="M88" i="1"/>
  <c r="K305" i="1"/>
  <c r="J305" i="1"/>
  <c r="I305" i="1"/>
  <c r="H305" i="1"/>
  <c r="G305" i="1"/>
  <c r="F305" i="1"/>
  <c r="E305" i="1"/>
  <c r="C305" i="1"/>
  <c r="D304" i="1"/>
  <c r="L304" i="1"/>
  <c r="D87" i="1"/>
  <c r="G87" i="1"/>
  <c r="K87" i="1"/>
  <c r="E87" i="1"/>
  <c r="I87" i="1"/>
  <c r="J87" i="1"/>
  <c r="L87" i="1"/>
  <c r="M87" i="1"/>
  <c r="K304" i="1"/>
  <c r="J304" i="1"/>
  <c r="I304" i="1"/>
  <c r="H304" i="1"/>
  <c r="G304" i="1"/>
  <c r="F304" i="1"/>
  <c r="E304" i="1"/>
  <c r="C304" i="1"/>
  <c r="D303" i="1"/>
  <c r="L303" i="1"/>
  <c r="D86" i="1"/>
  <c r="G86" i="1"/>
  <c r="K86" i="1"/>
  <c r="E86" i="1"/>
  <c r="I86" i="1"/>
  <c r="J86" i="1"/>
  <c r="L86" i="1"/>
  <c r="M86" i="1"/>
  <c r="K303" i="1"/>
  <c r="J303" i="1"/>
  <c r="I303" i="1"/>
  <c r="H303" i="1"/>
  <c r="G303" i="1"/>
  <c r="F303" i="1"/>
  <c r="E303" i="1"/>
  <c r="C303" i="1"/>
  <c r="D302" i="1"/>
  <c r="L302" i="1"/>
  <c r="D85" i="1"/>
  <c r="G85" i="1"/>
  <c r="K85" i="1"/>
  <c r="E85" i="1"/>
  <c r="I85" i="1"/>
  <c r="J85" i="1"/>
  <c r="L85" i="1"/>
  <c r="M85" i="1"/>
  <c r="K302" i="1"/>
  <c r="J302" i="1"/>
  <c r="I302" i="1"/>
  <c r="H302" i="1"/>
  <c r="G302" i="1"/>
  <c r="F302" i="1"/>
  <c r="E302" i="1"/>
  <c r="C302" i="1"/>
  <c r="D301" i="1"/>
  <c r="L301" i="1"/>
  <c r="D84" i="1"/>
  <c r="G84" i="1"/>
  <c r="K84" i="1"/>
  <c r="E84" i="1"/>
  <c r="I84" i="1"/>
  <c r="J84" i="1"/>
  <c r="L84" i="1"/>
  <c r="M84" i="1"/>
  <c r="K301" i="1"/>
  <c r="J301" i="1"/>
  <c r="I301" i="1"/>
  <c r="H301" i="1"/>
  <c r="G301" i="1"/>
  <c r="F301" i="1"/>
  <c r="E301" i="1"/>
  <c r="C301" i="1"/>
  <c r="D300" i="1"/>
  <c r="L300" i="1"/>
  <c r="D83" i="1"/>
  <c r="G83" i="1"/>
  <c r="K83" i="1"/>
  <c r="E83" i="1"/>
  <c r="I83" i="1"/>
  <c r="J83" i="1"/>
  <c r="L83" i="1"/>
  <c r="M83" i="1"/>
  <c r="K300" i="1"/>
  <c r="J300" i="1"/>
  <c r="I300" i="1"/>
  <c r="H300" i="1"/>
  <c r="G300" i="1"/>
  <c r="F300" i="1"/>
  <c r="E300" i="1"/>
  <c r="C300" i="1"/>
  <c r="D299" i="1"/>
  <c r="L299" i="1"/>
  <c r="D82" i="1"/>
  <c r="G82" i="1"/>
  <c r="K82" i="1"/>
  <c r="E82" i="1"/>
  <c r="I82" i="1"/>
  <c r="J82" i="1"/>
  <c r="L82" i="1"/>
  <c r="M82" i="1"/>
  <c r="K299" i="1"/>
  <c r="J299" i="1"/>
  <c r="I299" i="1"/>
  <c r="H299" i="1"/>
  <c r="G299" i="1"/>
  <c r="F299" i="1"/>
  <c r="E299" i="1"/>
  <c r="C299" i="1"/>
  <c r="D298" i="1"/>
  <c r="L298" i="1"/>
  <c r="D81" i="1"/>
  <c r="G81" i="1"/>
  <c r="K81" i="1"/>
  <c r="E81" i="1"/>
  <c r="I81" i="1"/>
  <c r="J81" i="1"/>
  <c r="L81" i="1"/>
  <c r="M81" i="1"/>
  <c r="K298" i="1"/>
  <c r="J298" i="1"/>
  <c r="I298" i="1"/>
  <c r="H298" i="1"/>
  <c r="G298" i="1"/>
  <c r="F298" i="1"/>
  <c r="E298" i="1"/>
  <c r="C298" i="1"/>
  <c r="D297" i="1"/>
  <c r="L297" i="1"/>
  <c r="D80" i="1"/>
  <c r="G80" i="1"/>
  <c r="K80" i="1"/>
  <c r="E80" i="1"/>
  <c r="I80" i="1"/>
  <c r="J80" i="1"/>
  <c r="L80" i="1"/>
  <c r="M80" i="1"/>
  <c r="K297" i="1"/>
  <c r="J297" i="1"/>
  <c r="I297" i="1"/>
  <c r="H297" i="1"/>
  <c r="G297" i="1"/>
  <c r="F297" i="1"/>
  <c r="E297" i="1"/>
  <c r="C297" i="1"/>
  <c r="D296" i="1"/>
  <c r="L296" i="1"/>
  <c r="D79" i="1"/>
  <c r="G79" i="1"/>
  <c r="K79" i="1"/>
  <c r="E79" i="1"/>
  <c r="I79" i="1"/>
  <c r="J79" i="1"/>
  <c r="L79" i="1"/>
  <c r="M79" i="1"/>
  <c r="K296" i="1"/>
  <c r="J296" i="1"/>
  <c r="I296" i="1"/>
  <c r="H296" i="1"/>
  <c r="G296" i="1"/>
  <c r="F296" i="1"/>
  <c r="E296" i="1"/>
  <c r="C296" i="1"/>
  <c r="D295" i="1"/>
  <c r="L295" i="1"/>
  <c r="D78" i="1"/>
  <c r="G78" i="1"/>
  <c r="K78" i="1"/>
  <c r="E78" i="1"/>
  <c r="I78" i="1"/>
  <c r="J78" i="1"/>
  <c r="L78" i="1"/>
  <c r="M78" i="1"/>
  <c r="K295" i="1"/>
  <c r="J295" i="1"/>
  <c r="I295" i="1"/>
  <c r="H295" i="1"/>
  <c r="G295" i="1"/>
  <c r="F295" i="1"/>
  <c r="E295" i="1"/>
  <c r="C295" i="1"/>
  <c r="D294" i="1"/>
  <c r="L294" i="1"/>
  <c r="D77" i="1"/>
  <c r="G77" i="1"/>
  <c r="K77" i="1"/>
  <c r="E77" i="1"/>
  <c r="I77" i="1"/>
  <c r="J77" i="1"/>
  <c r="L77" i="1"/>
  <c r="M77" i="1"/>
  <c r="K294" i="1"/>
  <c r="J294" i="1"/>
  <c r="I294" i="1"/>
  <c r="H294" i="1"/>
  <c r="G294" i="1"/>
  <c r="F294" i="1"/>
  <c r="E294" i="1"/>
  <c r="C294" i="1"/>
  <c r="D293" i="1"/>
  <c r="L293" i="1"/>
  <c r="D76" i="1"/>
  <c r="G76" i="1"/>
  <c r="K76" i="1"/>
  <c r="E76" i="1"/>
  <c r="I76" i="1"/>
  <c r="J76" i="1"/>
  <c r="L76" i="1"/>
  <c r="M76" i="1"/>
  <c r="K293" i="1"/>
  <c r="J293" i="1"/>
  <c r="I293" i="1"/>
  <c r="H293" i="1"/>
  <c r="G293" i="1"/>
  <c r="F293" i="1"/>
  <c r="E293" i="1"/>
  <c r="C293" i="1"/>
  <c r="D292" i="1"/>
  <c r="L292" i="1"/>
  <c r="D75" i="1"/>
  <c r="G75" i="1"/>
  <c r="K75" i="1"/>
  <c r="E75" i="1"/>
  <c r="I75" i="1"/>
  <c r="J75" i="1"/>
  <c r="L75" i="1"/>
  <c r="M75" i="1"/>
  <c r="K292" i="1"/>
  <c r="J292" i="1"/>
  <c r="I292" i="1"/>
  <c r="H292" i="1"/>
  <c r="G292" i="1"/>
  <c r="F292" i="1"/>
  <c r="E292" i="1"/>
  <c r="C292" i="1"/>
  <c r="D291" i="1"/>
  <c r="L291" i="1"/>
  <c r="D74" i="1"/>
  <c r="G74" i="1"/>
  <c r="K74" i="1"/>
  <c r="E74" i="1"/>
  <c r="I74" i="1"/>
  <c r="J74" i="1"/>
  <c r="L74" i="1"/>
  <c r="M74" i="1"/>
  <c r="K291" i="1"/>
  <c r="J291" i="1"/>
  <c r="I291" i="1"/>
  <c r="H291" i="1"/>
  <c r="G291" i="1"/>
  <c r="F291" i="1"/>
  <c r="E291" i="1"/>
  <c r="C291" i="1"/>
  <c r="D290" i="1"/>
  <c r="L290" i="1"/>
  <c r="D73" i="1"/>
  <c r="G73" i="1"/>
  <c r="K73" i="1"/>
  <c r="E73" i="1"/>
  <c r="I73" i="1"/>
  <c r="J73" i="1"/>
  <c r="L73" i="1"/>
  <c r="M73" i="1"/>
  <c r="K290" i="1"/>
  <c r="J290" i="1"/>
  <c r="I290" i="1"/>
  <c r="H290" i="1"/>
  <c r="G290" i="1"/>
  <c r="F290" i="1"/>
  <c r="E290" i="1"/>
  <c r="C290" i="1"/>
  <c r="D289" i="1"/>
  <c r="L289" i="1"/>
  <c r="D72" i="1"/>
  <c r="G72" i="1"/>
  <c r="K72" i="1"/>
  <c r="E72" i="1"/>
  <c r="I72" i="1"/>
  <c r="J72" i="1"/>
  <c r="L72" i="1"/>
  <c r="M72" i="1"/>
  <c r="K289" i="1"/>
  <c r="J289" i="1"/>
  <c r="I289" i="1"/>
  <c r="H289" i="1"/>
  <c r="G289" i="1"/>
  <c r="F289" i="1"/>
  <c r="E289" i="1"/>
  <c r="C289" i="1"/>
  <c r="D288" i="1"/>
  <c r="L288" i="1"/>
  <c r="D71" i="1"/>
  <c r="G71" i="1"/>
  <c r="K71" i="1"/>
  <c r="E71" i="1"/>
  <c r="I71" i="1"/>
  <c r="J71" i="1"/>
  <c r="L71" i="1"/>
  <c r="M71" i="1"/>
  <c r="K288" i="1"/>
  <c r="J288" i="1"/>
  <c r="I288" i="1"/>
  <c r="H288" i="1"/>
  <c r="G288" i="1"/>
  <c r="F288" i="1"/>
  <c r="E288" i="1"/>
  <c r="C288" i="1"/>
  <c r="D287" i="1"/>
  <c r="L287" i="1"/>
  <c r="D70" i="1"/>
  <c r="G70" i="1"/>
  <c r="K70" i="1"/>
  <c r="E70" i="1"/>
  <c r="I70" i="1"/>
  <c r="J70" i="1"/>
  <c r="L70" i="1"/>
  <c r="M70" i="1"/>
  <c r="K287" i="1"/>
  <c r="J287" i="1"/>
  <c r="I287" i="1"/>
  <c r="H287" i="1"/>
  <c r="G287" i="1"/>
  <c r="F287" i="1"/>
  <c r="E287" i="1"/>
  <c r="C287" i="1"/>
  <c r="D286" i="1"/>
  <c r="L286" i="1"/>
  <c r="D69" i="1"/>
  <c r="G69" i="1"/>
  <c r="K69" i="1"/>
  <c r="E69" i="1"/>
  <c r="I69" i="1"/>
  <c r="J69" i="1"/>
  <c r="L69" i="1"/>
  <c r="M69" i="1"/>
  <c r="K286" i="1"/>
  <c r="J286" i="1"/>
  <c r="I286" i="1"/>
  <c r="H286" i="1"/>
  <c r="G286" i="1"/>
  <c r="F286" i="1"/>
  <c r="E286" i="1"/>
  <c r="C286" i="1"/>
  <c r="D285" i="1"/>
  <c r="L285" i="1"/>
  <c r="D68" i="1"/>
  <c r="G68" i="1"/>
  <c r="K68" i="1"/>
  <c r="E68" i="1"/>
  <c r="I68" i="1"/>
  <c r="J68" i="1"/>
  <c r="L68" i="1"/>
  <c r="M68" i="1"/>
  <c r="K285" i="1"/>
  <c r="J285" i="1"/>
  <c r="I285" i="1"/>
  <c r="H285" i="1"/>
  <c r="G285" i="1"/>
  <c r="F285" i="1"/>
  <c r="E285" i="1"/>
  <c r="C285" i="1"/>
  <c r="D284" i="1"/>
  <c r="L284" i="1"/>
  <c r="D67" i="1"/>
  <c r="G67" i="1"/>
  <c r="K67" i="1"/>
  <c r="E67" i="1"/>
  <c r="I67" i="1"/>
  <c r="J67" i="1"/>
  <c r="L67" i="1"/>
  <c r="M67" i="1"/>
  <c r="K284" i="1"/>
  <c r="J284" i="1"/>
  <c r="I284" i="1"/>
  <c r="H284" i="1"/>
  <c r="G284" i="1"/>
  <c r="F284" i="1"/>
  <c r="E284" i="1"/>
  <c r="C284" i="1"/>
  <c r="D283" i="1"/>
  <c r="L283" i="1"/>
  <c r="D66" i="1"/>
  <c r="G66" i="1"/>
  <c r="K66" i="1"/>
  <c r="E66" i="1"/>
  <c r="I66" i="1"/>
  <c r="J66" i="1"/>
  <c r="L66" i="1"/>
  <c r="M66" i="1"/>
  <c r="K283" i="1"/>
  <c r="J283" i="1"/>
  <c r="I283" i="1"/>
  <c r="H283" i="1"/>
  <c r="G283" i="1"/>
  <c r="F283" i="1"/>
  <c r="E283" i="1"/>
  <c r="C283" i="1"/>
  <c r="D282" i="1"/>
  <c r="L282" i="1"/>
  <c r="D65" i="1"/>
  <c r="G65" i="1"/>
  <c r="K65" i="1"/>
  <c r="E65" i="1"/>
  <c r="I65" i="1"/>
  <c r="J65" i="1"/>
  <c r="L65" i="1"/>
  <c r="M65" i="1"/>
  <c r="K282" i="1"/>
  <c r="J282" i="1"/>
  <c r="I282" i="1"/>
  <c r="H282" i="1"/>
  <c r="G282" i="1"/>
  <c r="F282" i="1"/>
  <c r="E282" i="1"/>
  <c r="C282" i="1"/>
  <c r="D281" i="1"/>
  <c r="L281" i="1"/>
  <c r="D64" i="1"/>
  <c r="G64" i="1"/>
  <c r="K64" i="1"/>
  <c r="E64" i="1"/>
  <c r="I64" i="1"/>
  <c r="J64" i="1"/>
  <c r="L64" i="1"/>
  <c r="M64" i="1"/>
  <c r="K281" i="1"/>
  <c r="J281" i="1"/>
  <c r="I281" i="1"/>
  <c r="H281" i="1"/>
  <c r="G281" i="1"/>
  <c r="F281" i="1"/>
  <c r="E281" i="1"/>
  <c r="C281" i="1"/>
  <c r="D280" i="1"/>
  <c r="L280" i="1"/>
  <c r="D63" i="1"/>
  <c r="G63" i="1"/>
  <c r="K63" i="1"/>
  <c r="E63" i="1"/>
  <c r="I63" i="1"/>
  <c r="J63" i="1"/>
  <c r="L63" i="1"/>
  <c r="M63" i="1"/>
  <c r="K280" i="1"/>
  <c r="J280" i="1"/>
  <c r="I280" i="1"/>
  <c r="H280" i="1"/>
  <c r="G280" i="1"/>
  <c r="F280" i="1"/>
  <c r="E280" i="1"/>
  <c r="C280" i="1"/>
  <c r="D279" i="1"/>
  <c r="L279" i="1"/>
  <c r="D62" i="1"/>
  <c r="G62" i="1"/>
  <c r="K62" i="1"/>
  <c r="E62" i="1"/>
  <c r="I62" i="1"/>
  <c r="J62" i="1"/>
  <c r="L62" i="1"/>
  <c r="M62" i="1"/>
  <c r="K279" i="1"/>
  <c r="J279" i="1"/>
  <c r="I279" i="1"/>
  <c r="H279" i="1"/>
  <c r="G279" i="1"/>
  <c r="F279" i="1"/>
  <c r="E279" i="1"/>
  <c r="C279" i="1"/>
  <c r="D278" i="1"/>
  <c r="L278" i="1"/>
  <c r="D61" i="1"/>
  <c r="G61" i="1"/>
  <c r="K61" i="1"/>
  <c r="E61" i="1"/>
  <c r="I61" i="1"/>
  <c r="J61" i="1"/>
  <c r="L61" i="1"/>
  <c r="M61" i="1"/>
  <c r="K278" i="1"/>
  <c r="J278" i="1"/>
  <c r="I278" i="1"/>
  <c r="H278" i="1"/>
  <c r="G278" i="1"/>
  <c r="F278" i="1"/>
  <c r="E278" i="1"/>
  <c r="C278" i="1"/>
  <c r="D277" i="1"/>
  <c r="L277" i="1"/>
  <c r="D60" i="1"/>
  <c r="G60" i="1"/>
  <c r="K60" i="1"/>
  <c r="E60" i="1"/>
  <c r="I60" i="1"/>
  <c r="J60" i="1"/>
  <c r="L60" i="1"/>
  <c r="M60" i="1"/>
  <c r="K277" i="1"/>
  <c r="J277" i="1"/>
  <c r="I277" i="1"/>
  <c r="H277" i="1"/>
  <c r="G277" i="1"/>
  <c r="F277" i="1"/>
  <c r="E277" i="1"/>
  <c r="C277" i="1"/>
  <c r="D276" i="1"/>
  <c r="L276" i="1"/>
  <c r="D59" i="1"/>
  <c r="G59" i="1"/>
  <c r="K59" i="1"/>
  <c r="E59" i="1"/>
  <c r="I59" i="1"/>
  <c r="J59" i="1"/>
  <c r="L59" i="1"/>
  <c r="M59" i="1"/>
  <c r="K276" i="1"/>
  <c r="J276" i="1"/>
  <c r="I276" i="1"/>
  <c r="H276" i="1"/>
  <c r="G276" i="1"/>
  <c r="F276" i="1"/>
  <c r="E276" i="1"/>
  <c r="C276" i="1"/>
  <c r="D275" i="1"/>
  <c r="L275" i="1"/>
  <c r="D58" i="1"/>
  <c r="G58" i="1"/>
  <c r="K58" i="1"/>
  <c r="E58" i="1"/>
  <c r="I58" i="1"/>
  <c r="J58" i="1"/>
  <c r="L58" i="1"/>
  <c r="M58" i="1"/>
  <c r="K275" i="1"/>
  <c r="J275" i="1"/>
  <c r="I275" i="1"/>
  <c r="H275" i="1"/>
  <c r="G275" i="1"/>
  <c r="F275" i="1"/>
  <c r="E275" i="1"/>
  <c r="C275" i="1"/>
  <c r="D274" i="1"/>
  <c r="L274" i="1"/>
  <c r="D57" i="1"/>
  <c r="G57" i="1"/>
  <c r="K57" i="1"/>
  <c r="E57" i="1"/>
  <c r="I57" i="1"/>
  <c r="J57" i="1"/>
  <c r="L57" i="1"/>
  <c r="M57" i="1"/>
  <c r="K274" i="1"/>
  <c r="J274" i="1"/>
  <c r="I274" i="1"/>
  <c r="H274" i="1"/>
  <c r="G274" i="1"/>
  <c r="F274" i="1"/>
  <c r="E274" i="1"/>
  <c r="C274" i="1"/>
  <c r="D273" i="1"/>
  <c r="L273" i="1"/>
  <c r="D56" i="1"/>
  <c r="G56" i="1"/>
  <c r="K56" i="1"/>
  <c r="E56" i="1"/>
  <c r="I56" i="1"/>
  <c r="J56" i="1"/>
  <c r="L56" i="1"/>
  <c r="M56" i="1"/>
  <c r="K273" i="1"/>
  <c r="J273" i="1"/>
  <c r="I273" i="1"/>
  <c r="H273" i="1"/>
  <c r="G273" i="1"/>
  <c r="F273" i="1"/>
  <c r="E273" i="1"/>
  <c r="C273" i="1"/>
  <c r="D272" i="1"/>
  <c r="L272" i="1"/>
  <c r="D55" i="1"/>
  <c r="G55" i="1"/>
  <c r="K55" i="1"/>
  <c r="E55" i="1"/>
  <c r="I55" i="1"/>
  <c r="J55" i="1"/>
  <c r="L55" i="1"/>
  <c r="M55" i="1"/>
  <c r="K272" i="1"/>
  <c r="J272" i="1"/>
  <c r="I272" i="1"/>
  <c r="H272" i="1"/>
  <c r="G272" i="1"/>
  <c r="F272" i="1"/>
  <c r="E272" i="1"/>
  <c r="C272" i="1"/>
  <c r="D271" i="1"/>
  <c r="L271" i="1"/>
  <c r="D54" i="1"/>
  <c r="G54" i="1"/>
  <c r="K54" i="1"/>
  <c r="E54" i="1"/>
  <c r="I54" i="1"/>
  <c r="J54" i="1"/>
  <c r="L54" i="1"/>
  <c r="M54" i="1"/>
  <c r="K271" i="1"/>
  <c r="J271" i="1"/>
  <c r="I271" i="1"/>
  <c r="H271" i="1"/>
  <c r="G271" i="1"/>
  <c r="F271" i="1"/>
  <c r="E271" i="1"/>
  <c r="C271" i="1"/>
  <c r="D270" i="1"/>
  <c r="L270" i="1"/>
  <c r="D53" i="1"/>
  <c r="G53" i="1"/>
  <c r="K53" i="1"/>
  <c r="E53" i="1"/>
  <c r="I53" i="1"/>
  <c r="J53" i="1"/>
  <c r="L53" i="1"/>
  <c r="M53" i="1"/>
  <c r="K270" i="1"/>
  <c r="J270" i="1"/>
  <c r="I270" i="1"/>
  <c r="H270" i="1"/>
  <c r="G270" i="1"/>
  <c r="F270" i="1"/>
  <c r="E270" i="1"/>
  <c r="C270" i="1"/>
  <c r="D269" i="1"/>
  <c r="L269" i="1"/>
  <c r="D52" i="1"/>
  <c r="G52" i="1"/>
  <c r="K52" i="1"/>
  <c r="E52" i="1"/>
  <c r="I52" i="1"/>
  <c r="J52" i="1"/>
  <c r="L52" i="1"/>
  <c r="M52" i="1"/>
  <c r="K269" i="1"/>
  <c r="J269" i="1"/>
  <c r="I269" i="1"/>
  <c r="H269" i="1"/>
  <c r="G269" i="1"/>
  <c r="F269" i="1"/>
  <c r="E269" i="1"/>
  <c r="C269" i="1"/>
  <c r="D268" i="1"/>
  <c r="L268" i="1"/>
  <c r="D51" i="1"/>
  <c r="G51" i="1"/>
  <c r="K51" i="1"/>
  <c r="E51" i="1"/>
  <c r="I51" i="1"/>
  <c r="J51" i="1"/>
  <c r="L51" i="1"/>
  <c r="M51" i="1"/>
  <c r="K268" i="1"/>
  <c r="J268" i="1"/>
  <c r="I268" i="1"/>
  <c r="H268" i="1"/>
  <c r="G268" i="1"/>
  <c r="F268" i="1"/>
  <c r="E268" i="1"/>
  <c r="C268" i="1"/>
  <c r="D267" i="1"/>
  <c r="L267" i="1"/>
  <c r="D50" i="1"/>
  <c r="G50" i="1"/>
  <c r="K50" i="1"/>
  <c r="E50" i="1"/>
  <c r="I50" i="1"/>
  <c r="J50" i="1"/>
  <c r="L50" i="1"/>
  <c r="M50" i="1"/>
  <c r="K267" i="1"/>
  <c r="J267" i="1"/>
  <c r="I267" i="1"/>
  <c r="H267" i="1"/>
  <c r="G267" i="1"/>
  <c r="F267" i="1"/>
  <c r="E267" i="1"/>
  <c r="C267" i="1"/>
  <c r="D266" i="1"/>
  <c r="L266" i="1"/>
  <c r="D49" i="1"/>
  <c r="G49" i="1"/>
  <c r="K49" i="1"/>
  <c r="E49" i="1"/>
  <c r="I49" i="1"/>
  <c r="J49" i="1"/>
  <c r="L49" i="1"/>
  <c r="M49" i="1"/>
  <c r="K266" i="1"/>
  <c r="J266" i="1"/>
  <c r="I266" i="1"/>
  <c r="H266" i="1"/>
  <c r="G266" i="1"/>
  <c r="F266" i="1"/>
  <c r="E266" i="1"/>
  <c r="C266" i="1"/>
  <c r="D265" i="1"/>
  <c r="L265" i="1"/>
  <c r="D48" i="1"/>
  <c r="G48" i="1"/>
  <c r="K48" i="1"/>
  <c r="E48" i="1"/>
  <c r="I48" i="1"/>
  <c r="J48" i="1"/>
  <c r="L48" i="1"/>
  <c r="M48" i="1"/>
  <c r="K265" i="1"/>
  <c r="J265" i="1"/>
  <c r="I265" i="1"/>
  <c r="H265" i="1"/>
  <c r="G265" i="1"/>
  <c r="F265" i="1"/>
  <c r="E265" i="1"/>
  <c r="C265" i="1"/>
  <c r="D264" i="1"/>
  <c r="L264" i="1"/>
  <c r="D47" i="1"/>
  <c r="G47" i="1"/>
  <c r="K47" i="1"/>
  <c r="E47" i="1"/>
  <c r="I47" i="1"/>
  <c r="J47" i="1"/>
  <c r="L47" i="1"/>
  <c r="M47" i="1"/>
  <c r="K264" i="1"/>
  <c r="J264" i="1"/>
  <c r="I264" i="1"/>
  <c r="H264" i="1"/>
  <c r="G264" i="1"/>
  <c r="F264" i="1"/>
  <c r="E264" i="1"/>
  <c r="C264" i="1"/>
  <c r="D263" i="1"/>
  <c r="L263" i="1"/>
  <c r="D46" i="1"/>
  <c r="G46" i="1"/>
  <c r="K46" i="1"/>
  <c r="E46" i="1"/>
  <c r="I46" i="1"/>
  <c r="J46" i="1"/>
  <c r="L46" i="1"/>
  <c r="M46" i="1"/>
  <c r="K263" i="1"/>
  <c r="J263" i="1"/>
  <c r="I263" i="1"/>
  <c r="H263" i="1"/>
  <c r="G263" i="1"/>
  <c r="F263" i="1"/>
  <c r="E263" i="1"/>
  <c r="C263" i="1"/>
  <c r="D262" i="1"/>
  <c r="L262" i="1"/>
  <c r="D45" i="1"/>
  <c r="G45" i="1"/>
  <c r="K45" i="1"/>
  <c r="E45" i="1"/>
  <c r="I45" i="1"/>
  <c r="J45" i="1"/>
  <c r="L45" i="1"/>
  <c r="M45" i="1"/>
  <c r="K262" i="1"/>
  <c r="J262" i="1"/>
  <c r="I262" i="1"/>
  <c r="H262" i="1"/>
  <c r="G262" i="1"/>
  <c r="F262" i="1"/>
  <c r="E262" i="1"/>
  <c r="C262" i="1"/>
  <c r="D261" i="1"/>
  <c r="L261" i="1"/>
  <c r="D44" i="1"/>
  <c r="G44" i="1"/>
  <c r="K44" i="1"/>
  <c r="E44" i="1"/>
  <c r="I44" i="1"/>
  <c r="J44" i="1"/>
  <c r="L44" i="1"/>
  <c r="M44" i="1"/>
  <c r="K261" i="1"/>
  <c r="J261" i="1"/>
  <c r="I261" i="1"/>
  <c r="H261" i="1"/>
  <c r="G261" i="1"/>
  <c r="F261" i="1"/>
  <c r="E261" i="1"/>
  <c r="C261" i="1"/>
  <c r="D260" i="1"/>
  <c r="L260" i="1"/>
  <c r="D43" i="1"/>
  <c r="G43" i="1"/>
  <c r="K43" i="1"/>
  <c r="E43" i="1"/>
  <c r="I43" i="1"/>
  <c r="J43" i="1"/>
  <c r="L43" i="1"/>
  <c r="M43" i="1"/>
  <c r="K260" i="1"/>
  <c r="J260" i="1"/>
  <c r="I260" i="1"/>
  <c r="H260" i="1"/>
  <c r="G260" i="1"/>
  <c r="F260" i="1"/>
  <c r="E260" i="1"/>
  <c r="C260" i="1"/>
  <c r="D259" i="1"/>
  <c r="L259" i="1"/>
  <c r="D42" i="1"/>
  <c r="G42" i="1"/>
  <c r="K42" i="1"/>
  <c r="E42" i="1"/>
  <c r="I42" i="1"/>
  <c r="J42" i="1"/>
  <c r="L42" i="1"/>
  <c r="M42" i="1"/>
  <c r="K259" i="1"/>
  <c r="J259" i="1"/>
  <c r="I259" i="1"/>
  <c r="H259" i="1"/>
  <c r="G259" i="1"/>
  <c r="F259" i="1"/>
  <c r="E259" i="1"/>
  <c r="C259" i="1"/>
  <c r="D258" i="1"/>
  <c r="L258" i="1"/>
  <c r="D41" i="1"/>
  <c r="G41" i="1"/>
  <c r="K41" i="1"/>
  <c r="E41" i="1"/>
  <c r="I41" i="1"/>
  <c r="J41" i="1"/>
  <c r="L41" i="1"/>
  <c r="M41" i="1"/>
  <c r="K258" i="1"/>
  <c r="J258" i="1"/>
  <c r="I258" i="1"/>
  <c r="H258" i="1"/>
  <c r="G258" i="1"/>
  <c r="F258" i="1"/>
  <c r="E258" i="1"/>
  <c r="C258" i="1"/>
  <c r="D257" i="1"/>
  <c r="L257" i="1"/>
  <c r="D40" i="1"/>
  <c r="G40" i="1"/>
  <c r="K40" i="1"/>
  <c r="E40" i="1"/>
  <c r="I40" i="1"/>
  <c r="J40" i="1"/>
  <c r="L40" i="1"/>
  <c r="M40" i="1"/>
  <c r="K257" i="1"/>
  <c r="J257" i="1"/>
  <c r="I257" i="1"/>
  <c r="H257" i="1"/>
  <c r="G257" i="1"/>
  <c r="F257" i="1"/>
  <c r="E257" i="1"/>
  <c r="C257" i="1"/>
  <c r="D256" i="1"/>
  <c r="L256" i="1"/>
  <c r="D39" i="1"/>
  <c r="G39" i="1"/>
  <c r="K39" i="1"/>
  <c r="E39" i="1"/>
  <c r="I39" i="1"/>
  <c r="J39" i="1"/>
  <c r="L39" i="1"/>
  <c r="M39" i="1"/>
  <c r="K256" i="1"/>
  <c r="J256" i="1"/>
  <c r="I256" i="1"/>
  <c r="H256" i="1"/>
  <c r="G256" i="1"/>
  <c r="F256" i="1"/>
  <c r="E256" i="1"/>
  <c r="C256" i="1"/>
  <c r="O4" i="1"/>
  <c r="S255" i="1"/>
  <c r="P255" i="1"/>
  <c r="D255" i="1"/>
  <c r="L255" i="1"/>
  <c r="D38" i="1"/>
  <c r="G38" i="1"/>
  <c r="K38" i="1"/>
  <c r="E38" i="1"/>
  <c r="I38" i="1"/>
  <c r="J38" i="1"/>
  <c r="L38" i="1"/>
  <c r="M38" i="1"/>
  <c r="K255" i="1"/>
  <c r="J255" i="1"/>
  <c r="I255" i="1"/>
  <c r="H255" i="1"/>
  <c r="G255" i="1"/>
  <c r="F255" i="1"/>
  <c r="E255" i="1"/>
  <c r="C255" i="1"/>
  <c r="S254" i="1"/>
  <c r="P254" i="1"/>
  <c r="D254" i="1"/>
  <c r="L254" i="1"/>
  <c r="D37" i="1"/>
  <c r="G37" i="1"/>
  <c r="K37" i="1"/>
  <c r="E37" i="1"/>
  <c r="I37" i="1"/>
  <c r="J37" i="1"/>
  <c r="L37" i="1"/>
  <c r="M37" i="1"/>
  <c r="K254" i="1"/>
  <c r="J254" i="1"/>
  <c r="I254" i="1"/>
  <c r="H254" i="1"/>
  <c r="G254" i="1"/>
  <c r="F254" i="1"/>
  <c r="E254" i="1"/>
  <c r="C254" i="1"/>
  <c r="S253" i="1"/>
  <c r="P253" i="1"/>
  <c r="D253" i="1"/>
  <c r="L253" i="1"/>
  <c r="D36" i="1"/>
  <c r="G36" i="1"/>
  <c r="K36" i="1"/>
  <c r="E36" i="1"/>
  <c r="I36" i="1"/>
  <c r="J36" i="1"/>
  <c r="L36" i="1"/>
  <c r="M36" i="1"/>
  <c r="K253" i="1"/>
  <c r="J253" i="1"/>
  <c r="I253" i="1"/>
  <c r="H253" i="1"/>
  <c r="G253" i="1"/>
  <c r="F253" i="1"/>
  <c r="E253" i="1"/>
  <c r="C253" i="1"/>
  <c r="S252" i="1"/>
  <c r="P252" i="1"/>
  <c r="D252" i="1"/>
  <c r="L252" i="1"/>
  <c r="D35" i="1"/>
  <c r="G35" i="1"/>
  <c r="K35" i="1"/>
  <c r="E35" i="1"/>
  <c r="I35" i="1"/>
  <c r="J35" i="1"/>
  <c r="L35" i="1"/>
  <c r="M35" i="1"/>
  <c r="K252" i="1"/>
  <c r="J252" i="1"/>
  <c r="I252" i="1"/>
  <c r="H252" i="1"/>
  <c r="G252" i="1"/>
  <c r="F252" i="1"/>
  <c r="E252" i="1"/>
  <c r="C252" i="1"/>
  <c r="D251" i="1"/>
  <c r="L251" i="1"/>
  <c r="D34" i="1"/>
  <c r="G34" i="1"/>
  <c r="K34" i="1"/>
  <c r="E34" i="1"/>
  <c r="I34" i="1"/>
  <c r="J34" i="1"/>
  <c r="L34" i="1"/>
  <c r="M34" i="1"/>
  <c r="K251" i="1"/>
  <c r="J251" i="1"/>
  <c r="I251" i="1"/>
  <c r="H251" i="1"/>
  <c r="G251" i="1"/>
  <c r="F251" i="1"/>
  <c r="E251" i="1"/>
  <c r="C251" i="1"/>
  <c r="D250" i="1"/>
  <c r="L250" i="1"/>
  <c r="D33" i="1"/>
  <c r="G33" i="1"/>
  <c r="K33" i="1"/>
  <c r="E33" i="1"/>
  <c r="I33" i="1"/>
  <c r="J33" i="1"/>
  <c r="L33" i="1"/>
  <c r="M33" i="1"/>
  <c r="K250" i="1"/>
  <c r="J250" i="1"/>
  <c r="I250" i="1"/>
  <c r="H250" i="1"/>
  <c r="G250" i="1"/>
  <c r="F250" i="1"/>
  <c r="E250" i="1"/>
  <c r="C250" i="1"/>
  <c r="D249" i="1"/>
  <c r="L249" i="1"/>
  <c r="D32" i="1"/>
  <c r="G32" i="1"/>
  <c r="K32" i="1"/>
  <c r="E32" i="1"/>
  <c r="I32" i="1"/>
  <c r="J32" i="1"/>
  <c r="L32" i="1"/>
  <c r="M32" i="1"/>
  <c r="K249" i="1"/>
  <c r="J249" i="1"/>
  <c r="I249" i="1"/>
  <c r="H249" i="1"/>
  <c r="G249" i="1"/>
  <c r="F249" i="1"/>
  <c r="E249" i="1"/>
  <c r="C249" i="1"/>
  <c r="D248" i="1"/>
  <c r="L248" i="1"/>
  <c r="D31" i="1"/>
  <c r="G31" i="1"/>
  <c r="K31" i="1"/>
  <c r="E31" i="1"/>
  <c r="I31" i="1"/>
  <c r="J31" i="1"/>
  <c r="L31" i="1"/>
  <c r="M31" i="1"/>
  <c r="K248" i="1"/>
  <c r="J248" i="1"/>
  <c r="I248" i="1"/>
  <c r="H248" i="1"/>
  <c r="G248" i="1"/>
  <c r="F248" i="1"/>
  <c r="E248" i="1"/>
  <c r="C248" i="1"/>
  <c r="D247" i="1"/>
  <c r="L247" i="1"/>
  <c r="D30" i="1"/>
  <c r="G30" i="1"/>
  <c r="K30" i="1"/>
  <c r="E30" i="1"/>
  <c r="I30" i="1"/>
  <c r="J30" i="1"/>
  <c r="L30" i="1"/>
  <c r="M30" i="1"/>
  <c r="K247" i="1"/>
  <c r="J247" i="1"/>
  <c r="I247" i="1"/>
  <c r="H247" i="1"/>
  <c r="G247" i="1"/>
  <c r="F247" i="1"/>
  <c r="E247" i="1"/>
  <c r="C247" i="1"/>
  <c r="D246" i="1"/>
  <c r="L246" i="1"/>
  <c r="D29" i="1"/>
  <c r="G29" i="1"/>
  <c r="K29" i="1"/>
  <c r="E29" i="1"/>
  <c r="I29" i="1"/>
  <c r="J29" i="1"/>
  <c r="L29" i="1"/>
  <c r="M29" i="1"/>
  <c r="K246" i="1"/>
  <c r="J246" i="1"/>
  <c r="I246" i="1"/>
  <c r="H246" i="1"/>
  <c r="G246" i="1"/>
  <c r="F246" i="1"/>
  <c r="E246" i="1"/>
  <c r="C246" i="1"/>
  <c r="D245" i="1"/>
  <c r="L245" i="1"/>
  <c r="D28" i="1"/>
  <c r="G28" i="1"/>
  <c r="K28" i="1"/>
  <c r="E28" i="1"/>
  <c r="I28" i="1"/>
  <c r="J28" i="1"/>
  <c r="L28" i="1"/>
  <c r="M28" i="1"/>
  <c r="K245" i="1"/>
  <c r="J245" i="1"/>
  <c r="I245" i="1"/>
  <c r="H245" i="1"/>
  <c r="G245" i="1"/>
  <c r="F245" i="1"/>
  <c r="E245" i="1"/>
  <c r="C245" i="1"/>
  <c r="D244" i="1"/>
  <c r="L244" i="1"/>
  <c r="D27" i="1"/>
  <c r="G27" i="1"/>
  <c r="K27" i="1"/>
  <c r="E27" i="1"/>
  <c r="I27" i="1"/>
  <c r="J27" i="1"/>
  <c r="L27" i="1"/>
  <c r="M27" i="1"/>
  <c r="K244" i="1"/>
  <c r="J244" i="1"/>
  <c r="I244" i="1"/>
  <c r="H244" i="1"/>
  <c r="G244" i="1"/>
  <c r="F244" i="1"/>
  <c r="E244" i="1"/>
  <c r="C244" i="1"/>
  <c r="D243" i="1"/>
  <c r="L243" i="1"/>
  <c r="D26" i="1"/>
  <c r="G26" i="1"/>
  <c r="K26" i="1"/>
  <c r="E26" i="1"/>
  <c r="I26" i="1"/>
  <c r="J26" i="1"/>
  <c r="L26" i="1"/>
  <c r="M26" i="1"/>
  <c r="K243" i="1"/>
  <c r="J243" i="1"/>
  <c r="I243" i="1"/>
  <c r="H243" i="1"/>
  <c r="G243" i="1"/>
  <c r="F243" i="1"/>
  <c r="E243" i="1"/>
  <c r="C243" i="1"/>
  <c r="D242" i="1"/>
  <c r="L242" i="1"/>
  <c r="D25" i="1"/>
  <c r="G25" i="1"/>
  <c r="K25" i="1"/>
  <c r="E25" i="1"/>
  <c r="I25" i="1"/>
  <c r="J25" i="1"/>
  <c r="L25" i="1"/>
  <c r="M25" i="1"/>
  <c r="K242" i="1"/>
  <c r="J242" i="1"/>
  <c r="I242" i="1"/>
  <c r="H242" i="1"/>
  <c r="G242" i="1"/>
  <c r="F242" i="1"/>
  <c r="E242" i="1"/>
  <c r="C242" i="1"/>
  <c r="D241" i="1"/>
  <c r="L241" i="1"/>
  <c r="D24" i="1"/>
  <c r="G24" i="1"/>
  <c r="K24" i="1"/>
  <c r="E24" i="1"/>
  <c r="I24" i="1"/>
  <c r="J24" i="1"/>
  <c r="L24" i="1"/>
  <c r="M24" i="1"/>
  <c r="K241" i="1"/>
  <c r="J241" i="1"/>
  <c r="I241" i="1"/>
  <c r="H241" i="1"/>
  <c r="G241" i="1"/>
  <c r="F241" i="1"/>
  <c r="E241" i="1"/>
  <c r="C241" i="1"/>
  <c r="D240" i="1"/>
  <c r="L240" i="1"/>
  <c r="D23" i="1"/>
  <c r="G23" i="1"/>
  <c r="K23" i="1"/>
  <c r="E23" i="1"/>
  <c r="I23" i="1"/>
  <c r="J23" i="1"/>
  <c r="L23" i="1"/>
  <c r="M23" i="1"/>
  <c r="K240" i="1"/>
  <c r="J240" i="1"/>
  <c r="I240" i="1"/>
  <c r="H240" i="1"/>
  <c r="G240" i="1"/>
  <c r="F240" i="1"/>
  <c r="E240" i="1"/>
  <c r="C240" i="1"/>
  <c r="D239" i="1"/>
  <c r="L239" i="1"/>
  <c r="D22" i="1"/>
  <c r="G22" i="1"/>
  <c r="K22" i="1"/>
  <c r="E22" i="1"/>
  <c r="I22" i="1"/>
  <c r="J22" i="1"/>
  <c r="L22" i="1"/>
  <c r="M22" i="1"/>
  <c r="K239" i="1"/>
  <c r="J239" i="1"/>
  <c r="I239" i="1"/>
  <c r="H239" i="1"/>
  <c r="G239" i="1"/>
  <c r="F239" i="1"/>
  <c r="E239" i="1"/>
  <c r="C239" i="1"/>
  <c r="D238" i="1"/>
  <c r="L238" i="1"/>
  <c r="D21" i="1"/>
  <c r="G21" i="1"/>
  <c r="K21" i="1"/>
  <c r="E21" i="1"/>
  <c r="I21" i="1"/>
  <c r="J21" i="1"/>
  <c r="L21" i="1"/>
  <c r="M21" i="1"/>
  <c r="K238" i="1"/>
  <c r="J238" i="1"/>
  <c r="I238" i="1"/>
  <c r="H238" i="1"/>
  <c r="G238" i="1"/>
  <c r="F238" i="1"/>
  <c r="E238" i="1"/>
  <c r="C238" i="1"/>
  <c r="D237" i="1"/>
  <c r="L237" i="1"/>
  <c r="D20" i="1"/>
  <c r="G20" i="1"/>
  <c r="K20" i="1"/>
  <c r="E20" i="1"/>
  <c r="I20" i="1"/>
  <c r="J20" i="1"/>
  <c r="L20" i="1"/>
  <c r="M20" i="1"/>
  <c r="K237" i="1"/>
  <c r="J237" i="1"/>
  <c r="I237" i="1"/>
  <c r="H237" i="1"/>
  <c r="G237" i="1"/>
  <c r="F237" i="1"/>
  <c r="E237" i="1"/>
  <c r="C237" i="1"/>
  <c r="D236" i="1"/>
  <c r="L236" i="1"/>
  <c r="D19" i="1"/>
  <c r="G19" i="1"/>
  <c r="K19" i="1"/>
  <c r="E19" i="1"/>
  <c r="I19" i="1"/>
  <c r="J19" i="1"/>
  <c r="L19" i="1"/>
  <c r="M19" i="1"/>
  <c r="K236" i="1"/>
  <c r="J236" i="1"/>
  <c r="I236" i="1"/>
  <c r="H236" i="1"/>
  <c r="G236" i="1"/>
  <c r="F236" i="1"/>
  <c r="E236" i="1"/>
  <c r="C236" i="1"/>
  <c r="D235" i="1"/>
  <c r="L235" i="1"/>
  <c r="D18" i="1"/>
  <c r="G18" i="1"/>
  <c r="K18" i="1"/>
  <c r="E18" i="1"/>
  <c r="I18" i="1"/>
  <c r="J18" i="1"/>
  <c r="L18" i="1"/>
  <c r="M18" i="1"/>
  <c r="K235" i="1"/>
  <c r="J235" i="1"/>
  <c r="I235" i="1"/>
  <c r="H235" i="1"/>
  <c r="G235" i="1"/>
  <c r="F235" i="1"/>
  <c r="E235" i="1"/>
  <c r="C235" i="1"/>
  <c r="D234" i="1"/>
  <c r="L234" i="1"/>
  <c r="D17" i="1"/>
  <c r="G17" i="1"/>
  <c r="K17" i="1"/>
  <c r="E17" i="1"/>
  <c r="I17" i="1"/>
  <c r="J17" i="1"/>
  <c r="L17" i="1"/>
  <c r="M17" i="1"/>
  <c r="K234" i="1"/>
  <c r="J234" i="1"/>
  <c r="I234" i="1"/>
  <c r="H234" i="1"/>
  <c r="G234" i="1"/>
  <c r="F234" i="1"/>
  <c r="E234" i="1"/>
  <c r="C234" i="1"/>
  <c r="D233" i="1"/>
  <c r="L233" i="1"/>
  <c r="D16" i="1"/>
  <c r="G16" i="1"/>
  <c r="K16" i="1"/>
  <c r="E16" i="1"/>
  <c r="I16" i="1"/>
  <c r="J16" i="1"/>
  <c r="L16" i="1"/>
  <c r="M16" i="1"/>
  <c r="K233" i="1"/>
  <c r="J233" i="1"/>
  <c r="I233" i="1"/>
  <c r="H233" i="1"/>
  <c r="G233" i="1"/>
  <c r="F233" i="1"/>
  <c r="E233" i="1"/>
  <c r="C233" i="1"/>
  <c r="D232" i="1"/>
  <c r="L232" i="1"/>
  <c r="D15" i="1"/>
  <c r="G15" i="1"/>
  <c r="K15" i="1"/>
  <c r="E15" i="1"/>
  <c r="I15" i="1"/>
  <c r="J15" i="1"/>
  <c r="L15" i="1"/>
  <c r="M15" i="1"/>
  <c r="K232" i="1"/>
  <c r="J232" i="1"/>
  <c r="I232" i="1"/>
  <c r="H232" i="1"/>
  <c r="G232" i="1"/>
  <c r="F232" i="1"/>
  <c r="E232" i="1"/>
  <c r="C232" i="1"/>
  <c r="D231" i="1"/>
  <c r="L231" i="1"/>
  <c r="D14" i="1"/>
  <c r="G14" i="1"/>
  <c r="K14" i="1"/>
  <c r="E14" i="1"/>
  <c r="I14" i="1"/>
  <c r="J14" i="1"/>
  <c r="L14" i="1"/>
  <c r="M14" i="1"/>
  <c r="K231" i="1"/>
  <c r="J231" i="1"/>
  <c r="I231" i="1"/>
  <c r="H231" i="1"/>
  <c r="G231" i="1"/>
  <c r="F231" i="1"/>
  <c r="E231" i="1"/>
  <c r="C231" i="1"/>
  <c r="D230" i="1"/>
  <c r="L230" i="1"/>
  <c r="D13" i="1"/>
  <c r="G13" i="1"/>
  <c r="K13" i="1"/>
  <c r="E13" i="1"/>
  <c r="I13" i="1"/>
  <c r="J13" i="1"/>
  <c r="L13" i="1"/>
  <c r="M13" i="1"/>
  <c r="K230" i="1"/>
  <c r="J230" i="1"/>
  <c r="I230" i="1"/>
  <c r="H230" i="1"/>
  <c r="G230" i="1"/>
  <c r="F230" i="1"/>
  <c r="E230" i="1"/>
  <c r="C230" i="1"/>
  <c r="D229" i="1"/>
  <c r="L229" i="1"/>
  <c r="D12" i="1"/>
  <c r="G12" i="1"/>
  <c r="K12" i="1"/>
  <c r="E12" i="1"/>
  <c r="I12" i="1"/>
  <c r="J12" i="1"/>
  <c r="L12" i="1"/>
  <c r="M12" i="1"/>
  <c r="K229" i="1"/>
  <c r="J229" i="1"/>
  <c r="I229" i="1"/>
  <c r="H229" i="1"/>
  <c r="G229" i="1"/>
  <c r="F229" i="1"/>
  <c r="E229" i="1"/>
  <c r="C229" i="1"/>
  <c r="D228" i="1"/>
  <c r="L228" i="1"/>
  <c r="D11" i="1"/>
  <c r="G11" i="1"/>
  <c r="K11" i="1"/>
  <c r="E11" i="1"/>
  <c r="I11" i="1"/>
  <c r="J11" i="1"/>
  <c r="L11" i="1"/>
  <c r="M11" i="1"/>
  <c r="K228" i="1"/>
  <c r="J228" i="1"/>
  <c r="I228" i="1"/>
  <c r="H228" i="1"/>
  <c r="G228" i="1"/>
  <c r="F228" i="1"/>
  <c r="E228" i="1"/>
  <c r="C228" i="1"/>
  <c r="D227" i="1"/>
  <c r="L227" i="1"/>
  <c r="D10" i="1"/>
  <c r="G10" i="1"/>
  <c r="K10" i="1"/>
  <c r="E10" i="1"/>
  <c r="I10" i="1"/>
  <c r="J10" i="1"/>
  <c r="L10" i="1"/>
  <c r="M10" i="1"/>
  <c r="K227" i="1"/>
  <c r="J227" i="1"/>
  <c r="I227" i="1"/>
  <c r="H227" i="1"/>
  <c r="G227" i="1"/>
  <c r="F227" i="1"/>
  <c r="E227" i="1"/>
  <c r="C227" i="1"/>
  <c r="D226" i="1"/>
  <c r="L226" i="1"/>
  <c r="D9" i="1"/>
  <c r="G9" i="1"/>
  <c r="K9" i="1"/>
  <c r="E9" i="1"/>
  <c r="I9" i="1"/>
  <c r="J9" i="1"/>
  <c r="L9" i="1"/>
  <c r="M9" i="1"/>
  <c r="K226" i="1"/>
  <c r="J226" i="1"/>
  <c r="I226" i="1"/>
  <c r="H226" i="1"/>
  <c r="G226" i="1"/>
  <c r="F226" i="1"/>
  <c r="E226" i="1"/>
  <c r="C226" i="1"/>
  <c r="D225" i="1"/>
  <c r="L225" i="1"/>
  <c r="D8" i="1"/>
  <c r="G8" i="1"/>
  <c r="K8" i="1"/>
  <c r="E8" i="1"/>
  <c r="I8" i="1"/>
  <c r="J8" i="1"/>
  <c r="L8" i="1"/>
  <c r="M8" i="1"/>
  <c r="K225" i="1"/>
  <c r="J225" i="1"/>
  <c r="I225" i="1"/>
  <c r="H225" i="1"/>
  <c r="G225" i="1"/>
  <c r="F225" i="1"/>
  <c r="E225" i="1"/>
  <c r="C225" i="1"/>
  <c r="I224" i="1"/>
  <c r="J224" i="1"/>
  <c r="G224" i="1"/>
  <c r="H224" i="1"/>
  <c r="E224" i="1"/>
  <c r="F224" i="1"/>
  <c r="C224" i="1"/>
  <c r="D224" i="1"/>
  <c r="AA125" i="1"/>
  <c r="AA124" i="1"/>
  <c r="AB125" i="1"/>
  <c r="Z125" i="1"/>
  <c r="Y125" i="1"/>
  <c r="X125" i="1"/>
  <c r="W125" i="1"/>
  <c r="T125" i="1"/>
  <c r="R125" i="1"/>
  <c r="N125" i="1"/>
  <c r="O125" i="1"/>
  <c r="J125" i="1"/>
  <c r="H125" i="1"/>
  <c r="F125" i="1"/>
  <c r="AA123" i="1"/>
  <c r="AB124" i="1"/>
  <c r="Z124" i="1"/>
  <c r="Y124" i="1"/>
  <c r="X124" i="1"/>
  <c r="W124" i="1"/>
  <c r="V124" i="1"/>
  <c r="T124" i="1"/>
  <c r="R124" i="1"/>
  <c r="N124" i="1"/>
  <c r="O124" i="1"/>
  <c r="J124" i="1"/>
  <c r="H124" i="1"/>
  <c r="F124" i="1"/>
  <c r="AA122" i="1"/>
  <c r="AB123" i="1"/>
  <c r="Z123" i="1"/>
  <c r="Y123" i="1"/>
  <c r="X123" i="1"/>
  <c r="W123" i="1"/>
  <c r="V123" i="1"/>
  <c r="T123" i="1"/>
  <c r="R123" i="1"/>
  <c r="N123" i="1"/>
  <c r="O123" i="1"/>
  <c r="J123" i="1"/>
  <c r="H123" i="1"/>
  <c r="F123" i="1"/>
  <c r="AA121" i="1"/>
  <c r="AB122" i="1"/>
  <c r="Z122" i="1"/>
  <c r="Y122" i="1"/>
  <c r="X122" i="1"/>
  <c r="W122" i="1"/>
  <c r="V122" i="1"/>
  <c r="T122" i="1"/>
  <c r="R122" i="1"/>
  <c r="N122" i="1"/>
  <c r="O122" i="1"/>
  <c r="J122" i="1"/>
  <c r="H122" i="1"/>
  <c r="F122" i="1"/>
  <c r="AA120" i="1"/>
  <c r="AB121" i="1"/>
  <c r="Z121" i="1"/>
  <c r="Y121" i="1"/>
  <c r="X121" i="1"/>
  <c r="W121" i="1"/>
  <c r="V121" i="1"/>
  <c r="T121" i="1"/>
  <c r="R121" i="1"/>
  <c r="N121" i="1"/>
  <c r="O121" i="1"/>
  <c r="J121" i="1"/>
  <c r="H121" i="1"/>
  <c r="F121" i="1"/>
  <c r="AA119" i="1"/>
  <c r="AB120" i="1"/>
  <c r="Z120" i="1"/>
  <c r="Y120" i="1"/>
  <c r="X120" i="1"/>
  <c r="W120" i="1"/>
  <c r="V120" i="1"/>
  <c r="T120" i="1"/>
  <c r="R120" i="1"/>
  <c r="N120" i="1"/>
  <c r="O120" i="1"/>
  <c r="J120" i="1"/>
  <c r="H120" i="1"/>
  <c r="F120" i="1"/>
  <c r="AA118" i="1"/>
  <c r="AB119" i="1"/>
  <c r="Z119" i="1"/>
  <c r="Y119" i="1"/>
  <c r="X119" i="1"/>
  <c r="W119" i="1"/>
  <c r="V119" i="1"/>
  <c r="T119" i="1"/>
  <c r="R119" i="1"/>
  <c r="N119" i="1"/>
  <c r="O119" i="1"/>
  <c r="J119" i="1"/>
  <c r="H119" i="1"/>
  <c r="F119" i="1"/>
  <c r="AA117" i="1"/>
  <c r="AB118" i="1"/>
  <c r="Z118" i="1"/>
  <c r="Y118" i="1"/>
  <c r="X118" i="1"/>
  <c r="W118" i="1"/>
  <c r="V118" i="1"/>
  <c r="T118" i="1"/>
  <c r="R118" i="1"/>
  <c r="N118" i="1"/>
  <c r="O118" i="1"/>
  <c r="J118" i="1"/>
  <c r="H118" i="1"/>
  <c r="F118" i="1"/>
  <c r="AA116" i="1"/>
  <c r="AB117" i="1"/>
  <c r="Z117" i="1"/>
  <c r="Y117" i="1"/>
  <c r="X117" i="1"/>
  <c r="W117" i="1"/>
  <c r="V117" i="1"/>
  <c r="T117" i="1"/>
  <c r="R117" i="1"/>
  <c r="N117" i="1"/>
  <c r="O117" i="1"/>
  <c r="J117" i="1"/>
  <c r="H117" i="1"/>
  <c r="F117" i="1"/>
  <c r="AA115" i="1"/>
  <c r="AB116" i="1"/>
  <c r="Z116" i="1"/>
  <c r="Y116" i="1"/>
  <c r="X116" i="1"/>
  <c r="W116" i="1"/>
  <c r="V116" i="1"/>
  <c r="T116" i="1"/>
  <c r="R116" i="1"/>
  <c r="N116" i="1"/>
  <c r="O116" i="1"/>
  <c r="J116" i="1"/>
  <c r="H116" i="1"/>
  <c r="F116" i="1"/>
  <c r="AA114" i="1"/>
  <c r="AB115" i="1"/>
  <c r="Z115" i="1"/>
  <c r="Y115" i="1"/>
  <c r="X115" i="1"/>
  <c r="W115" i="1"/>
  <c r="V115" i="1"/>
  <c r="T115" i="1"/>
  <c r="R115" i="1"/>
  <c r="N115" i="1"/>
  <c r="O115" i="1"/>
  <c r="J115" i="1"/>
  <c r="H115" i="1"/>
  <c r="F115" i="1"/>
  <c r="AA113" i="1"/>
  <c r="AB114" i="1"/>
  <c r="Z114" i="1"/>
  <c r="Y114" i="1"/>
  <c r="W114" i="1"/>
  <c r="X114" i="1"/>
  <c r="V114" i="1"/>
  <c r="T114" i="1"/>
  <c r="R114" i="1"/>
  <c r="N114" i="1"/>
  <c r="O114" i="1"/>
  <c r="F114" i="1"/>
  <c r="H114" i="1"/>
  <c r="AA112" i="1"/>
  <c r="AB113" i="1"/>
  <c r="Z113" i="1"/>
  <c r="Y113" i="1"/>
  <c r="W113" i="1"/>
  <c r="X113" i="1"/>
  <c r="V113" i="1"/>
  <c r="T113" i="1"/>
  <c r="R113" i="1"/>
  <c r="N113" i="1"/>
  <c r="O113" i="1"/>
  <c r="F113" i="1"/>
  <c r="H113" i="1"/>
  <c r="AA111" i="1"/>
  <c r="AB112" i="1"/>
  <c r="Z112" i="1"/>
  <c r="Y112" i="1"/>
  <c r="W112" i="1"/>
  <c r="X112" i="1"/>
  <c r="V112" i="1"/>
  <c r="T112" i="1"/>
  <c r="R112" i="1"/>
  <c r="N112" i="1"/>
  <c r="O112" i="1"/>
  <c r="F112" i="1"/>
  <c r="H112" i="1"/>
  <c r="AA110" i="1"/>
  <c r="AB111" i="1"/>
  <c r="Z111" i="1"/>
  <c r="Y111" i="1"/>
  <c r="W111" i="1"/>
  <c r="X111" i="1"/>
  <c r="V111" i="1"/>
  <c r="T111" i="1"/>
  <c r="R111" i="1"/>
  <c r="N111" i="1"/>
  <c r="O111" i="1"/>
  <c r="F111" i="1"/>
  <c r="H111" i="1"/>
  <c r="AA109" i="1"/>
  <c r="AB110" i="1"/>
  <c r="Z110" i="1"/>
  <c r="Y110" i="1"/>
  <c r="W110" i="1"/>
  <c r="X110" i="1"/>
  <c r="V110" i="1"/>
  <c r="T110" i="1"/>
  <c r="R110" i="1"/>
  <c r="N110" i="1"/>
  <c r="O110" i="1"/>
  <c r="F110" i="1"/>
  <c r="H110" i="1"/>
  <c r="AA108" i="1"/>
  <c r="AB109" i="1"/>
  <c r="Z109" i="1"/>
  <c r="Y109" i="1"/>
  <c r="W109" i="1"/>
  <c r="X109" i="1"/>
  <c r="V109" i="1"/>
  <c r="T109" i="1"/>
  <c r="R109" i="1"/>
  <c r="N109" i="1"/>
  <c r="O109" i="1"/>
  <c r="F109" i="1"/>
  <c r="H109" i="1"/>
  <c r="AA107" i="1"/>
  <c r="AB108" i="1"/>
  <c r="Z108" i="1"/>
  <c r="Y108" i="1"/>
  <c r="W108" i="1"/>
  <c r="X108" i="1"/>
  <c r="V108" i="1"/>
  <c r="T108" i="1"/>
  <c r="R108" i="1"/>
  <c r="N108" i="1"/>
  <c r="O108" i="1"/>
  <c r="F108" i="1"/>
  <c r="H108" i="1"/>
  <c r="AA106" i="1"/>
  <c r="AB107" i="1"/>
  <c r="Z107" i="1"/>
  <c r="Y107" i="1"/>
  <c r="W107" i="1"/>
  <c r="X107" i="1"/>
  <c r="V107" i="1"/>
  <c r="T107" i="1"/>
  <c r="R107" i="1"/>
  <c r="N107" i="1"/>
  <c r="O107" i="1"/>
  <c r="F107" i="1"/>
  <c r="H107" i="1"/>
  <c r="AA105" i="1"/>
  <c r="AB106" i="1"/>
  <c r="Z106" i="1"/>
  <c r="Y106" i="1"/>
  <c r="W106" i="1"/>
  <c r="X106" i="1"/>
  <c r="V106" i="1"/>
  <c r="T106" i="1"/>
  <c r="R106" i="1"/>
  <c r="N106" i="1"/>
  <c r="O106" i="1"/>
  <c r="F106" i="1"/>
  <c r="H106" i="1"/>
  <c r="AA104" i="1"/>
  <c r="AB105" i="1"/>
  <c r="Z105" i="1"/>
  <c r="Y105" i="1"/>
  <c r="W105" i="1"/>
  <c r="X105" i="1"/>
  <c r="V105" i="1"/>
  <c r="T105" i="1"/>
  <c r="R105" i="1"/>
  <c r="N105" i="1"/>
  <c r="O105" i="1"/>
  <c r="F105" i="1"/>
  <c r="H105" i="1"/>
  <c r="AA103" i="1"/>
  <c r="AB104" i="1"/>
  <c r="Z104" i="1"/>
  <c r="Y104" i="1"/>
  <c r="W104" i="1"/>
  <c r="X104" i="1"/>
  <c r="V104" i="1"/>
  <c r="T104" i="1"/>
  <c r="R104" i="1"/>
  <c r="N104" i="1"/>
  <c r="O104" i="1"/>
  <c r="F104" i="1"/>
  <c r="H104" i="1"/>
  <c r="AA102" i="1"/>
  <c r="AB103" i="1"/>
  <c r="Z103" i="1"/>
  <c r="Y103" i="1"/>
  <c r="W103" i="1"/>
  <c r="X103" i="1"/>
  <c r="V103" i="1"/>
  <c r="T103" i="1"/>
  <c r="R103" i="1"/>
  <c r="N103" i="1"/>
  <c r="O103" i="1"/>
  <c r="F103" i="1"/>
  <c r="H103" i="1"/>
  <c r="AA101" i="1"/>
  <c r="AB102" i="1"/>
  <c r="Z102" i="1"/>
  <c r="Y102" i="1"/>
  <c r="W102" i="1"/>
  <c r="X102" i="1"/>
  <c r="V102" i="1"/>
  <c r="T102" i="1"/>
  <c r="R102" i="1"/>
  <c r="N102" i="1"/>
  <c r="O102" i="1"/>
  <c r="F102" i="1"/>
  <c r="H102" i="1"/>
  <c r="AA100" i="1"/>
  <c r="AB101" i="1"/>
  <c r="Z101" i="1"/>
  <c r="Y101" i="1"/>
  <c r="W101" i="1"/>
  <c r="X101" i="1"/>
  <c r="V101" i="1"/>
  <c r="T101" i="1"/>
  <c r="R101" i="1"/>
  <c r="N101" i="1"/>
  <c r="O101" i="1"/>
  <c r="F101" i="1"/>
  <c r="H101" i="1"/>
  <c r="AA99" i="1"/>
  <c r="AB100" i="1"/>
  <c r="Z100" i="1"/>
  <c r="Y100" i="1"/>
  <c r="W100" i="1"/>
  <c r="X100" i="1"/>
  <c r="V100" i="1"/>
  <c r="T100" i="1"/>
  <c r="R100" i="1"/>
  <c r="N100" i="1"/>
  <c r="O100" i="1"/>
  <c r="F100" i="1"/>
  <c r="H100" i="1"/>
  <c r="AA98" i="1"/>
  <c r="AB99" i="1"/>
  <c r="Z99" i="1"/>
  <c r="Y99" i="1"/>
  <c r="W99" i="1"/>
  <c r="X99" i="1"/>
  <c r="V99" i="1"/>
  <c r="T99" i="1"/>
  <c r="R99" i="1"/>
  <c r="N99" i="1"/>
  <c r="O99" i="1"/>
  <c r="F99" i="1"/>
  <c r="H99" i="1"/>
  <c r="AA97" i="1"/>
  <c r="AB98" i="1"/>
  <c r="Z98" i="1"/>
  <c r="Y98" i="1"/>
  <c r="W98" i="1"/>
  <c r="X98" i="1"/>
  <c r="V98" i="1"/>
  <c r="T98" i="1"/>
  <c r="R98" i="1"/>
  <c r="N98" i="1"/>
  <c r="O98" i="1"/>
  <c r="F98" i="1"/>
  <c r="H98" i="1"/>
  <c r="AA96" i="1"/>
  <c r="AB97" i="1"/>
  <c r="Z97" i="1"/>
  <c r="Y97" i="1"/>
  <c r="W97" i="1"/>
  <c r="X97" i="1"/>
  <c r="V97" i="1"/>
  <c r="T97" i="1"/>
  <c r="R97" i="1"/>
  <c r="N97" i="1"/>
  <c r="O97" i="1"/>
  <c r="F97" i="1"/>
  <c r="H97" i="1"/>
  <c r="AA95" i="1"/>
  <c r="AB96" i="1"/>
  <c r="Z96" i="1"/>
  <c r="Y96" i="1"/>
  <c r="W96" i="1"/>
  <c r="X96" i="1"/>
  <c r="V96" i="1"/>
  <c r="T96" i="1"/>
  <c r="R96" i="1"/>
  <c r="N96" i="1"/>
  <c r="O96" i="1"/>
  <c r="F96" i="1"/>
  <c r="H96" i="1"/>
  <c r="AA94" i="1"/>
  <c r="AB95" i="1"/>
  <c r="Z95" i="1"/>
  <c r="Y95" i="1"/>
  <c r="W95" i="1"/>
  <c r="X95" i="1"/>
  <c r="V95" i="1"/>
  <c r="T95" i="1"/>
  <c r="R95" i="1"/>
  <c r="N95" i="1"/>
  <c r="O95" i="1"/>
  <c r="F95" i="1"/>
  <c r="H95" i="1"/>
  <c r="AA93" i="1"/>
  <c r="AB94" i="1"/>
  <c r="Z94" i="1"/>
  <c r="Y94" i="1"/>
  <c r="W94" i="1"/>
  <c r="X94" i="1"/>
  <c r="V94" i="1"/>
  <c r="T94" i="1"/>
  <c r="R94" i="1"/>
  <c r="N94" i="1"/>
  <c r="O94" i="1"/>
  <c r="F94" i="1"/>
  <c r="H94" i="1"/>
  <c r="AA92" i="1"/>
  <c r="AB93" i="1"/>
  <c r="Z93" i="1"/>
  <c r="Y93" i="1"/>
  <c r="W93" i="1"/>
  <c r="X93" i="1"/>
  <c r="V93" i="1"/>
  <c r="T93" i="1"/>
  <c r="R93" i="1"/>
  <c r="N93" i="1"/>
  <c r="O93" i="1"/>
  <c r="F93" i="1"/>
  <c r="H93" i="1"/>
  <c r="AA91" i="1"/>
  <c r="AB92" i="1"/>
  <c r="Z92" i="1"/>
  <c r="Y92" i="1"/>
  <c r="W92" i="1"/>
  <c r="X92" i="1"/>
  <c r="V92" i="1"/>
  <c r="T92" i="1"/>
  <c r="R92" i="1"/>
  <c r="N92" i="1"/>
  <c r="O92" i="1"/>
  <c r="F92" i="1"/>
  <c r="H92" i="1"/>
  <c r="AA90" i="1"/>
  <c r="AB91" i="1"/>
  <c r="Z91" i="1"/>
  <c r="Y91" i="1"/>
  <c r="W91" i="1"/>
  <c r="X91" i="1"/>
  <c r="V91" i="1"/>
  <c r="T91" i="1"/>
  <c r="R91" i="1"/>
  <c r="N91" i="1"/>
  <c r="O91" i="1"/>
  <c r="F91" i="1"/>
  <c r="H91" i="1"/>
  <c r="AA89" i="1"/>
  <c r="AB90" i="1"/>
  <c r="Z90" i="1"/>
  <c r="Y90" i="1"/>
  <c r="W90" i="1"/>
  <c r="X90" i="1"/>
  <c r="V90" i="1"/>
  <c r="T90" i="1"/>
  <c r="R90" i="1"/>
  <c r="N90" i="1"/>
  <c r="O90" i="1"/>
  <c r="F90" i="1"/>
  <c r="H90" i="1"/>
  <c r="AA88" i="1"/>
  <c r="AB89" i="1"/>
  <c r="Z89" i="1"/>
  <c r="Y89" i="1"/>
  <c r="W89" i="1"/>
  <c r="X89" i="1"/>
  <c r="V89" i="1"/>
  <c r="T89" i="1"/>
  <c r="R89" i="1"/>
  <c r="N89" i="1"/>
  <c r="O89" i="1"/>
  <c r="F89" i="1"/>
  <c r="H89" i="1"/>
  <c r="AA87" i="1"/>
  <c r="AB88" i="1"/>
  <c r="Z88" i="1"/>
  <c r="Y88" i="1"/>
  <c r="W88" i="1"/>
  <c r="X88" i="1"/>
  <c r="V88" i="1"/>
  <c r="T88" i="1"/>
  <c r="R88" i="1"/>
  <c r="N88" i="1"/>
  <c r="O88" i="1"/>
  <c r="F88" i="1"/>
  <c r="H88" i="1"/>
  <c r="AA86" i="1"/>
  <c r="AB87" i="1"/>
  <c r="Z87" i="1"/>
  <c r="Y87" i="1"/>
  <c r="W87" i="1"/>
  <c r="X87" i="1"/>
  <c r="V87" i="1"/>
  <c r="T87" i="1"/>
  <c r="R87" i="1"/>
  <c r="N87" i="1"/>
  <c r="O87" i="1"/>
  <c r="F87" i="1"/>
  <c r="H87" i="1"/>
  <c r="AA85" i="1"/>
  <c r="AB86" i="1"/>
  <c r="Z86" i="1"/>
  <c r="Y86" i="1"/>
  <c r="W86" i="1"/>
  <c r="X86" i="1"/>
  <c r="V86" i="1"/>
  <c r="T86" i="1"/>
  <c r="R86" i="1"/>
  <c r="N86" i="1"/>
  <c r="O86" i="1"/>
  <c r="F86" i="1"/>
  <c r="H86" i="1"/>
  <c r="AA84" i="1"/>
  <c r="AB85" i="1"/>
  <c r="Z85" i="1"/>
  <c r="Y85" i="1"/>
  <c r="W85" i="1"/>
  <c r="X85" i="1"/>
  <c r="V85" i="1"/>
  <c r="T85" i="1"/>
  <c r="R85" i="1"/>
  <c r="N85" i="1"/>
  <c r="O85" i="1"/>
  <c r="F85" i="1"/>
  <c r="H85" i="1"/>
  <c r="AA83" i="1"/>
  <c r="AB84" i="1"/>
  <c r="Z84" i="1"/>
  <c r="Y84" i="1"/>
  <c r="W84" i="1"/>
  <c r="X84" i="1"/>
  <c r="V84" i="1"/>
  <c r="T84" i="1"/>
  <c r="R84" i="1"/>
  <c r="N84" i="1"/>
  <c r="O84" i="1"/>
  <c r="F84" i="1"/>
  <c r="H84" i="1"/>
  <c r="AA82" i="1"/>
  <c r="AB83" i="1"/>
  <c r="Z83" i="1"/>
  <c r="Y83" i="1"/>
  <c r="W83" i="1"/>
  <c r="X83" i="1"/>
  <c r="V83" i="1"/>
  <c r="T83" i="1"/>
  <c r="R83" i="1"/>
  <c r="N83" i="1"/>
  <c r="O83" i="1"/>
  <c r="F83" i="1"/>
  <c r="H83" i="1"/>
  <c r="AA81" i="1"/>
  <c r="AB82" i="1"/>
  <c r="Z82" i="1"/>
  <c r="Y82" i="1"/>
  <c r="W82" i="1"/>
  <c r="X82" i="1"/>
  <c r="V82" i="1"/>
  <c r="T82" i="1"/>
  <c r="R82" i="1"/>
  <c r="N82" i="1"/>
  <c r="O82" i="1"/>
  <c r="F82" i="1"/>
  <c r="H82" i="1"/>
  <c r="AA80" i="1"/>
  <c r="AB81" i="1"/>
  <c r="Z81" i="1"/>
  <c r="Y81" i="1"/>
  <c r="W81" i="1"/>
  <c r="X81" i="1"/>
  <c r="V81" i="1"/>
  <c r="T81" i="1"/>
  <c r="R81" i="1"/>
  <c r="N81" i="1"/>
  <c r="O81" i="1"/>
  <c r="F81" i="1"/>
  <c r="H81" i="1"/>
  <c r="AA79" i="1"/>
  <c r="AB80" i="1"/>
  <c r="Z80" i="1"/>
  <c r="Y80" i="1"/>
  <c r="W80" i="1"/>
  <c r="X80" i="1"/>
  <c r="V80" i="1"/>
  <c r="T80" i="1"/>
  <c r="R80" i="1"/>
  <c r="N80" i="1"/>
  <c r="O80" i="1"/>
  <c r="F80" i="1"/>
  <c r="H80" i="1"/>
  <c r="AA78" i="1"/>
  <c r="AB79" i="1"/>
  <c r="Z79" i="1"/>
  <c r="Y79" i="1"/>
  <c r="W79" i="1"/>
  <c r="X79" i="1"/>
  <c r="V79" i="1"/>
  <c r="T79" i="1"/>
  <c r="R79" i="1"/>
  <c r="N79" i="1"/>
  <c r="O79" i="1"/>
  <c r="F79" i="1"/>
  <c r="H79" i="1"/>
  <c r="AA77" i="1"/>
  <c r="AB78" i="1"/>
  <c r="Z78" i="1"/>
  <c r="Y78" i="1"/>
  <c r="W78" i="1"/>
  <c r="X78" i="1"/>
  <c r="V78" i="1"/>
  <c r="T78" i="1"/>
  <c r="R78" i="1"/>
  <c r="N78" i="1"/>
  <c r="O78" i="1"/>
  <c r="F78" i="1"/>
  <c r="H78" i="1"/>
  <c r="AA76" i="1"/>
  <c r="AB77" i="1"/>
  <c r="Z77" i="1"/>
  <c r="Y77" i="1"/>
  <c r="W77" i="1"/>
  <c r="X77" i="1"/>
  <c r="V77" i="1"/>
  <c r="T77" i="1"/>
  <c r="R77" i="1"/>
  <c r="N77" i="1"/>
  <c r="O77" i="1"/>
  <c r="F77" i="1"/>
  <c r="H77" i="1"/>
  <c r="AA75" i="1"/>
  <c r="AB76" i="1"/>
  <c r="Z76" i="1"/>
  <c r="Y76" i="1"/>
  <c r="W76" i="1"/>
  <c r="X76" i="1"/>
  <c r="V76" i="1"/>
  <c r="T76" i="1"/>
  <c r="R76" i="1"/>
  <c r="N76" i="1"/>
  <c r="O76" i="1"/>
  <c r="F76" i="1"/>
  <c r="H76" i="1"/>
  <c r="AA74" i="1"/>
  <c r="AB75" i="1"/>
  <c r="Z75" i="1"/>
  <c r="Y75" i="1"/>
  <c r="W75" i="1"/>
  <c r="X75" i="1"/>
  <c r="V75" i="1"/>
  <c r="T75" i="1"/>
  <c r="R75" i="1"/>
  <c r="N75" i="1"/>
  <c r="O75" i="1"/>
  <c r="F75" i="1"/>
  <c r="H75" i="1"/>
  <c r="AA73" i="1"/>
  <c r="AB74" i="1"/>
  <c r="Z74" i="1"/>
  <c r="Y74" i="1"/>
  <c r="W74" i="1"/>
  <c r="X74" i="1"/>
  <c r="V74" i="1"/>
  <c r="T74" i="1"/>
  <c r="R74" i="1"/>
  <c r="N74" i="1"/>
  <c r="O74" i="1"/>
  <c r="F74" i="1"/>
  <c r="H74" i="1"/>
  <c r="AA72" i="1"/>
  <c r="AB73" i="1"/>
  <c r="Z73" i="1"/>
  <c r="Y73" i="1"/>
  <c r="W73" i="1"/>
  <c r="X73" i="1"/>
  <c r="V73" i="1"/>
  <c r="T73" i="1"/>
  <c r="R73" i="1"/>
  <c r="N73" i="1"/>
  <c r="O73" i="1"/>
  <c r="F73" i="1"/>
  <c r="H73" i="1"/>
  <c r="AA71" i="1"/>
  <c r="AB72" i="1"/>
  <c r="Z72" i="1"/>
  <c r="Y72" i="1"/>
  <c r="W72" i="1"/>
  <c r="X72" i="1"/>
  <c r="V72" i="1"/>
  <c r="T72" i="1"/>
  <c r="R72" i="1"/>
  <c r="N72" i="1"/>
  <c r="O72" i="1"/>
  <c r="F72" i="1"/>
  <c r="H72" i="1"/>
  <c r="AA70" i="1"/>
  <c r="AB71" i="1"/>
  <c r="Z71" i="1"/>
  <c r="Y71" i="1"/>
  <c r="W71" i="1"/>
  <c r="X71" i="1"/>
  <c r="V71" i="1"/>
  <c r="T71" i="1"/>
  <c r="R71" i="1"/>
  <c r="N71" i="1"/>
  <c r="O71" i="1"/>
  <c r="F71" i="1"/>
  <c r="H71" i="1"/>
  <c r="AA69" i="1"/>
  <c r="AB70" i="1"/>
  <c r="Z70" i="1"/>
  <c r="Y70" i="1"/>
  <c r="W70" i="1"/>
  <c r="X70" i="1"/>
  <c r="V70" i="1"/>
  <c r="T70" i="1"/>
  <c r="R70" i="1"/>
  <c r="N70" i="1"/>
  <c r="O70" i="1"/>
  <c r="F70" i="1"/>
  <c r="H70" i="1"/>
  <c r="AA68" i="1"/>
  <c r="AB69" i="1"/>
  <c r="Z69" i="1"/>
  <c r="Y69" i="1"/>
  <c r="W69" i="1"/>
  <c r="X69" i="1"/>
  <c r="V69" i="1"/>
  <c r="T69" i="1"/>
  <c r="R69" i="1"/>
  <c r="N69" i="1"/>
  <c r="O69" i="1"/>
  <c r="F69" i="1"/>
  <c r="H69" i="1"/>
  <c r="AA67" i="1"/>
  <c r="AB68" i="1"/>
  <c r="Z68" i="1"/>
  <c r="Y68" i="1"/>
  <c r="W68" i="1"/>
  <c r="X68" i="1"/>
  <c r="V68" i="1"/>
  <c r="T68" i="1"/>
  <c r="R68" i="1"/>
  <c r="N68" i="1"/>
  <c r="O68" i="1"/>
  <c r="F68" i="1"/>
  <c r="H68" i="1"/>
  <c r="AA66" i="1"/>
  <c r="AB67" i="1"/>
  <c r="Z67" i="1"/>
  <c r="Y67" i="1"/>
  <c r="W67" i="1"/>
  <c r="X67" i="1"/>
  <c r="V67" i="1"/>
  <c r="T67" i="1"/>
  <c r="R67" i="1"/>
  <c r="N67" i="1"/>
  <c r="O67" i="1"/>
  <c r="F67" i="1"/>
  <c r="H67" i="1"/>
  <c r="AA65" i="1"/>
  <c r="AB66" i="1"/>
  <c r="Z66" i="1"/>
  <c r="Y66" i="1"/>
  <c r="W66" i="1"/>
  <c r="X66" i="1"/>
  <c r="V66" i="1"/>
  <c r="T66" i="1"/>
  <c r="R66" i="1"/>
  <c r="N66" i="1"/>
  <c r="O66" i="1"/>
  <c r="F66" i="1"/>
  <c r="H66" i="1"/>
  <c r="AA64" i="1"/>
  <c r="AB65" i="1"/>
  <c r="Z65" i="1"/>
  <c r="Y65" i="1"/>
  <c r="W65" i="1"/>
  <c r="X65" i="1"/>
  <c r="V65" i="1"/>
  <c r="T65" i="1"/>
  <c r="R65" i="1"/>
  <c r="N65" i="1"/>
  <c r="O65" i="1"/>
  <c r="F65" i="1"/>
  <c r="H65" i="1"/>
  <c r="AA63" i="1"/>
  <c r="AB64" i="1"/>
  <c r="Z64" i="1"/>
  <c r="Y64" i="1"/>
  <c r="W64" i="1"/>
  <c r="X64" i="1"/>
  <c r="V64" i="1"/>
  <c r="T64" i="1"/>
  <c r="R64" i="1"/>
  <c r="N64" i="1"/>
  <c r="O64" i="1"/>
  <c r="F64" i="1"/>
  <c r="H64" i="1"/>
  <c r="AA62" i="1"/>
  <c r="AB63" i="1"/>
  <c r="Z63" i="1"/>
  <c r="Y63" i="1"/>
  <c r="W63" i="1"/>
  <c r="X63" i="1"/>
  <c r="V63" i="1"/>
  <c r="T63" i="1"/>
  <c r="R63" i="1"/>
  <c r="N63" i="1"/>
  <c r="O63" i="1"/>
  <c r="F63" i="1"/>
  <c r="H63" i="1"/>
  <c r="AA61" i="1"/>
  <c r="AB62" i="1"/>
  <c r="Z62" i="1"/>
  <c r="Y62" i="1"/>
  <c r="W62" i="1"/>
  <c r="X62" i="1"/>
  <c r="V62" i="1"/>
  <c r="T62" i="1"/>
  <c r="R62" i="1"/>
  <c r="N62" i="1"/>
  <c r="O62" i="1"/>
  <c r="F62" i="1"/>
  <c r="H62" i="1"/>
  <c r="AA60" i="1"/>
  <c r="AB61" i="1"/>
  <c r="Z61" i="1"/>
  <c r="Y61" i="1"/>
  <c r="W61" i="1"/>
  <c r="X61" i="1"/>
  <c r="V61" i="1"/>
  <c r="T61" i="1"/>
  <c r="R61" i="1"/>
  <c r="N61" i="1"/>
  <c r="O61" i="1"/>
  <c r="F61" i="1"/>
  <c r="H61" i="1"/>
  <c r="AA59" i="1"/>
  <c r="AB60" i="1"/>
  <c r="Z60" i="1"/>
  <c r="Y60" i="1"/>
  <c r="W60" i="1"/>
  <c r="X60" i="1"/>
  <c r="V60" i="1"/>
  <c r="T60" i="1"/>
  <c r="R60" i="1"/>
  <c r="N60" i="1"/>
  <c r="O60" i="1"/>
  <c r="F60" i="1"/>
  <c r="H60" i="1"/>
  <c r="AA58" i="1"/>
  <c r="AB59" i="1"/>
  <c r="Z59" i="1"/>
  <c r="Y59" i="1"/>
  <c r="W59" i="1"/>
  <c r="X59" i="1"/>
  <c r="V59" i="1"/>
  <c r="T59" i="1"/>
  <c r="R59" i="1"/>
  <c r="N59" i="1"/>
  <c r="O59" i="1"/>
  <c r="F59" i="1"/>
  <c r="H59" i="1"/>
  <c r="AA57" i="1"/>
  <c r="AB58" i="1"/>
  <c r="Z58" i="1"/>
  <c r="Y58" i="1"/>
  <c r="W58" i="1"/>
  <c r="X58" i="1"/>
  <c r="V58" i="1"/>
  <c r="T58" i="1"/>
  <c r="R58" i="1"/>
  <c r="N58" i="1"/>
  <c r="O58" i="1"/>
  <c r="F58" i="1"/>
  <c r="H58" i="1"/>
  <c r="AA56" i="1"/>
  <c r="AB57" i="1"/>
  <c r="Z57" i="1"/>
  <c r="Y57" i="1"/>
  <c r="W57" i="1"/>
  <c r="X57" i="1"/>
  <c r="V57" i="1"/>
  <c r="T57" i="1"/>
  <c r="R57" i="1"/>
  <c r="N57" i="1"/>
  <c r="O57" i="1"/>
  <c r="F57" i="1"/>
  <c r="H57" i="1"/>
  <c r="AA55" i="1"/>
  <c r="AB56" i="1"/>
  <c r="Z56" i="1"/>
  <c r="Y56" i="1"/>
  <c r="W56" i="1"/>
  <c r="X56" i="1"/>
  <c r="V56" i="1"/>
  <c r="T56" i="1"/>
  <c r="R56" i="1"/>
  <c r="N56" i="1"/>
  <c r="O56" i="1"/>
  <c r="F56" i="1"/>
  <c r="H56" i="1"/>
  <c r="AA54" i="1"/>
  <c r="AB55" i="1"/>
  <c r="Z55" i="1"/>
  <c r="Y55" i="1"/>
  <c r="W55" i="1"/>
  <c r="X55" i="1"/>
  <c r="V55" i="1"/>
  <c r="T55" i="1"/>
  <c r="R55" i="1"/>
  <c r="N55" i="1"/>
  <c r="O55" i="1"/>
  <c r="F55" i="1"/>
  <c r="H55" i="1"/>
  <c r="AA53" i="1"/>
  <c r="AB54" i="1"/>
  <c r="Z54" i="1"/>
  <c r="Y54" i="1"/>
  <c r="W54" i="1"/>
  <c r="X54" i="1"/>
  <c r="V54" i="1"/>
  <c r="T54" i="1"/>
  <c r="R54" i="1"/>
  <c r="N54" i="1"/>
  <c r="O54" i="1"/>
  <c r="F54" i="1"/>
  <c r="H54" i="1"/>
  <c r="AA52" i="1"/>
  <c r="AB53" i="1"/>
  <c r="Z53" i="1"/>
  <c r="Y53" i="1"/>
  <c r="W53" i="1"/>
  <c r="X53" i="1"/>
  <c r="V53" i="1"/>
  <c r="T53" i="1"/>
  <c r="R53" i="1"/>
  <c r="N53" i="1"/>
  <c r="O53" i="1"/>
  <c r="F53" i="1"/>
  <c r="H53" i="1"/>
  <c r="AA51" i="1"/>
  <c r="AB52" i="1"/>
  <c r="Z52" i="1"/>
  <c r="Y52" i="1"/>
  <c r="W52" i="1"/>
  <c r="X52" i="1"/>
  <c r="V52" i="1"/>
  <c r="T52" i="1"/>
  <c r="R52" i="1"/>
  <c r="N52" i="1"/>
  <c r="O52" i="1"/>
  <c r="F52" i="1"/>
  <c r="H52" i="1"/>
  <c r="AA50" i="1"/>
  <c r="AB51" i="1"/>
  <c r="Z51" i="1"/>
  <c r="Y51" i="1"/>
  <c r="W51" i="1"/>
  <c r="X51" i="1"/>
  <c r="V51" i="1"/>
  <c r="T51" i="1"/>
  <c r="R51" i="1"/>
  <c r="N51" i="1"/>
  <c r="O51" i="1"/>
  <c r="F51" i="1"/>
  <c r="H51" i="1"/>
  <c r="AA49" i="1"/>
  <c r="AB50" i="1"/>
  <c r="Z50" i="1"/>
  <c r="Y50" i="1"/>
  <c r="W50" i="1"/>
  <c r="X50" i="1"/>
  <c r="V50" i="1"/>
  <c r="T50" i="1"/>
  <c r="R50" i="1"/>
  <c r="N50" i="1"/>
  <c r="O50" i="1"/>
  <c r="F50" i="1"/>
  <c r="H50" i="1"/>
  <c r="AA48" i="1"/>
  <c r="AB49" i="1"/>
  <c r="Z49" i="1"/>
  <c r="Y49" i="1"/>
  <c r="W49" i="1"/>
  <c r="X49" i="1"/>
  <c r="V49" i="1"/>
  <c r="T49" i="1"/>
  <c r="R49" i="1"/>
  <c r="N49" i="1"/>
  <c r="O49" i="1"/>
  <c r="F49" i="1"/>
  <c r="H49" i="1"/>
  <c r="AA47" i="1"/>
  <c r="AB48" i="1"/>
  <c r="Z48" i="1"/>
  <c r="Y48" i="1"/>
  <c r="W48" i="1"/>
  <c r="X48" i="1"/>
  <c r="V48" i="1"/>
  <c r="T48" i="1"/>
  <c r="R48" i="1"/>
  <c r="N48" i="1"/>
  <c r="O48" i="1"/>
  <c r="F48" i="1"/>
  <c r="H48" i="1"/>
  <c r="AA46" i="1"/>
  <c r="AB47" i="1"/>
  <c r="Z47" i="1"/>
  <c r="Y47" i="1"/>
  <c r="W47" i="1"/>
  <c r="X47" i="1"/>
  <c r="V47" i="1"/>
  <c r="T47" i="1"/>
  <c r="R47" i="1"/>
  <c r="N47" i="1"/>
  <c r="O47" i="1"/>
  <c r="F47" i="1"/>
  <c r="H47" i="1"/>
  <c r="AA45" i="1"/>
  <c r="AB46" i="1"/>
  <c r="Z46" i="1"/>
  <c r="Y46" i="1"/>
  <c r="W46" i="1"/>
  <c r="X46" i="1"/>
  <c r="V46" i="1"/>
  <c r="T46" i="1"/>
  <c r="R46" i="1"/>
  <c r="N46" i="1"/>
  <c r="O46" i="1"/>
  <c r="F46" i="1"/>
  <c r="H46" i="1"/>
  <c r="AA44" i="1"/>
  <c r="AB45" i="1"/>
  <c r="Z45" i="1"/>
  <c r="Y45" i="1"/>
  <c r="W45" i="1"/>
  <c r="X45" i="1"/>
  <c r="V45" i="1"/>
  <c r="T45" i="1"/>
  <c r="R45" i="1"/>
  <c r="N45" i="1"/>
  <c r="O45" i="1"/>
  <c r="F45" i="1"/>
  <c r="H45" i="1"/>
  <c r="AA43" i="1"/>
  <c r="AB44" i="1"/>
  <c r="Z44" i="1"/>
  <c r="Y44" i="1"/>
  <c r="W44" i="1"/>
  <c r="X44" i="1"/>
  <c r="V44" i="1"/>
  <c r="T44" i="1"/>
  <c r="R44" i="1"/>
  <c r="N44" i="1"/>
  <c r="O44" i="1"/>
  <c r="F44" i="1"/>
  <c r="H44" i="1"/>
  <c r="AA42" i="1"/>
  <c r="AB43" i="1"/>
  <c r="Z43" i="1"/>
  <c r="Y43" i="1"/>
  <c r="W43" i="1"/>
  <c r="X43" i="1"/>
  <c r="V43" i="1"/>
  <c r="T43" i="1"/>
  <c r="R43" i="1"/>
  <c r="N43" i="1"/>
  <c r="O43" i="1"/>
  <c r="F43" i="1"/>
  <c r="H43" i="1"/>
  <c r="AC42" i="1"/>
  <c r="AA41" i="1"/>
  <c r="AB42" i="1"/>
  <c r="Z42" i="1"/>
  <c r="Y42" i="1"/>
  <c r="W42" i="1"/>
  <c r="X42" i="1"/>
  <c r="V42" i="1"/>
  <c r="T42" i="1"/>
  <c r="R42" i="1"/>
  <c r="N42" i="1"/>
  <c r="O42" i="1"/>
  <c r="F42" i="1"/>
  <c r="H42" i="1"/>
  <c r="AA40" i="1"/>
  <c r="AB41" i="1"/>
  <c r="Z41" i="1"/>
  <c r="Y41" i="1"/>
  <c r="W41" i="1"/>
  <c r="X41" i="1"/>
  <c r="V41" i="1"/>
  <c r="T41" i="1"/>
  <c r="R41" i="1"/>
  <c r="N41" i="1"/>
  <c r="O41" i="1"/>
  <c r="F41" i="1"/>
  <c r="H41" i="1"/>
  <c r="AC40" i="1"/>
  <c r="AA39" i="1"/>
  <c r="AB40" i="1"/>
  <c r="Z40" i="1"/>
  <c r="Y40" i="1"/>
  <c r="W40" i="1"/>
  <c r="X40" i="1"/>
  <c r="V40" i="1"/>
  <c r="T40" i="1"/>
  <c r="R40" i="1"/>
  <c r="N40" i="1"/>
  <c r="O40" i="1"/>
  <c r="F40" i="1"/>
  <c r="H40" i="1"/>
  <c r="AA38" i="1"/>
  <c r="AB39" i="1"/>
  <c r="Z39" i="1"/>
  <c r="Y39" i="1"/>
  <c r="W39" i="1"/>
  <c r="X39" i="1"/>
  <c r="V39" i="1"/>
  <c r="T39" i="1"/>
  <c r="R39" i="1"/>
  <c r="N39" i="1"/>
  <c r="O39" i="1"/>
  <c r="F39" i="1"/>
  <c r="H39" i="1"/>
  <c r="AC38" i="1"/>
  <c r="AA37" i="1"/>
  <c r="AB38" i="1"/>
  <c r="Z38" i="1"/>
  <c r="Y38" i="1"/>
  <c r="W38" i="1"/>
  <c r="X38" i="1"/>
  <c r="V38" i="1"/>
  <c r="T38" i="1"/>
  <c r="R38" i="1"/>
  <c r="N38" i="1"/>
  <c r="O38" i="1"/>
  <c r="F38" i="1"/>
  <c r="H38" i="1"/>
  <c r="AA36" i="1"/>
  <c r="AB37" i="1"/>
  <c r="Z37" i="1"/>
  <c r="Y37" i="1"/>
  <c r="W37" i="1"/>
  <c r="X37" i="1"/>
  <c r="V37" i="1"/>
  <c r="T37" i="1"/>
  <c r="R37" i="1"/>
  <c r="N37" i="1"/>
  <c r="O37" i="1"/>
  <c r="F37" i="1"/>
  <c r="H37" i="1"/>
  <c r="AA35" i="1"/>
  <c r="AB36" i="1"/>
  <c r="Z36" i="1"/>
  <c r="Y36" i="1"/>
  <c r="W36" i="1"/>
  <c r="X36" i="1"/>
  <c r="V36" i="1"/>
  <c r="T36" i="1"/>
  <c r="R36" i="1"/>
  <c r="N36" i="1"/>
  <c r="O36" i="1"/>
  <c r="F36" i="1"/>
  <c r="H36" i="1"/>
  <c r="AC35" i="1"/>
  <c r="AA34" i="1"/>
  <c r="AB35" i="1"/>
  <c r="Z35" i="1"/>
  <c r="Y35" i="1"/>
  <c r="W35" i="1"/>
  <c r="X35" i="1"/>
  <c r="V35" i="1"/>
  <c r="T35" i="1"/>
  <c r="R35" i="1"/>
  <c r="N35" i="1"/>
  <c r="O35" i="1"/>
  <c r="F35" i="1"/>
  <c r="H35" i="1"/>
  <c r="AA33" i="1"/>
  <c r="AB34" i="1"/>
  <c r="Z34" i="1"/>
  <c r="Y34" i="1"/>
  <c r="W34" i="1"/>
  <c r="X34" i="1"/>
  <c r="V34" i="1"/>
  <c r="T34" i="1"/>
  <c r="R34" i="1"/>
  <c r="N34" i="1"/>
  <c r="O34" i="1"/>
  <c r="F34" i="1"/>
  <c r="H34" i="1"/>
  <c r="AC33" i="1"/>
  <c r="AA32" i="1"/>
  <c r="AB33" i="1"/>
  <c r="Z33" i="1"/>
  <c r="Y33" i="1"/>
  <c r="W33" i="1"/>
  <c r="X33" i="1"/>
  <c r="V33" i="1"/>
  <c r="T33" i="1"/>
  <c r="R33" i="1"/>
  <c r="N33" i="1"/>
  <c r="O33" i="1"/>
  <c r="F33" i="1"/>
  <c r="H33" i="1"/>
  <c r="AA31" i="1"/>
  <c r="AB32" i="1"/>
  <c r="Z32" i="1"/>
  <c r="Y32" i="1"/>
  <c r="W32" i="1"/>
  <c r="X32" i="1"/>
  <c r="V32" i="1"/>
  <c r="T32" i="1"/>
  <c r="R32" i="1"/>
  <c r="N32" i="1"/>
  <c r="O32" i="1"/>
  <c r="F32" i="1"/>
  <c r="H32" i="1"/>
  <c r="AC31" i="1"/>
  <c r="AA30" i="1"/>
  <c r="AB31" i="1"/>
  <c r="Z31" i="1"/>
  <c r="Y31" i="1"/>
  <c r="W31" i="1"/>
  <c r="X31" i="1"/>
  <c r="V31" i="1"/>
  <c r="T31" i="1"/>
  <c r="R31" i="1"/>
  <c r="N31" i="1"/>
  <c r="O31" i="1"/>
  <c r="F31" i="1"/>
  <c r="H31" i="1"/>
  <c r="AA29" i="1"/>
  <c r="AB30" i="1"/>
  <c r="Z30" i="1"/>
  <c r="Y30" i="1"/>
  <c r="W30" i="1"/>
  <c r="X30" i="1"/>
  <c r="V30" i="1"/>
  <c r="T30" i="1"/>
  <c r="R30" i="1"/>
  <c r="N30" i="1"/>
  <c r="O30" i="1"/>
  <c r="F30" i="1"/>
  <c r="H30" i="1"/>
  <c r="AA28" i="1"/>
  <c r="AB29" i="1"/>
  <c r="Z29" i="1"/>
  <c r="Y29" i="1"/>
  <c r="W29" i="1"/>
  <c r="X29" i="1"/>
  <c r="V29" i="1"/>
  <c r="T29" i="1"/>
  <c r="R29" i="1"/>
  <c r="N29" i="1"/>
  <c r="O29" i="1"/>
  <c r="F29" i="1"/>
  <c r="H29" i="1"/>
  <c r="AC28" i="1"/>
  <c r="AA27" i="1"/>
  <c r="AB28" i="1"/>
  <c r="Z28" i="1"/>
  <c r="Y28" i="1"/>
  <c r="W28" i="1"/>
  <c r="X28" i="1"/>
  <c r="V28" i="1"/>
  <c r="T28" i="1"/>
  <c r="R28" i="1"/>
  <c r="N28" i="1"/>
  <c r="O28" i="1"/>
  <c r="F28" i="1"/>
  <c r="H28" i="1"/>
  <c r="AA26" i="1"/>
  <c r="AB27" i="1"/>
  <c r="Z27" i="1"/>
  <c r="Y27" i="1"/>
  <c r="W27" i="1"/>
  <c r="X27" i="1"/>
  <c r="V27" i="1"/>
  <c r="T27" i="1"/>
  <c r="R27" i="1"/>
  <c r="N27" i="1"/>
  <c r="O27" i="1"/>
  <c r="F27" i="1"/>
  <c r="H27" i="1"/>
  <c r="AC26" i="1"/>
  <c r="AA25" i="1"/>
  <c r="AB26" i="1"/>
  <c r="Z26" i="1"/>
  <c r="Y26" i="1"/>
  <c r="W26" i="1"/>
  <c r="X26" i="1"/>
  <c r="V26" i="1"/>
  <c r="T26" i="1"/>
  <c r="R26" i="1"/>
  <c r="N26" i="1"/>
  <c r="O26" i="1"/>
  <c r="F26" i="1"/>
  <c r="H26" i="1"/>
  <c r="AA24" i="1"/>
  <c r="AB25" i="1"/>
  <c r="Z25" i="1"/>
  <c r="Y25" i="1"/>
  <c r="W25" i="1"/>
  <c r="X25" i="1"/>
  <c r="V25" i="1"/>
  <c r="T25" i="1"/>
  <c r="R25" i="1"/>
  <c r="N25" i="1"/>
  <c r="O25" i="1"/>
  <c r="F25" i="1"/>
  <c r="H25" i="1"/>
  <c r="AC24" i="1"/>
  <c r="AA23" i="1"/>
  <c r="AB24" i="1"/>
  <c r="Z24" i="1"/>
  <c r="Y24" i="1"/>
  <c r="W24" i="1"/>
  <c r="X24" i="1"/>
  <c r="V24" i="1"/>
  <c r="T24" i="1"/>
  <c r="R24" i="1"/>
  <c r="N24" i="1"/>
  <c r="O24" i="1"/>
  <c r="F24" i="1"/>
  <c r="H24" i="1"/>
  <c r="AA22" i="1"/>
  <c r="AB23" i="1"/>
  <c r="Z23" i="1"/>
  <c r="Y23" i="1"/>
  <c r="W23" i="1"/>
  <c r="X23" i="1"/>
  <c r="V23" i="1"/>
  <c r="T23" i="1"/>
  <c r="R23" i="1"/>
  <c r="N23" i="1"/>
  <c r="O23" i="1"/>
  <c r="F23" i="1"/>
  <c r="H23" i="1"/>
  <c r="AC22" i="1"/>
  <c r="AA21" i="1"/>
  <c r="AB22" i="1"/>
  <c r="Z22" i="1"/>
  <c r="Y22" i="1"/>
  <c r="W22" i="1"/>
  <c r="X22" i="1"/>
  <c r="V22" i="1"/>
  <c r="T22" i="1"/>
  <c r="R22" i="1"/>
  <c r="N22" i="1"/>
  <c r="O22" i="1"/>
  <c r="F22" i="1"/>
  <c r="H22" i="1"/>
  <c r="AA20" i="1"/>
  <c r="AB21" i="1"/>
  <c r="Z21" i="1"/>
  <c r="Y21" i="1"/>
  <c r="W21" i="1"/>
  <c r="X21" i="1"/>
  <c r="V21" i="1"/>
  <c r="T21" i="1"/>
  <c r="R21" i="1"/>
  <c r="N21" i="1"/>
  <c r="O21" i="1"/>
  <c r="F21" i="1"/>
  <c r="H21" i="1"/>
  <c r="AA19" i="1"/>
  <c r="AB20" i="1"/>
  <c r="Z20" i="1"/>
  <c r="Y20" i="1"/>
  <c r="W20" i="1"/>
  <c r="X20" i="1"/>
  <c r="V20" i="1"/>
  <c r="T20" i="1"/>
  <c r="R20" i="1"/>
  <c r="N20" i="1"/>
  <c r="O20" i="1"/>
  <c r="F20" i="1"/>
  <c r="H20" i="1"/>
  <c r="G5" i="1"/>
  <c r="AC19" i="1"/>
  <c r="AA18" i="1"/>
  <c r="AB19" i="1"/>
  <c r="Z19" i="1"/>
  <c r="Y19" i="1"/>
  <c r="W19" i="1"/>
  <c r="X19" i="1"/>
  <c r="V19" i="1"/>
  <c r="T19" i="1"/>
  <c r="R19" i="1"/>
  <c r="N19" i="1"/>
  <c r="O19" i="1"/>
  <c r="F19" i="1"/>
  <c r="H19" i="1"/>
  <c r="AA17" i="1"/>
  <c r="AB18" i="1"/>
  <c r="Z18" i="1"/>
  <c r="Y18" i="1"/>
  <c r="W18" i="1"/>
  <c r="X18" i="1"/>
  <c r="V18" i="1"/>
  <c r="T18" i="1"/>
  <c r="R18" i="1"/>
  <c r="N18" i="1"/>
  <c r="O18" i="1"/>
  <c r="F18" i="1"/>
  <c r="H18" i="1"/>
  <c r="AC17" i="1"/>
  <c r="AA16" i="1"/>
  <c r="AB17" i="1"/>
  <c r="Z17" i="1"/>
  <c r="Y17" i="1"/>
  <c r="W17" i="1"/>
  <c r="X17" i="1"/>
  <c r="V17" i="1"/>
  <c r="T17" i="1"/>
  <c r="R17" i="1"/>
  <c r="N17" i="1"/>
  <c r="O17" i="1"/>
  <c r="F17" i="1"/>
  <c r="H17" i="1"/>
  <c r="AA15" i="1"/>
  <c r="AB16" i="1"/>
  <c r="Z16" i="1"/>
  <c r="Y16" i="1"/>
  <c r="W16" i="1"/>
  <c r="X16" i="1"/>
  <c r="V16" i="1"/>
  <c r="T16" i="1"/>
  <c r="R16" i="1"/>
  <c r="N16" i="1"/>
  <c r="O16" i="1"/>
  <c r="F16" i="1"/>
  <c r="H16" i="1"/>
  <c r="AC15" i="1"/>
  <c r="AA14" i="1"/>
  <c r="AB15" i="1"/>
  <c r="Z15" i="1"/>
  <c r="Y15" i="1"/>
  <c r="W15" i="1"/>
  <c r="X15" i="1"/>
  <c r="V15" i="1"/>
  <c r="T15" i="1"/>
  <c r="R15" i="1"/>
  <c r="N15" i="1"/>
  <c r="O15" i="1"/>
  <c r="F15" i="1"/>
  <c r="H15" i="1"/>
  <c r="AA13" i="1"/>
  <c r="AB14" i="1"/>
  <c r="Z14" i="1"/>
  <c r="Y14" i="1"/>
  <c r="W14" i="1"/>
  <c r="X14" i="1"/>
  <c r="V14" i="1"/>
  <c r="T14" i="1"/>
  <c r="R14" i="1"/>
  <c r="N14" i="1"/>
  <c r="O14" i="1"/>
  <c r="F14" i="1"/>
  <c r="H14" i="1"/>
  <c r="AC13" i="1"/>
  <c r="AA12" i="1"/>
  <c r="AB13" i="1"/>
  <c r="Z13" i="1"/>
  <c r="Y13" i="1"/>
  <c r="W13" i="1"/>
  <c r="X13" i="1"/>
  <c r="V13" i="1"/>
  <c r="T13" i="1"/>
  <c r="R13" i="1"/>
  <c r="N13" i="1"/>
  <c r="O13" i="1"/>
  <c r="F13" i="1"/>
  <c r="H13" i="1"/>
  <c r="AA11" i="1"/>
  <c r="AB12" i="1"/>
  <c r="Z12" i="1"/>
  <c r="Y12" i="1"/>
  <c r="W12" i="1"/>
  <c r="X12" i="1"/>
  <c r="V12" i="1"/>
  <c r="T12" i="1"/>
  <c r="R12" i="1"/>
  <c r="N12" i="1"/>
  <c r="O12" i="1"/>
  <c r="F12" i="1"/>
  <c r="H12" i="1"/>
  <c r="AC11" i="1"/>
  <c r="AA10" i="1"/>
  <c r="AB11" i="1"/>
  <c r="Z11" i="1"/>
  <c r="Y11" i="1"/>
  <c r="W11" i="1"/>
  <c r="X11" i="1"/>
  <c r="V11" i="1"/>
  <c r="T11" i="1"/>
  <c r="R11" i="1"/>
  <c r="N11" i="1"/>
  <c r="O11" i="1"/>
  <c r="F11" i="1"/>
  <c r="H11" i="1"/>
  <c r="AA9" i="1"/>
  <c r="AB10" i="1"/>
  <c r="Z10" i="1"/>
  <c r="Y10" i="1"/>
  <c r="W10" i="1"/>
  <c r="X10" i="1"/>
  <c r="V10" i="1"/>
  <c r="T10" i="1"/>
  <c r="R10" i="1"/>
  <c r="N10" i="1"/>
  <c r="O10" i="1"/>
  <c r="F10" i="1"/>
  <c r="H10" i="1"/>
  <c r="AC9" i="1"/>
  <c r="AA8" i="1"/>
  <c r="AB9" i="1"/>
  <c r="Z9" i="1"/>
  <c r="Y9" i="1"/>
  <c r="W9" i="1"/>
  <c r="X9" i="1"/>
  <c r="V9" i="1"/>
  <c r="T9" i="1"/>
  <c r="R9" i="1"/>
  <c r="N9" i="1"/>
  <c r="O9" i="1"/>
  <c r="F9" i="1"/>
  <c r="H9" i="1"/>
  <c r="W8" i="1"/>
  <c r="X8" i="1"/>
  <c r="V8" i="1"/>
  <c r="T8" i="1"/>
  <c r="R8" i="1"/>
  <c r="N8" i="1"/>
  <c r="O8" i="1"/>
  <c r="F8" i="1"/>
  <c r="H8" i="1"/>
  <c r="V7" i="1"/>
  <c r="C7" i="1"/>
  <c r="Y5" i="1"/>
  <c r="X6" i="1"/>
  <c r="P6" i="1"/>
  <c r="I6" i="1"/>
  <c r="X5" i="1"/>
  <c r="J5" i="1"/>
  <c r="AK2" i="1"/>
  <c r="AJ2" i="1"/>
</calcChain>
</file>

<file path=xl/sharedStrings.xml><?xml version="1.0" encoding="utf-8"?>
<sst xmlns="http://schemas.openxmlformats.org/spreadsheetml/2006/main" count="106" uniqueCount="76">
  <si>
    <t>USER SELECTED THOMEER PARAMETERS</t>
  </si>
  <si>
    <t xml:space="preserve"> </t>
  </si>
  <si>
    <t>PASTE DATA INTO COLUMNS A AND B</t>
  </si>
  <si>
    <t>PS1 (LARGE PORE SYSTEM)</t>
  </si>
  <si>
    <t>PS2 (FINE PORE SYSTEM)</t>
  </si>
  <si>
    <t>PS3 (FINE PORE SYSTEM)</t>
  </si>
  <si>
    <t>CONVERT Pc TO HEIGHT ABOVE FREE WATER LEVEL</t>
  </si>
  <si>
    <t xml:space="preserve">Spl # </t>
  </si>
  <si>
    <t xml:space="preserve">Closure Corr. = </t>
  </si>
  <si>
    <t xml:space="preserve">G Factor = </t>
  </si>
  <si>
    <t xml:space="preserve">Pd = </t>
  </si>
  <si>
    <t>BV(inf)=</t>
  </si>
  <si>
    <t>BV1(inf) +BV2(inf) =</t>
  </si>
  <si>
    <t>INTERFACIAL TENSION OF w/hc  =</t>
  </si>
  <si>
    <t>cont.angle=</t>
  </si>
  <si>
    <t>Facies</t>
  </si>
  <si>
    <t>INTERFACIAL TENSION OF a/Hg  =</t>
  </si>
  <si>
    <t xml:space="preserve">Porosity </t>
  </si>
  <si>
    <t>THOMEER K MD</t>
  </si>
  <si>
    <t xml:space="preserve"> AVER.NORM</t>
  </si>
  <si>
    <t>Brine Dens.gm/cc(resv)</t>
  </si>
  <si>
    <t xml:space="preserve">Perm (md)  </t>
  </si>
  <si>
    <t>HC Dens.gm/cc(resv)</t>
  </si>
  <si>
    <t>Pc</t>
  </si>
  <si>
    <t>%BVoccCORR</t>
  </si>
  <si>
    <t>THOMEER BV1</t>
  </si>
  <si>
    <t>BV1_RESIDUAL</t>
  </si>
  <si>
    <t>THOMEER BV2</t>
  </si>
  <si>
    <t>BV2_RESIDUAL</t>
  </si>
  <si>
    <t xml:space="preserve"> BV1+BV2</t>
  </si>
  <si>
    <t>TOTAL RESIDUAL</t>
  </si>
  <si>
    <t>THOMEER BV3</t>
  </si>
  <si>
    <t>BV3 RESIDUAL</t>
  </si>
  <si>
    <t>BV1+BV2+BV3</t>
  </si>
  <si>
    <t>SQUR.TOT.RESID)</t>
  </si>
  <si>
    <t>1-HG SATURATION</t>
  </si>
  <si>
    <t>H above FWL (Ft)</t>
  </si>
  <si>
    <t>PORE THROAT(CM)</t>
  </si>
  <si>
    <t>(MICRON)</t>
  </si>
  <si>
    <t>delta %Bvocc</t>
  </si>
  <si>
    <t>delta %Bvocc corr</t>
  </si>
  <si>
    <t>BV tot</t>
  </si>
  <si>
    <t>delta BV tot</t>
  </si>
  <si>
    <t>SAMPLE NO.:</t>
  </si>
  <si>
    <t>Facies:</t>
  </si>
  <si>
    <t>Phi:</t>
  </si>
  <si>
    <t>BVTot:</t>
  </si>
  <si>
    <t>Perm:</t>
  </si>
  <si>
    <t>Thomeer Perm:</t>
  </si>
  <si>
    <t>PORE SYSTEM 1:</t>
  </si>
  <si>
    <t>G1:</t>
  </si>
  <si>
    <t>Pd1:</t>
  </si>
  <si>
    <t>BV1:</t>
  </si>
  <si>
    <t>Closure Corr:</t>
  </si>
  <si>
    <t>PORE SYSTEM 2:</t>
  </si>
  <si>
    <t>G2:</t>
  </si>
  <si>
    <t>Pd2:</t>
  </si>
  <si>
    <t>BV2:</t>
  </si>
  <si>
    <t>PORE SYSTEM 3:</t>
  </si>
  <si>
    <t>G3:</t>
  </si>
  <si>
    <t>Pd3:</t>
  </si>
  <si>
    <t>BV3:</t>
  </si>
  <si>
    <t>Note:  These values below this line link to the graphics portion of this spreadsheet and shouldn't be altered.</t>
  </si>
  <si>
    <t>PC</t>
  </si>
  <si>
    <t>FWL SCALE</t>
  </si>
  <si>
    <t>Hg saturation</t>
  </si>
  <si>
    <t>Ht. above FWL</t>
  </si>
  <si>
    <t>Hg. Saturation%</t>
  </si>
  <si>
    <t>Closure pressure</t>
  </si>
  <si>
    <t>Swanson K md</t>
  </si>
  <si>
    <t>Swanson Point is at mas BV Corr/Pc =</t>
  </si>
  <si>
    <t>Berri</t>
  </si>
  <si>
    <t>Bvocc</t>
  </si>
  <si>
    <t>xxx</t>
  </si>
  <si>
    <t>zzz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</si>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</sst>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#,##0.0"/>
    <numFmt numFmtId="169" formatCode="#,##0.000"/>
  </numFmts>
  <fonts count="16">
    <font>
      <sz val="10"/>
      <name val="Arial"/>
    </font>
    <font>
      <sz val="10"/>
      <name val="Geneva"/>
    </font>
    <font>
      <b/>
      <sz val="10"/>
      <name val="Geneva"/>
    </font>
    <font>
      <b/>
      <sz val="12"/>
      <name val="Geneva"/>
    </font>
    <font>
      <b/>
      <sz val="14"/>
      <name val="Geneva"/>
    </font>
    <font>
      <sz val="10"/>
      <name val="Times"/>
    </font>
    <font>
      <sz val="11"/>
      <name val="Geneva"/>
    </font>
    <font>
      <b/>
      <sz val="10"/>
      <color indexed="12"/>
      <name val="Geneva"/>
    </font>
    <font>
      <b/>
      <sz val="10"/>
      <color indexed="12"/>
      <name val="Times"/>
    </font>
    <font>
      <sz val="12"/>
      <name val="Geneva"/>
    </font>
    <font>
      <sz val="9"/>
      <name val="Geneva"/>
    </font>
    <font>
      <b/>
      <sz val="9"/>
      <name val="Helv"/>
    </font>
    <font>
      <b/>
      <sz val="9"/>
      <name val="Geneva"/>
    </font>
    <font>
      <b/>
      <sz val="8"/>
      <name val="Geneva"/>
    </font>
    <font>
      <b/>
      <sz val="10"/>
      <color indexed="10"/>
      <name val="Geneva"/>
    </font>
    <font>
      <b/>
      <sz val="18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mediumGray">
        <fgColor indexed="13"/>
        <bgColor indexed="42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/>
      <top style="medium">
        <color indexed="8"/>
      </top>
      <bottom style="medium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1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64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10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1" xfId="1" applyBorder="1"/>
    <xf numFmtId="0" fontId="1" fillId="0" borderId="2" xfId="1" applyBorder="1"/>
    <xf numFmtId="11" fontId="1" fillId="0" borderId="2" xfId="1" applyNumberFormat="1" applyBorder="1"/>
    <xf numFmtId="0" fontId="2" fillId="0" borderId="2" xfId="1" applyFont="1" applyBorder="1"/>
    <xf numFmtId="0" fontId="2" fillId="0" borderId="0" xfId="1" applyFont="1" applyFill="1" applyBorder="1" applyProtection="1">
      <protection locked="0"/>
    </xf>
    <xf numFmtId="166" fontId="2" fillId="0" borderId="3" xfId="1" applyNumberFormat="1" applyFont="1" applyFill="1" applyBorder="1" applyProtection="1">
      <protection locked="0"/>
    </xf>
    <xf numFmtId="166" fontId="2" fillId="0" borderId="0" xfId="1" applyNumberFormat="1" applyFont="1" applyFill="1" applyBorder="1" applyProtection="1">
      <protection locked="0"/>
    </xf>
    <xf numFmtId="0" fontId="2" fillId="0" borderId="4" xfId="1" applyFont="1" applyFill="1" applyBorder="1"/>
    <xf numFmtId="0" fontId="1" fillId="0" borderId="0" xfId="1"/>
    <xf numFmtId="167" fontId="1" fillId="0" borderId="0" xfId="1" applyNumberFormat="1"/>
    <xf numFmtId="0" fontId="3" fillId="0" borderId="0" xfId="1" applyFont="1"/>
    <xf numFmtId="0" fontId="2" fillId="0" borderId="5" xfId="1" applyFont="1" applyBorder="1"/>
    <xf numFmtId="0" fontId="1" fillId="0" borderId="6" xfId="1" applyBorder="1"/>
    <xf numFmtId="11" fontId="1" fillId="0" borderId="7" xfId="1" applyNumberFormat="1" applyBorder="1"/>
    <xf numFmtId="0" fontId="1" fillId="0" borderId="0" xfId="1" applyBorder="1"/>
    <xf numFmtId="0" fontId="4" fillId="0" borderId="3" xfId="1" applyFont="1" applyFill="1" applyBorder="1"/>
    <xf numFmtId="0" fontId="1" fillId="0" borderId="6" xfId="1" applyFill="1" applyBorder="1"/>
    <xf numFmtId="0" fontId="4" fillId="0" borderId="8" xfId="1" applyFont="1" applyFill="1" applyBorder="1"/>
    <xf numFmtId="0" fontId="1" fillId="0" borderId="9" xfId="1" applyFill="1" applyBorder="1"/>
    <xf numFmtId="0" fontId="1" fillId="0" borderId="10" xfId="1" applyBorder="1"/>
    <xf numFmtId="0" fontId="4" fillId="0" borderId="0" xfId="1" applyFont="1"/>
    <xf numFmtId="0" fontId="2" fillId="0" borderId="0" xfId="1" applyFont="1"/>
    <xf numFmtId="2" fontId="1" fillId="0" borderId="0" xfId="1" applyNumberFormat="1"/>
    <xf numFmtId="0" fontId="1" fillId="0" borderId="0" xfId="1" applyFill="1" applyProtection="1">
      <protection locked="0"/>
    </xf>
    <xf numFmtId="1" fontId="1" fillId="2" borderId="0" xfId="1" applyNumberFormat="1" applyFont="1" applyFill="1" applyAlignment="1">
      <alignment horizontal="center"/>
    </xf>
    <xf numFmtId="0" fontId="5" fillId="0" borderId="11" xfId="1" applyFont="1" applyBorder="1"/>
    <xf numFmtId="0" fontId="5" fillId="0" borderId="12" xfId="1" applyFont="1" applyFill="1" applyBorder="1"/>
    <xf numFmtId="0" fontId="5" fillId="0" borderId="11" xfId="1" applyFont="1" applyFill="1" applyBorder="1"/>
    <xf numFmtId="0" fontId="5" fillId="0" borderId="13" xfId="1" applyFont="1" applyFill="1" applyBorder="1"/>
    <xf numFmtId="0" fontId="6" fillId="0" borderId="12" xfId="1" applyFont="1" applyBorder="1"/>
    <xf numFmtId="0" fontId="1" fillId="0" borderId="11" xfId="1" applyBorder="1"/>
    <xf numFmtId="0" fontId="2" fillId="2" borderId="11" xfId="1" applyFont="1" applyFill="1" applyBorder="1" applyAlignment="1">
      <alignment horizontal="center"/>
    </xf>
    <xf numFmtId="0" fontId="1" fillId="0" borderId="11" xfId="1" applyFont="1" applyBorder="1"/>
    <xf numFmtId="167" fontId="2" fillId="2" borderId="14" xfId="1" applyNumberFormat="1" applyFont="1" applyFill="1" applyBorder="1" applyAlignment="1">
      <alignment horizontal="center"/>
    </xf>
    <xf numFmtId="0" fontId="5" fillId="0" borderId="10" xfId="1" applyFont="1" applyBorder="1"/>
    <xf numFmtId="0" fontId="5" fillId="0" borderId="3" xfId="1" applyFont="1" applyFill="1" applyBorder="1"/>
    <xf numFmtId="0" fontId="1" fillId="2" borderId="0" xfId="1" applyFont="1" applyFill="1" applyAlignment="1">
      <alignment horizontal="center"/>
    </xf>
    <xf numFmtId="2" fontId="2" fillId="2" borderId="0" xfId="1" applyNumberFormat="1" applyFont="1" applyFill="1" applyBorder="1" applyAlignment="1" applyProtection="1">
      <alignment horizontal="center"/>
      <protection locked="0"/>
    </xf>
    <xf numFmtId="2" fontId="7" fillId="2" borderId="3" xfId="1" applyNumberFormat="1" applyFont="1" applyFill="1" applyBorder="1" applyAlignment="1" applyProtection="1">
      <alignment horizontal="center"/>
      <protection locked="0"/>
    </xf>
    <xf numFmtId="2" fontId="7" fillId="2" borderId="0" xfId="1" applyNumberFormat="1" applyFont="1" applyFill="1" applyBorder="1" applyAlignment="1" applyProtection="1">
      <alignment horizontal="center"/>
      <protection locked="0"/>
    </xf>
    <xf numFmtId="2" fontId="2" fillId="2" borderId="4" xfId="1" applyNumberFormat="1" applyFont="1" applyFill="1" applyBorder="1"/>
    <xf numFmtId="2" fontId="2" fillId="2" borderId="0" xfId="1" applyNumberFormat="1" applyFont="1" applyFill="1" applyBorder="1" applyProtection="1">
      <protection locked="0"/>
    </xf>
    <xf numFmtId="0" fontId="2" fillId="0" borderId="0" xfId="1" applyFont="1" applyBorder="1" applyProtection="1">
      <protection locked="0"/>
    </xf>
    <xf numFmtId="2" fontId="2" fillId="0" borderId="4" xfId="1" applyNumberFormat="1" applyFont="1" applyBorder="1" applyAlignment="1">
      <alignment horizontal="center"/>
    </xf>
    <xf numFmtId="0" fontId="6" fillId="0" borderId="3" xfId="1" applyFont="1" applyBorder="1"/>
    <xf numFmtId="0" fontId="2" fillId="2" borderId="0" xfId="1" applyFont="1" applyFill="1" applyBorder="1" applyAlignment="1">
      <alignment horizontal="center"/>
    </xf>
    <xf numFmtId="0" fontId="1" fillId="0" borderId="0" xfId="1" applyFont="1" applyBorder="1"/>
    <xf numFmtId="2" fontId="2" fillId="2" borderId="15" xfId="1" applyNumberFormat="1" applyFont="1" applyFill="1" applyBorder="1" applyAlignment="1">
      <alignment horizontal="center"/>
    </xf>
    <xf numFmtId="2" fontId="2" fillId="0" borderId="16" xfId="1" applyNumberFormat="1" applyFont="1" applyFill="1" applyBorder="1" applyProtection="1">
      <protection locked="0"/>
    </xf>
    <xf numFmtId="0" fontId="1" fillId="0" borderId="0" xfId="1" applyFill="1"/>
    <xf numFmtId="165" fontId="1" fillId="2" borderId="0" xfId="1" applyNumberFormat="1" applyFill="1" applyAlignment="1">
      <alignment horizontal="center"/>
    </xf>
    <xf numFmtId="11" fontId="1" fillId="0" borderId="17" xfId="1" applyNumberFormat="1" applyFont="1" applyBorder="1" applyAlignment="1">
      <alignment horizontal="right"/>
    </xf>
    <xf numFmtId="164" fontId="1" fillId="2" borderId="18" xfId="1" applyNumberFormat="1" applyFill="1" applyBorder="1" applyAlignment="1">
      <alignment horizontal="center"/>
    </xf>
    <xf numFmtId="0" fontId="5" fillId="0" borderId="19" xfId="1" applyFont="1" applyFill="1" applyBorder="1"/>
    <xf numFmtId="0" fontId="8" fillId="0" borderId="19" xfId="1" applyFont="1" applyFill="1" applyBorder="1"/>
    <xf numFmtId="169" fontId="7" fillId="0" borderId="17" xfId="1" applyNumberFormat="1" applyFont="1" applyBorder="1"/>
    <xf numFmtId="0" fontId="3" fillId="3" borderId="20" xfId="1" applyFont="1" applyFill="1" applyBorder="1"/>
    <xf numFmtId="0" fontId="9" fillId="3" borderId="21" xfId="1" applyFont="1" applyFill="1" applyBorder="1"/>
    <xf numFmtId="169" fontId="3" fillId="3" borderId="22" xfId="1" applyNumberFormat="1" applyFont="1" applyFill="1" applyBorder="1"/>
    <xf numFmtId="0" fontId="1" fillId="0" borderId="23" xfId="1" applyFill="1" applyBorder="1"/>
    <xf numFmtId="0" fontId="1" fillId="0" borderId="24" xfId="1" applyBorder="1"/>
    <xf numFmtId="0" fontId="5" fillId="0" borderId="25" xfId="1" applyFont="1" applyBorder="1"/>
    <xf numFmtId="0" fontId="10" fillId="0" borderId="3" xfId="1" applyFont="1" applyBorder="1"/>
    <xf numFmtId="0" fontId="2" fillId="4" borderId="0" xfId="1" applyFont="1" applyFill="1" applyBorder="1" applyAlignment="1" applyProtection="1">
      <alignment horizontal="center"/>
      <protection locked="0"/>
    </xf>
    <xf numFmtId="167" fontId="1" fillId="0" borderId="15" xfId="1" applyNumberFormat="1" applyBorder="1"/>
    <xf numFmtId="0" fontId="1" fillId="0" borderId="16" xfId="1" applyBorder="1"/>
    <xf numFmtId="0" fontId="1" fillId="0" borderId="26" xfId="1" applyFill="1" applyBorder="1"/>
    <xf numFmtId="164" fontId="1" fillId="2" borderId="0" xfId="1" applyNumberFormat="1" applyFill="1" applyAlignment="1">
      <alignment horizontal="center"/>
    </xf>
    <xf numFmtId="11" fontId="5" fillId="0" borderId="25" xfId="1" applyNumberFormat="1" applyFont="1" applyBorder="1"/>
    <xf numFmtId="2" fontId="3" fillId="3" borderId="19" xfId="1" applyNumberFormat="1" applyFont="1" applyFill="1" applyBorder="1" applyProtection="1">
      <protection locked="0"/>
    </xf>
    <xf numFmtId="2" fontId="3" fillId="3" borderId="23" xfId="1" applyNumberFormat="1" applyFont="1" applyFill="1" applyBorder="1" applyProtection="1">
      <protection locked="0"/>
    </xf>
    <xf numFmtId="0" fontId="9" fillId="3" borderId="23" xfId="1" applyFont="1" applyFill="1" applyBorder="1"/>
    <xf numFmtId="2" fontId="3" fillId="3" borderId="23" xfId="1" applyNumberFormat="1" applyFont="1" applyFill="1" applyBorder="1"/>
    <xf numFmtId="4" fontId="3" fillId="3" borderId="23" xfId="1" applyNumberFormat="1" applyFont="1" applyFill="1" applyBorder="1" applyAlignment="1">
      <alignment horizontal="right"/>
    </xf>
    <xf numFmtId="164" fontId="3" fillId="3" borderId="27" xfId="1" applyNumberFormat="1" applyFont="1" applyFill="1" applyBorder="1"/>
    <xf numFmtId="0" fontId="3" fillId="3" borderId="27" xfId="1" applyFont="1" applyFill="1" applyBorder="1" applyAlignment="1">
      <alignment horizontal="right"/>
    </xf>
    <xf numFmtId="164" fontId="3" fillId="3" borderId="28" xfId="1" applyNumberFormat="1" applyFont="1" applyFill="1" applyBorder="1"/>
    <xf numFmtId="166" fontId="2" fillId="0" borderId="29" xfId="1" applyNumberFormat="1" applyFont="1" applyBorder="1" applyAlignment="1">
      <alignment horizontal="center"/>
    </xf>
    <xf numFmtId="0" fontId="2" fillId="4" borderId="23" xfId="1" applyFont="1" applyFill="1" applyBorder="1" applyAlignment="1" applyProtection="1">
      <alignment horizontal="center"/>
      <protection locked="0"/>
    </xf>
    <xf numFmtId="0" fontId="1" fillId="0" borderId="23" xfId="1" applyBorder="1"/>
    <xf numFmtId="167" fontId="1" fillId="0" borderId="17" xfId="1" applyNumberFormat="1" applyBorder="1"/>
    <xf numFmtId="166" fontId="1" fillId="0" borderId="30" xfId="1" applyNumberFormat="1" applyBorder="1"/>
    <xf numFmtId="0" fontId="11" fillId="2" borderId="31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5" fontId="2" fillId="0" borderId="29" xfId="1" applyNumberFormat="1" applyFont="1" applyBorder="1" applyAlignment="1">
      <alignment horizontal="center"/>
    </xf>
    <xf numFmtId="0" fontId="11" fillId="0" borderId="0" xfId="1" applyFont="1"/>
    <xf numFmtId="0" fontId="12" fillId="0" borderId="0" xfId="1" applyFont="1"/>
    <xf numFmtId="0" fontId="13" fillId="0" borderId="0" xfId="1" applyFont="1"/>
    <xf numFmtId="167" fontId="12" fillId="0" borderId="0" xfId="1" applyNumberFormat="1" applyFont="1"/>
    <xf numFmtId="165" fontId="0" fillId="2" borderId="0" xfId="0" applyNumberFormat="1" applyFill="1" applyAlignment="1">
      <alignment horizontal="center"/>
    </xf>
    <xf numFmtId="11" fontId="1" fillId="0" borderId="0" xfId="1" applyNumberFormat="1"/>
    <xf numFmtId="4" fontId="1" fillId="0" borderId="0" xfId="1" applyNumberFormat="1"/>
    <xf numFmtId="2" fontId="1" fillId="0" borderId="0" xfId="1" applyNumberFormat="1" applyProtection="1">
      <protection hidden="1"/>
    </xf>
    <xf numFmtId="166" fontId="1" fillId="0" borderId="0" xfId="1" applyNumberFormat="1"/>
    <xf numFmtId="0" fontId="3" fillId="0" borderId="0" xfId="1" applyFont="1" applyAlignment="1">
      <alignment horizontal="right"/>
    </xf>
    <xf numFmtId="2" fontId="3" fillId="0" borderId="0" xfId="1" applyNumberFormat="1" applyFont="1"/>
    <xf numFmtId="168" fontId="3" fillId="0" borderId="0" xfId="1" applyNumberFormat="1" applyFont="1"/>
    <xf numFmtId="2" fontId="0" fillId="2" borderId="0" xfId="0" applyNumberFormat="1" applyFill="1" applyAlignment="1">
      <alignment horizontal="center"/>
    </xf>
    <xf numFmtId="0" fontId="0" fillId="2" borderId="0" xfId="0" applyFill="1"/>
    <xf numFmtId="11" fontId="14" fillId="0" borderId="0" xfId="1" applyNumberFormat="1" applyFont="1"/>
    <xf numFmtId="0" fontId="11" fillId="0" borderId="31" xfId="1" applyFont="1" applyFill="1" applyBorder="1"/>
    <xf numFmtId="0" fontId="15" fillId="0" borderId="0" xfId="1" applyFont="1"/>
    <xf numFmtId="1" fontId="1" fillId="0" borderId="0" xfId="1" applyNumberFormat="1"/>
    <xf numFmtId="0" fontId="1" fillId="0" borderId="0" xfId="1" applyFont="1" applyFill="1" applyBorder="1"/>
    <xf numFmtId="11" fontId="2" fillId="5" borderId="14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_thomeer_hagerty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xxx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0.24239234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8.1428571428571433E-2"/>
          <c:y val="1.184834123222748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71411631064584E-2"/>
          <c:y val="0.12559241706161137"/>
          <c:w val="0.70285689772011106"/>
          <c:h val="0.77962085308056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Sample1!$B$224</c:f>
              <c:strCache>
                <c:ptCount val="1"/>
                <c:pt idx="0">
                  <c:v>Berri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Sample1!$A$225:$A$342</c:f>
              <c:numCache>
                <c:formatCode>#,##0.00</c:formatCode>
                <c:ptCount val="118"/>
                <c:pt idx="0">
                  <c:v>0.01</c:v>
                </c:pt>
                <c:pt idx="1">
                  <c:v>2.2153157276685515E-3</c:v>
                </c:pt>
                <c:pt idx="2">
                  <c:v>5.7354548613592175E-2</c:v>
                </c:pt>
                <c:pt idx="3">
                  <c:v>0.14312668865836228</c:v>
                </c:pt>
                <c:pt idx="4">
                  <c:v>0.24319418537726065</c:v>
                </c:pt>
                <c:pt idx="5">
                  <c:v>0.32969565975473081</c:v>
                </c:pt>
                <c:pt idx="6">
                  <c:v>0.39504586169360317</c:v>
                </c:pt>
                <c:pt idx="7">
                  <c:v>0.43358037906905778</c:v>
                </c:pt>
                <c:pt idx="8">
                  <c:v>0.45747693885733787</c:v>
                </c:pt>
                <c:pt idx="9">
                  <c:v>0.47381448934205606</c:v>
                </c:pt>
                <c:pt idx="10">
                  <c:v>0.49795354663302283</c:v>
                </c:pt>
                <c:pt idx="11">
                  <c:v>0.51736589965985746</c:v>
                </c:pt>
                <c:pt idx="12">
                  <c:v>0.52961772936912543</c:v>
                </c:pt>
                <c:pt idx="13">
                  <c:v>0.55963958588115026</c:v>
                </c:pt>
                <c:pt idx="14">
                  <c:v>0.60564963558501461</c:v>
                </c:pt>
                <c:pt idx="15">
                  <c:v>0.67689064702135493</c:v>
                </c:pt>
                <c:pt idx="16">
                  <c:v>0.71943393340739925</c:v>
                </c:pt>
                <c:pt idx="17">
                  <c:v>0.741154577368631</c:v>
                </c:pt>
                <c:pt idx="18">
                  <c:v>0.76602768886478934</c:v>
                </c:pt>
                <c:pt idx="19">
                  <c:v>0.79959048440133818</c:v>
                </c:pt>
                <c:pt idx="20">
                  <c:v>0.83072164811682958</c:v>
                </c:pt>
                <c:pt idx="21">
                  <c:v>0.86543894289685552</c:v>
                </c:pt>
                <c:pt idx="22">
                  <c:v>0.91445159435101009</c:v>
                </c:pt>
                <c:pt idx="23">
                  <c:v>0.98553426918265474</c:v>
                </c:pt>
                <c:pt idx="24">
                  <c:v>1.0794751844697839</c:v>
                </c:pt>
                <c:pt idx="25">
                  <c:v>1.1992505970644263</c:v>
                </c:pt>
                <c:pt idx="26">
                  <c:v>1.4070686745374379</c:v>
                </c:pt>
                <c:pt idx="27">
                  <c:v>1.8878527820993538</c:v>
                </c:pt>
                <c:pt idx="28">
                  <c:v>3.0030094057189145</c:v>
                </c:pt>
                <c:pt idx="29">
                  <c:v>4.7168486188242396</c:v>
                </c:pt>
                <c:pt idx="30">
                  <c:v>6.6124224976253592</c:v>
                </c:pt>
                <c:pt idx="31">
                  <c:v>8.1910383132112461</c:v>
                </c:pt>
                <c:pt idx="32">
                  <c:v>9.624658368245262</c:v>
                </c:pt>
                <c:pt idx="33">
                  <c:v>10.874480980326197</c:v>
                </c:pt>
                <c:pt idx="34">
                  <c:v>11.926898840244791</c:v>
                </c:pt>
                <c:pt idx="35">
                  <c:v>12.745287400464685</c:v>
                </c:pt>
                <c:pt idx="36">
                  <c:v>13.443713682367278</c:v>
                </c:pt>
                <c:pt idx="37">
                  <c:v>14.039873346854503</c:v>
                </c:pt>
                <c:pt idx="38">
                  <c:v>14.540210830448991</c:v>
                </c:pt>
                <c:pt idx="39">
                  <c:v>14.977240305915204</c:v>
                </c:pt>
                <c:pt idx="40">
                  <c:v>15.363214936116666</c:v>
                </c:pt>
                <c:pt idx="41">
                  <c:v>15.70834569010634</c:v>
                </c:pt>
                <c:pt idx="42">
                  <c:v>16.024885730747751</c:v>
                </c:pt>
                <c:pt idx="43">
                  <c:v>16.325088220904444</c:v>
                </c:pt>
                <c:pt idx="44">
                  <c:v>16.612135272649354</c:v>
                </c:pt>
                <c:pt idx="45">
                  <c:v>16.877620468026024</c:v>
                </c:pt>
                <c:pt idx="46">
                  <c:v>17.126768112917976</c:v>
                </c:pt>
                <c:pt idx="47">
                  <c:v>17.35847932668511</c:v>
                </c:pt>
                <c:pt idx="48">
                  <c:v>17.587205033471164</c:v>
                </c:pt>
                <c:pt idx="49">
                  <c:v>17.807761965014858</c:v>
                </c:pt>
                <c:pt idx="50">
                  <c:v>18.029998468512314</c:v>
                </c:pt>
                <c:pt idx="51">
                  <c:v>18.246471012434835</c:v>
                </c:pt>
                <c:pt idx="52">
                  <c:v>18.460901362546757</c:v>
                </c:pt>
                <c:pt idx="53">
                  <c:v>18.681458294090451</c:v>
                </c:pt>
                <c:pt idx="54">
                  <c:v>18.898691931461894</c:v>
                </c:pt>
                <c:pt idx="55">
                  <c:v>19.11453791253561</c:v>
                </c:pt>
                <c:pt idx="56">
                  <c:v>19.32675955446329</c:v>
                </c:pt>
                <c:pt idx="57">
                  <c:v>19.541189904575216</c:v>
                </c:pt>
                <c:pt idx="58">
                  <c:v>19.769593262211586</c:v>
                </c:pt>
                <c:pt idx="59">
                  <c:v>20.014656519482362</c:v>
                </c:pt>
                <c:pt idx="60">
                  <c:v>20.278875712197888</c:v>
                </c:pt>
                <c:pt idx="61">
                  <c:v>20.547087459875293</c:v>
                </c:pt>
                <c:pt idx="62">
                  <c:v>20.820741430494319</c:v>
                </c:pt>
                <c:pt idx="63">
                  <c:v>21.105437682919067</c:v>
                </c:pt>
                <c:pt idx="64">
                  <c:v>21.413593238850783</c:v>
                </c:pt>
                <c:pt idx="65">
                  <c:v>21.734217667113377</c:v>
                </c:pt>
                <c:pt idx="66">
                  <c:v>22.056855364099654</c:v>
                </c:pt>
                <c:pt idx="67">
                  <c:v>22.394446883557489</c:v>
                </c:pt>
                <c:pt idx="68">
                  <c:v>22.731408862304797</c:v>
                </c:pt>
                <c:pt idx="69">
                  <c:v>23.055481383730505</c:v>
                </c:pt>
                <c:pt idx="70">
                  <c:v>23.36468376809734</c:v>
                </c:pt>
                <c:pt idx="71">
                  <c:v>23.659404011409613</c:v>
                </c:pt>
                <c:pt idx="72">
                  <c:v>23.924230303755401</c:v>
                </c:pt>
                <c:pt idx="73">
                  <c:v>24.181955508446038</c:v>
                </c:pt>
                <c:pt idx="74">
                  <c:v>24.4140897139355</c:v>
                </c:pt>
                <c:pt idx="75">
                  <c:v>24.624966303048286</c:v>
                </c:pt>
                <c:pt idx="76">
                  <c:v>24.807622649448408</c:v>
                </c:pt>
                <c:pt idx="77">
                  <c:v>24.969909966399339</c:v>
                </c:pt>
                <c:pt idx="78">
                  <c:v>25.113816923617218</c:v>
                </c:pt>
                <c:pt idx="79">
                  <c:v>25.244850021257175</c:v>
                </c:pt>
                <c:pt idx="80">
                  <c:v>25.358254406325347</c:v>
                </c:pt>
                <c:pt idx="81">
                  <c:v>25.456972762242586</c:v>
                </c:pt>
                <c:pt idx="82">
                  <c:v>25.547167378488911</c:v>
                </c:pt>
                <c:pt idx="83">
                  <c:v>25.628827604193628</c:v>
                </c:pt>
                <c:pt idx="84">
                  <c:v>25.700427321739824</c:v>
                </c:pt>
                <c:pt idx="85">
                  <c:v>25.757103647873627</c:v>
                </c:pt>
                <c:pt idx="86">
                  <c:v>25.802031911706607</c:v>
                </c:pt>
                <c:pt idx="87">
                  <c:v>25.836749206486626</c:v>
                </c:pt>
                <c:pt idx="88">
                  <c:v>25.854283582775015</c:v>
                </c:pt>
                <c:pt idx="89">
                  <c:v>25.869616271933115</c:v>
                </c:pt>
                <c:pt idx="90">
                  <c:v>25.88786729966473</c:v>
                </c:pt>
                <c:pt idx="91">
                  <c:v>25.900966349080441</c:v>
                </c:pt>
                <c:pt idx="92">
                  <c:v>25.913140294297676</c:v>
                </c:pt>
                <c:pt idx="93">
                  <c:v>25.923596406225279</c:v>
                </c:pt>
                <c:pt idx="94">
                  <c:v>25.935758179018844</c:v>
                </c:pt>
                <c:pt idx="95">
                  <c:v>25.947569994632062</c:v>
                </c:pt>
                <c:pt idx="96">
                  <c:v>25.959110973818746</c:v>
                </c:pt>
                <c:pt idx="97">
                  <c:v>25.974096748902426</c:v>
                </c:pt>
                <c:pt idx="98">
                  <c:v>25.991915655593957</c:v>
                </c:pt>
                <c:pt idx="99">
                  <c:v>26.010620106107066</c:v>
                </c:pt>
                <c:pt idx="100">
                  <c:v>26.029447802409777</c:v>
                </c:pt>
                <c:pt idx="101">
                  <c:v>26.05118775107416</c:v>
                </c:pt>
                <c:pt idx="102">
                  <c:v>26.072507751122131</c:v>
                </c:pt>
                <c:pt idx="103">
                  <c:v>26.10109846447039</c:v>
                </c:pt>
                <c:pt idx="104">
                  <c:v>26.141087919313431</c:v>
                </c:pt>
                <c:pt idx="105">
                  <c:v>26.178971544862556</c:v>
                </c:pt>
                <c:pt idx="106">
                  <c:v>26.228513309176144</c:v>
                </c:pt>
                <c:pt idx="107">
                  <c:v>26.228513309176144</c:v>
                </c:pt>
                <c:pt idx="108">
                  <c:v>26.228513309176144</c:v>
                </c:pt>
                <c:pt idx="109">
                  <c:v>26.228513309176144</c:v>
                </c:pt>
                <c:pt idx="110">
                  <c:v>26.228513309176144</c:v>
                </c:pt>
                <c:pt idx="111">
                  <c:v>26.228513309176144</c:v>
                </c:pt>
                <c:pt idx="112">
                  <c:v>26.228513309176144</c:v>
                </c:pt>
                <c:pt idx="113">
                  <c:v>26.228513309176144</c:v>
                </c:pt>
                <c:pt idx="114">
                  <c:v>26.228513309176144</c:v>
                </c:pt>
                <c:pt idx="115">
                  <c:v>26.228513309176144</c:v>
                </c:pt>
                <c:pt idx="116">
                  <c:v>26.228513309176144</c:v>
                </c:pt>
                <c:pt idx="117">
                  <c:v>26.228513309176144</c:v>
                </c:pt>
              </c:numCache>
            </c:numRef>
          </c:xVal>
          <c:yVal>
            <c:numRef>
              <c:f>Sample1!$B$225:$B$342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F-8D49-AB88-A25577C591CB}"/>
            </c:ext>
          </c:extLst>
        </c:ser>
        <c:ser>
          <c:idx val="1"/>
          <c:order val="1"/>
          <c:tx>
            <c:strRef>
              <c:f>Sample1!$D$224</c:f>
              <c:strCache>
                <c:ptCount val="1"/>
                <c:pt idx="0">
                  <c:v>%BVoccCORR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B71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Sample1!$C$225:$C$342</c:f>
              <c:numCache>
                <c:formatCode>0.00E+00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0.28785278209935372</c:v>
                </c:pt>
                <c:pt idx="28">
                  <c:v>1.4030094057189144</c:v>
                </c:pt>
                <c:pt idx="29">
                  <c:v>3.1168486188242395</c:v>
                </c:pt>
                <c:pt idx="30">
                  <c:v>5.0124224976253586</c:v>
                </c:pt>
                <c:pt idx="31">
                  <c:v>6.5910383132112464</c:v>
                </c:pt>
                <c:pt idx="32">
                  <c:v>8.0246583682452624</c:v>
                </c:pt>
                <c:pt idx="33">
                  <c:v>9.2744809803261976</c:v>
                </c:pt>
                <c:pt idx="34">
                  <c:v>10.326898840244791</c:v>
                </c:pt>
                <c:pt idx="35">
                  <c:v>11.145287400464685</c:v>
                </c:pt>
                <c:pt idx="36">
                  <c:v>11.843713682367278</c:v>
                </c:pt>
                <c:pt idx="37">
                  <c:v>12.439873346854503</c:v>
                </c:pt>
                <c:pt idx="38">
                  <c:v>12.940210830448992</c:v>
                </c:pt>
                <c:pt idx="39">
                  <c:v>13.377240305915205</c:v>
                </c:pt>
                <c:pt idx="40">
                  <c:v>13.763214936116666</c:v>
                </c:pt>
                <c:pt idx="41">
                  <c:v>14.10834569010634</c:v>
                </c:pt>
                <c:pt idx="42">
                  <c:v>14.424885730747752</c:v>
                </c:pt>
                <c:pt idx="43">
                  <c:v>14.725088220904444</c:v>
                </c:pt>
                <c:pt idx="44">
                  <c:v>15.012135272649354</c:v>
                </c:pt>
                <c:pt idx="45">
                  <c:v>15.277620468026024</c:v>
                </c:pt>
                <c:pt idx="46">
                  <c:v>15.526768112917976</c:v>
                </c:pt>
                <c:pt idx="47">
                  <c:v>15.75847932668511</c:v>
                </c:pt>
                <c:pt idx="48">
                  <c:v>15.987205033471165</c:v>
                </c:pt>
                <c:pt idx="49">
                  <c:v>16.207761965014857</c:v>
                </c:pt>
                <c:pt idx="50">
                  <c:v>16.429998468512313</c:v>
                </c:pt>
                <c:pt idx="51">
                  <c:v>16.646471012434834</c:v>
                </c:pt>
                <c:pt idx="52">
                  <c:v>16.860901362546755</c:v>
                </c:pt>
                <c:pt idx="53">
                  <c:v>17.081458294090449</c:v>
                </c:pt>
                <c:pt idx="54">
                  <c:v>17.298691931461892</c:v>
                </c:pt>
                <c:pt idx="55">
                  <c:v>17.514537912535609</c:v>
                </c:pt>
                <c:pt idx="56">
                  <c:v>17.726759554463289</c:v>
                </c:pt>
                <c:pt idx="57">
                  <c:v>17.941189904575214</c:v>
                </c:pt>
                <c:pt idx="58">
                  <c:v>18.169593262211585</c:v>
                </c:pt>
                <c:pt idx="59">
                  <c:v>18.41465651948236</c:v>
                </c:pt>
                <c:pt idx="60">
                  <c:v>18.678875712197886</c:v>
                </c:pt>
                <c:pt idx="61">
                  <c:v>18.947087459875291</c:v>
                </c:pt>
                <c:pt idx="62">
                  <c:v>19.220741430494318</c:v>
                </c:pt>
                <c:pt idx="63">
                  <c:v>19.505437682919066</c:v>
                </c:pt>
                <c:pt idx="64">
                  <c:v>19.813593238850782</c:v>
                </c:pt>
                <c:pt idx="65">
                  <c:v>20.134217667113376</c:v>
                </c:pt>
                <c:pt idx="66">
                  <c:v>20.456855364099653</c:v>
                </c:pt>
                <c:pt idx="67">
                  <c:v>20.794446883557487</c:v>
                </c:pt>
                <c:pt idx="68">
                  <c:v>21.131408862304795</c:v>
                </c:pt>
                <c:pt idx="69">
                  <c:v>21.455481383730504</c:v>
                </c:pt>
                <c:pt idx="70">
                  <c:v>21.764683768097338</c:v>
                </c:pt>
                <c:pt idx="71">
                  <c:v>22.059404011409612</c:v>
                </c:pt>
                <c:pt idx="72">
                  <c:v>22.3242303037554</c:v>
                </c:pt>
                <c:pt idx="73">
                  <c:v>22.581955508446036</c:v>
                </c:pt>
                <c:pt idx="74">
                  <c:v>22.814089713935498</c:v>
                </c:pt>
                <c:pt idx="75">
                  <c:v>23.024966303048284</c:v>
                </c:pt>
                <c:pt idx="76">
                  <c:v>23.207622649448407</c:v>
                </c:pt>
                <c:pt idx="77">
                  <c:v>23.369909966399337</c:v>
                </c:pt>
                <c:pt idx="78">
                  <c:v>23.513816923617217</c:v>
                </c:pt>
                <c:pt idx="79">
                  <c:v>23.644850021257174</c:v>
                </c:pt>
                <c:pt idx="80">
                  <c:v>23.758254406325346</c:v>
                </c:pt>
                <c:pt idx="81">
                  <c:v>23.856972762242584</c:v>
                </c:pt>
                <c:pt idx="82">
                  <c:v>23.94716737848891</c:v>
                </c:pt>
                <c:pt idx="83">
                  <c:v>24.028827604193626</c:v>
                </c:pt>
                <c:pt idx="84">
                  <c:v>24.100427321739822</c:v>
                </c:pt>
                <c:pt idx="85">
                  <c:v>24.157103647873626</c:v>
                </c:pt>
                <c:pt idx="86">
                  <c:v>24.202031911706605</c:v>
                </c:pt>
                <c:pt idx="87">
                  <c:v>24.236749206486625</c:v>
                </c:pt>
                <c:pt idx="88">
                  <c:v>24.254283582775013</c:v>
                </c:pt>
                <c:pt idx="89">
                  <c:v>24.269616271933113</c:v>
                </c:pt>
                <c:pt idx="90">
                  <c:v>24.287867299664729</c:v>
                </c:pt>
                <c:pt idx="91">
                  <c:v>24.30096634908044</c:v>
                </c:pt>
                <c:pt idx="92">
                  <c:v>24.313140294297675</c:v>
                </c:pt>
                <c:pt idx="93">
                  <c:v>24.323596406225278</c:v>
                </c:pt>
                <c:pt idx="94">
                  <c:v>24.335758179018843</c:v>
                </c:pt>
                <c:pt idx="95">
                  <c:v>24.34756999463206</c:v>
                </c:pt>
                <c:pt idx="96">
                  <c:v>24.359110973818744</c:v>
                </c:pt>
                <c:pt idx="97">
                  <c:v>24.374096748902424</c:v>
                </c:pt>
                <c:pt idx="98">
                  <c:v>24.391915655593955</c:v>
                </c:pt>
                <c:pt idx="99">
                  <c:v>24.410620106107064</c:v>
                </c:pt>
                <c:pt idx="100">
                  <c:v>24.429447802409776</c:v>
                </c:pt>
                <c:pt idx="101">
                  <c:v>24.451187751074158</c:v>
                </c:pt>
                <c:pt idx="102">
                  <c:v>24.47250775112213</c:v>
                </c:pt>
                <c:pt idx="103">
                  <c:v>24.501098464470388</c:v>
                </c:pt>
                <c:pt idx="104">
                  <c:v>24.54108791931343</c:v>
                </c:pt>
                <c:pt idx="105">
                  <c:v>24.578971544862554</c:v>
                </c:pt>
                <c:pt idx="106">
                  <c:v>24.628513309176142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</c:numCache>
            </c:numRef>
          </c:xVal>
          <c:yVal>
            <c:numRef>
              <c:f>Sample1!$D$225:$D$342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F-8D49-AB88-A25577C591CB}"/>
            </c:ext>
          </c:extLst>
        </c:ser>
        <c:ser>
          <c:idx val="2"/>
          <c:order val="2"/>
          <c:tx>
            <c:strRef>
              <c:f>Sample1!$F$224</c:f>
              <c:strCache>
                <c:ptCount val="1"/>
                <c:pt idx="0">
                  <c:v>THOMEER BV1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Sample1!$E$225:$E$342</c:f>
              <c:numCache>
                <c:formatCode>#,##0.00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17.742500486527668</c:v>
                </c:pt>
                <c:pt idx="66">
                  <c:v>17.801608707032095</c:v>
                </c:pt>
                <c:pt idx="67">
                  <c:v>17.858057785789377</c:v>
                </c:pt>
                <c:pt idx="68">
                  <c:v>17.912018925286759</c:v>
                </c:pt>
                <c:pt idx="69">
                  <c:v>17.963644535519911</c:v>
                </c:pt>
                <c:pt idx="70">
                  <c:v>18.013090100480444</c:v>
                </c:pt>
                <c:pt idx="71">
                  <c:v>18.060485484939086</c:v>
                </c:pt>
                <c:pt idx="72">
                  <c:v>18.1059622671604</c:v>
                </c:pt>
                <c:pt idx="73">
                  <c:v>18.149628559846555</c:v>
                </c:pt>
                <c:pt idx="74">
                  <c:v>18.191593067129752</c:v>
                </c:pt>
                <c:pt idx="75">
                  <c:v>18.23195441118105</c:v>
                </c:pt>
                <c:pt idx="76">
                  <c:v>18.270798609469587</c:v>
                </c:pt>
                <c:pt idx="77">
                  <c:v>18.308213469445285</c:v>
                </c:pt>
                <c:pt idx="78">
                  <c:v>18.344273647714914</c:v>
                </c:pt>
                <c:pt idx="79">
                  <c:v>18.379052385101566</c:v>
                </c:pt>
                <c:pt idx="80">
                  <c:v>18.412618116807185</c:v>
                </c:pt>
                <c:pt idx="81">
                  <c:v>18.445030500216138</c:v>
                </c:pt>
                <c:pt idx="82">
                  <c:v>18.476350013426423</c:v>
                </c:pt>
                <c:pt idx="83">
                  <c:v>18.506630270265671</c:v>
                </c:pt>
                <c:pt idx="84">
                  <c:v>18.535921596683089</c:v>
                </c:pt>
                <c:pt idx="85">
                  <c:v>18.56427284288095</c:v>
                </c:pt>
                <c:pt idx="86">
                  <c:v>18.591727260754304</c:v>
                </c:pt>
                <c:pt idx="87">
                  <c:v>18.618327529832612</c:v>
                </c:pt>
                <c:pt idx="88">
                  <c:v>18.644112470215401</c:v>
                </c:pt>
                <c:pt idx="89">
                  <c:v>18.66911930852574</c:v>
                </c:pt>
                <c:pt idx="90">
                  <c:v>18.693382217510557</c:v>
                </c:pt>
                <c:pt idx="91">
                  <c:v>18.716934388894952</c:v>
                </c:pt>
                <c:pt idx="92">
                  <c:v>18.739806445212267</c:v>
                </c:pt>
                <c:pt idx="93">
                  <c:v>18.762027211340278</c:v>
                </c:pt>
                <c:pt idx="94">
                  <c:v>18.783624296462225</c:v>
                </c:pt>
                <c:pt idx="95">
                  <c:v>18.804623550088969</c:v>
                </c:pt>
                <c:pt idx="96">
                  <c:v>18.825049485387925</c:v>
                </c:pt>
                <c:pt idx="97">
                  <c:v>18.84492508431768</c:v>
                </c:pt>
                <c:pt idx="98">
                  <c:v>18.864272387262758</c:v>
                </c:pt>
                <c:pt idx="99">
                  <c:v>18.883112222804598</c:v>
                </c:pt>
                <c:pt idx="100">
                  <c:v>18.901464240625554</c:v>
                </c:pt>
                <c:pt idx="101">
                  <c:v>18.919347080794967</c:v>
                </c:pt>
                <c:pt idx="102">
                  <c:v>18.936778615493402</c:v>
                </c:pt>
                <c:pt idx="103">
                  <c:v>18.953775597947509</c:v>
                </c:pt>
                <c:pt idx="104">
                  <c:v>18.970354140433251</c:v>
                </c:pt>
                <c:pt idx="105">
                  <c:v>18.986529486532561</c:v>
                </c:pt>
                <c:pt idx="106">
                  <c:v>19.002316168646832</c:v>
                </c:pt>
                <c:pt idx="107">
                  <c:v>19.002316168646832</c:v>
                </c:pt>
                <c:pt idx="108">
                  <c:v>19.002316168646832</c:v>
                </c:pt>
                <c:pt idx="109">
                  <c:v>19.002316168646832</c:v>
                </c:pt>
                <c:pt idx="110">
                  <c:v>19.002316168646832</c:v>
                </c:pt>
                <c:pt idx="111">
                  <c:v>19.002316168646832</c:v>
                </c:pt>
                <c:pt idx="112">
                  <c:v>19.002316168646832</c:v>
                </c:pt>
                <c:pt idx="113">
                  <c:v>19.002316168646832</c:v>
                </c:pt>
                <c:pt idx="114">
                  <c:v>19.002316168646832</c:v>
                </c:pt>
                <c:pt idx="115">
                  <c:v>19.002316168646832</c:v>
                </c:pt>
                <c:pt idx="116">
                  <c:v>19.002316168646832</c:v>
                </c:pt>
                <c:pt idx="117">
                  <c:v>19.002316168646832</c:v>
                </c:pt>
              </c:numCache>
            </c:numRef>
          </c:xVal>
          <c:yVal>
            <c:numRef>
              <c:f>Sample1!$F$225:$F$342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F-8D49-AB88-A25577C591CB}"/>
            </c:ext>
          </c:extLst>
        </c:ser>
        <c:ser>
          <c:idx val="3"/>
          <c:order val="3"/>
          <c:tx>
            <c:strRef>
              <c:f>Sample1!$H$224</c:f>
              <c:strCache>
                <c:ptCount val="1"/>
                <c:pt idx="0">
                  <c:v>THOMEER 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Sample1!$G$225:$G$342</c:f>
              <c:numCache>
                <c:formatCode>0.0000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0.10053683757114518</c:v>
                </c:pt>
                <c:pt idx="66">
                  <c:v>0.78251090066658324</c:v>
                </c:pt>
                <c:pt idx="67">
                  <c:v>1.5678971561388806</c:v>
                </c:pt>
                <c:pt idx="68">
                  <c:v>2.2239930615367536</c:v>
                </c:pt>
                <c:pt idx="69">
                  <c:v>2.7447432459964829</c:v>
                </c:pt>
                <c:pt idx="70">
                  <c:v>3.158916686167891</c:v>
                </c:pt>
                <c:pt idx="71">
                  <c:v>3.4929507445807397</c:v>
                </c:pt>
                <c:pt idx="72">
                  <c:v>3.7667664674672348</c:v>
                </c:pt>
                <c:pt idx="73">
                  <c:v>3.9946547594776827</c:v>
                </c:pt>
                <c:pt idx="74">
                  <c:v>4.1869739616674542</c:v>
                </c:pt>
                <c:pt idx="75">
                  <c:v>4.3512808168759758</c:v>
                </c:pt>
                <c:pt idx="76">
                  <c:v>4.4931662919246778</c:v>
                </c:pt>
                <c:pt idx="77">
                  <c:v>4.6168785404007719</c:v>
                </c:pt>
                <c:pt idx="78">
                  <c:v>4.7256528596942227</c:v>
                </c:pt>
                <c:pt idx="79">
                  <c:v>4.8220186347976135</c:v>
                </c:pt>
                <c:pt idx="80">
                  <c:v>4.9079712462209786</c:v>
                </c:pt>
                <c:pt idx="81">
                  <c:v>4.9850943937325072</c:v>
                </c:pt>
                <c:pt idx="82">
                  <c:v>5.0546784962802702</c:v>
                </c:pt>
                <c:pt idx="83">
                  <c:v>5.1177702590284753</c:v>
                </c:pt>
                <c:pt idx="84">
                  <c:v>5.175232568951464</c:v>
                </c:pt>
                <c:pt idx="85">
                  <c:v>5.227785734229748</c:v>
                </c:pt>
                <c:pt idx="86">
                  <c:v>5.2760285557401412</c:v>
                </c:pt>
                <c:pt idx="87">
                  <c:v>5.3204699595098646</c:v>
                </c:pt>
                <c:pt idx="88">
                  <c:v>5.3615402033606072</c:v>
                </c:pt>
                <c:pt idx="89">
                  <c:v>5.3996082587454657</c:v>
                </c:pt>
                <c:pt idx="90">
                  <c:v>5.4349901277872767</c:v>
                </c:pt>
                <c:pt idx="91">
                  <c:v>5.4679604445374075</c:v>
                </c:pt>
                <c:pt idx="92">
                  <c:v>5.4987569039925317</c:v>
                </c:pt>
                <c:pt idx="93">
                  <c:v>5.5275869456512856</c:v>
                </c:pt>
                <c:pt idx="94">
                  <c:v>5.5546329644645853</c:v>
                </c:pt>
                <c:pt idx="95">
                  <c:v>5.5800552540075525</c:v>
                </c:pt>
                <c:pt idx="96">
                  <c:v>5.6039955809280944</c:v>
                </c:pt>
                <c:pt idx="97">
                  <c:v>5.626579468205402</c:v>
                </c:pt>
                <c:pt idx="98">
                  <c:v>5.6479189681534212</c:v>
                </c:pt>
                <c:pt idx="99">
                  <c:v>5.6681140862967174</c:v>
                </c:pt>
                <c:pt idx="100">
                  <c:v>5.6872543050690219</c:v>
                </c:pt>
                <c:pt idx="101">
                  <c:v>5.7054200183843466</c:v>
                </c:pt>
                <c:pt idx="102">
                  <c:v>5.722683829258405</c:v>
                </c:pt>
                <c:pt idx="103">
                  <c:v>5.7391110987241802</c:v>
                </c:pt>
                <c:pt idx="104">
                  <c:v>5.7547611940253978</c:v>
                </c:pt>
                <c:pt idx="105">
                  <c:v>5.7696879255227111</c:v>
                </c:pt>
                <c:pt idx="106">
                  <c:v>5.7839402708264229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xVal>
          <c:yVal>
            <c:numRef>
              <c:f>Sample1!$H$225:$H$342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F-8D49-AB88-A25577C591CB}"/>
            </c:ext>
          </c:extLst>
        </c:ser>
        <c:ser>
          <c:idx val="4"/>
          <c:order val="4"/>
          <c:tx>
            <c:strRef>
              <c:f>Sample1!$J$224</c:f>
              <c:strCache>
                <c:ptCount val="1"/>
                <c:pt idx="0">
                  <c:v> BV1+BV2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Sample1!$I$225:$I$342</c:f>
              <c:numCache>
                <c:formatCode>#,##0.00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17.843037324098812</c:v>
                </c:pt>
                <c:pt idx="66">
                  <c:v>18.584119607698678</c:v>
                </c:pt>
                <c:pt idx="67">
                  <c:v>19.425954941928257</c:v>
                </c:pt>
                <c:pt idx="68">
                  <c:v>20.136011986823512</c:v>
                </c:pt>
                <c:pt idx="69">
                  <c:v>20.708387781516393</c:v>
                </c:pt>
                <c:pt idx="70">
                  <c:v>21.172006786648335</c:v>
                </c:pt>
                <c:pt idx="71">
                  <c:v>21.553436229519825</c:v>
                </c:pt>
                <c:pt idx="72">
                  <c:v>21.872728734627636</c:v>
                </c:pt>
                <c:pt idx="73">
                  <c:v>22.144283319324238</c:v>
                </c:pt>
                <c:pt idx="74">
                  <c:v>22.378567028797207</c:v>
                </c:pt>
                <c:pt idx="75">
                  <c:v>22.583235228057028</c:v>
                </c:pt>
                <c:pt idx="76">
                  <c:v>22.763964901394264</c:v>
                </c:pt>
                <c:pt idx="77">
                  <c:v>22.925092009846058</c:v>
                </c:pt>
                <c:pt idx="78">
                  <c:v>23.069926507409136</c:v>
                </c:pt>
                <c:pt idx="79">
                  <c:v>23.201071019899182</c:v>
                </c:pt>
                <c:pt idx="80">
                  <c:v>23.320589363028162</c:v>
                </c:pt>
                <c:pt idx="81">
                  <c:v>23.430124893948644</c:v>
                </c:pt>
                <c:pt idx="82">
                  <c:v>23.531028509706694</c:v>
                </c:pt>
                <c:pt idx="83">
                  <c:v>23.624400529294146</c:v>
                </c:pt>
                <c:pt idx="84">
                  <c:v>23.711154165634554</c:v>
                </c:pt>
                <c:pt idx="85">
                  <c:v>23.792058577110698</c:v>
                </c:pt>
                <c:pt idx="86">
                  <c:v>23.867755816494444</c:v>
                </c:pt>
                <c:pt idx="87">
                  <c:v>23.938797489342477</c:v>
                </c:pt>
                <c:pt idx="88">
                  <c:v>24.005652673576009</c:v>
                </c:pt>
                <c:pt idx="89">
                  <c:v>24.068727567271207</c:v>
                </c:pt>
                <c:pt idx="90">
                  <c:v>24.128372345297834</c:v>
                </c:pt>
                <c:pt idx="91">
                  <c:v>24.184894833432359</c:v>
                </c:pt>
                <c:pt idx="92">
                  <c:v>24.238563349204799</c:v>
                </c:pt>
                <c:pt idx="93">
                  <c:v>24.289614156991565</c:v>
                </c:pt>
                <c:pt idx="94">
                  <c:v>24.33825726092681</c:v>
                </c:pt>
                <c:pt idx="95">
                  <c:v>24.384678804096524</c:v>
                </c:pt>
                <c:pt idx="96">
                  <c:v>24.429045066316021</c:v>
                </c:pt>
                <c:pt idx="97">
                  <c:v>24.471504552523083</c:v>
                </c:pt>
                <c:pt idx="98">
                  <c:v>24.512191355416178</c:v>
                </c:pt>
                <c:pt idx="99">
                  <c:v>24.551226309101317</c:v>
                </c:pt>
                <c:pt idx="100">
                  <c:v>24.588718545694576</c:v>
                </c:pt>
                <c:pt idx="101">
                  <c:v>24.624767099179316</c:v>
                </c:pt>
                <c:pt idx="102">
                  <c:v>24.659462444751806</c:v>
                </c:pt>
                <c:pt idx="103">
                  <c:v>24.692886696671689</c:v>
                </c:pt>
                <c:pt idx="104">
                  <c:v>24.72511533445865</c:v>
                </c:pt>
                <c:pt idx="105">
                  <c:v>24.756217412055271</c:v>
                </c:pt>
                <c:pt idx="106">
                  <c:v>24.786256439473256</c:v>
                </c:pt>
                <c:pt idx="107">
                  <c:v>24.786256439473256</c:v>
                </c:pt>
                <c:pt idx="108">
                  <c:v>24.786256439473256</c:v>
                </c:pt>
                <c:pt idx="109">
                  <c:v>24.786256439473256</c:v>
                </c:pt>
                <c:pt idx="110">
                  <c:v>24.786256439473256</c:v>
                </c:pt>
                <c:pt idx="111">
                  <c:v>24.786256439473256</c:v>
                </c:pt>
                <c:pt idx="112">
                  <c:v>24.786256439473256</c:v>
                </c:pt>
                <c:pt idx="113">
                  <c:v>24.786256439473256</c:v>
                </c:pt>
                <c:pt idx="114">
                  <c:v>24.786256439473256</c:v>
                </c:pt>
                <c:pt idx="115">
                  <c:v>24.786256439473256</c:v>
                </c:pt>
                <c:pt idx="116">
                  <c:v>24.786256439473256</c:v>
                </c:pt>
                <c:pt idx="117">
                  <c:v>24.786256439473256</c:v>
                </c:pt>
              </c:numCache>
            </c:numRef>
          </c:xVal>
          <c:yVal>
            <c:numRef>
              <c:f>Sample1!$J$225:$J$342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8F-8D49-AB88-A25577C591CB}"/>
            </c:ext>
          </c:extLst>
        </c:ser>
        <c:ser>
          <c:idx val="5"/>
          <c:order val="5"/>
          <c:tx>
            <c:strRef>
              <c:f>Sample1!$P$257</c:f>
              <c:strCache>
                <c:ptCount val="1"/>
                <c:pt idx="0">
                  <c:v>Ht. above FWL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Sample1!$P$252</c:f>
                  <c:strCache>
                    <c:ptCount val="1"/>
                    <c:pt idx="0">
                      <c:v>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{73253B46-0B6F-404C-AFE3-FAD22C4518CA}</c15:txfldGUID>
                      <c15:f>Sample1!$P$252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A8F-8D49-AB88-A25577C591CB}"/>
                </c:ext>
              </c:extLst>
            </c:dLbl>
            <c:dLbl>
              <c:idx val="1"/>
              <c:tx>
                <c:strRef>
                  <c:f>Sample1!$P$253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{2D53E10B-AAB0-3145-8569-FEF410A13498}</c15:txfldGUID>
                      <c15:f>Sample1!$P$253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A8F-8D49-AB88-A25577C591CB}"/>
                </c:ext>
              </c:extLst>
            </c:dLbl>
            <c:dLbl>
              <c:idx val="2"/>
              <c:tx>
                <c:strRef>
                  <c:f>Sample1!$P$254</c:f>
                  <c:strCache>
                    <c:ptCount val="1"/>
                    <c:pt idx="0">
                      <c:v>627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{BF5E016B-C4D9-B84F-88D0-903973D0CA96}</c15:txfldGUID>
                      <c15:f>Sample1!$P$254</c15:f>
                      <c15:dlblFieldTableCache>
                        <c:ptCount val="1"/>
                        <c:pt idx="0">
                          <c:v>627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A8F-8D49-AB88-A25577C591CB}"/>
                </c:ext>
              </c:extLst>
            </c:dLbl>
            <c:dLbl>
              <c:idx val="3"/>
              <c:tx>
                <c:strRef>
                  <c:f>Sample1!$P$255</c:f>
                  <c:strCache>
                    <c:ptCount val="1"/>
                    <c:pt idx="0">
                      <c:v>6266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{E8D42C15-8BB0-9C4F-A996-9713D34D449E}</c15:txfldGUID>
                      <c15:f>Sample1!$P$255</c15:f>
                      <c15:dlblFieldTableCache>
                        <c:ptCount val="1"/>
                        <c:pt idx="0">
                          <c:v>6266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A8F-8D49-AB88-A25577C59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Sample1!$O$258:$O$261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Sample1!$P$258:$P$261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8F-8D49-AB88-A25577C591CB}"/>
            </c:ext>
          </c:extLst>
        </c:ser>
        <c:ser>
          <c:idx val="6"/>
          <c:order val="6"/>
          <c:tx>
            <c:strRef>
              <c:f>Sample1!$S$257</c:f>
              <c:strCache>
                <c:ptCount val="1"/>
                <c:pt idx="0">
                  <c:v>Hg. Saturation%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Sample1!$S$253</c:f>
                  <c:strCache>
                    <c:ptCount val="1"/>
                    <c:pt idx="0">
                      <c:v>3.75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{6E34ADB0-F58F-6245-8141-DC2DC4556D39}</c15:txfldGUID>
                      <c15:f>Sample1!$S$253</c15:f>
                      <c15:dlblFieldTableCache>
                        <c:ptCount val="1"/>
                        <c:pt idx="0">
                          <c:v>3.75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A8F-8D49-AB88-A25577C591CB}"/>
                </c:ext>
              </c:extLst>
            </c:dLbl>
            <c:dLbl>
              <c:idx val="1"/>
              <c:tx>
                <c:strRef>
                  <c:f>Sample1!$S$254</c:f>
                  <c:strCache>
                    <c:ptCount val="1"/>
                    <c:pt idx="0">
                      <c:v>37.45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Helv"/>
                      <a:ea typeface="Helv"/>
                      <a:cs typeface="Helv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{73BAE7A7-AC0B-E043-B509-2C9C9ED5B1C2}</c15:txfldGUID>
                      <c15:f>Sample1!$S$254</c15:f>
                      <c15:dlblFieldTableCache>
                        <c:ptCount val="1"/>
                        <c:pt idx="0">
                          <c:v>37.45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A8F-8D49-AB88-A25577C591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Sample1!$R$258:$R$260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Sample1!$S$258:$S$260</c:f>
              <c:numCache>
                <c:formatCode>General</c:formatCode>
                <c:ptCount val="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8F-8D49-AB88-A25577C591CB}"/>
            </c:ext>
          </c:extLst>
        </c:ser>
        <c:ser>
          <c:idx val="7"/>
          <c:order val="7"/>
          <c:tx>
            <c:strRef>
              <c:f>Sample1!$L$224</c:f>
              <c:strCache>
                <c:ptCount val="1"/>
                <c:pt idx="0">
                  <c:v>BV1+BV2+BV3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Sample1!$K$225:$K$342</c:f>
              <c:numCache>
                <c:formatCode>General</c:formatCode>
                <c:ptCount val="1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3.7462890567944946E-4</c:v>
                </c:pt>
                <c:pt idx="27">
                  <c:v>0.56263916114608636</c:v>
                </c:pt>
                <c:pt idx="28">
                  <c:v>2.3876995813402355</c:v>
                </c:pt>
                <c:pt idx="29">
                  <c:v>4.405565787962022</c:v>
                </c:pt>
                <c:pt idx="30">
                  <c:v>6.2006020395283521</c:v>
                </c:pt>
                <c:pt idx="31">
                  <c:v>7.6949697220941529</c:v>
                </c:pt>
                <c:pt idx="32">
                  <c:v>8.9384841510878292</c:v>
                </c:pt>
                <c:pt idx="33">
                  <c:v>9.9771468596673145</c:v>
                </c:pt>
                <c:pt idx="34">
                  <c:v>10.847652687592751</c:v>
                </c:pt>
                <c:pt idx="35">
                  <c:v>11.587483534912554</c:v>
                </c:pt>
                <c:pt idx="36">
                  <c:v>12.225470945578396</c:v>
                </c:pt>
                <c:pt idx="37">
                  <c:v>12.776458043296179</c:v>
                </c:pt>
                <c:pt idx="38">
                  <c:v>13.259221213788912</c:v>
                </c:pt>
                <c:pt idx="39">
                  <c:v>13.685400503281938</c:v>
                </c:pt>
                <c:pt idx="40">
                  <c:v>14.06297273323079</c:v>
                </c:pt>
                <c:pt idx="41">
                  <c:v>14.400008902841817</c:v>
                </c:pt>
                <c:pt idx="42">
                  <c:v>14.703072703999664</c:v>
                </c:pt>
                <c:pt idx="43">
                  <c:v>14.976984243942232</c:v>
                </c:pt>
                <c:pt idx="44">
                  <c:v>15.22545675297299</c:v>
                </c:pt>
                <c:pt idx="45">
                  <c:v>15.451770785008675</c:v>
                </c:pt>
                <c:pt idx="46">
                  <c:v>15.659228259130218</c:v>
                </c:pt>
                <c:pt idx="47">
                  <c:v>15.849560579174382</c:v>
                </c:pt>
                <c:pt idx="48">
                  <c:v>16.024983961551069</c:v>
                </c:pt>
                <c:pt idx="49">
                  <c:v>16.187130074317743</c:v>
                </c:pt>
                <c:pt idx="50">
                  <c:v>16.337500410846463</c:v>
                </c:pt>
                <c:pt idx="51">
                  <c:v>16.477317745014378</c:v>
                </c:pt>
                <c:pt idx="52">
                  <c:v>16.607596451961253</c:v>
                </c:pt>
                <c:pt idx="53">
                  <c:v>16.729394818067615</c:v>
                </c:pt>
                <c:pt idx="54">
                  <c:v>16.843410154813775</c:v>
                </c:pt>
                <c:pt idx="55">
                  <c:v>16.950387483131053</c:v>
                </c:pt>
                <c:pt idx="56">
                  <c:v>17.050953243283718</c:v>
                </c:pt>
                <c:pt idx="57">
                  <c:v>17.145671646099871</c:v>
                </c:pt>
                <c:pt idx="58">
                  <c:v>17.23503879797514</c:v>
                </c:pt>
                <c:pt idx="59">
                  <c:v>17.319485336124778</c:v>
                </c:pt>
                <c:pt idx="60">
                  <c:v>17.39942535143442</c:v>
                </c:pt>
                <c:pt idx="61">
                  <c:v>17.475198561974025</c:v>
                </c:pt>
                <c:pt idx="62">
                  <c:v>17.547119228183004</c:v>
                </c:pt>
                <c:pt idx="63">
                  <c:v>17.615468132187868</c:v>
                </c:pt>
                <c:pt idx="64">
                  <c:v>17.68052512711844</c:v>
                </c:pt>
                <c:pt idx="65">
                  <c:v>17.843037324098812</c:v>
                </c:pt>
                <c:pt idx="66">
                  <c:v>18.584119607698678</c:v>
                </c:pt>
                <c:pt idx="67">
                  <c:v>19.425954941928257</c:v>
                </c:pt>
                <c:pt idx="68">
                  <c:v>20.136011986823512</c:v>
                </c:pt>
                <c:pt idx="69">
                  <c:v>20.708387781516393</c:v>
                </c:pt>
                <c:pt idx="70">
                  <c:v>21.172006786648335</c:v>
                </c:pt>
                <c:pt idx="71">
                  <c:v>21.553436229519825</c:v>
                </c:pt>
                <c:pt idx="72">
                  <c:v>21.872728734627636</c:v>
                </c:pt>
                <c:pt idx="73">
                  <c:v>22.144283319324238</c:v>
                </c:pt>
                <c:pt idx="74">
                  <c:v>22.378567028797207</c:v>
                </c:pt>
                <c:pt idx="75">
                  <c:v>22.583235228057028</c:v>
                </c:pt>
                <c:pt idx="76">
                  <c:v>22.763964901394264</c:v>
                </c:pt>
                <c:pt idx="77">
                  <c:v>22.925092009846058</c:v>
                </c:pt>
                <c:pt idx="78">
                  <c:v>23.069926507409136</c:v>
                </c:pt>
                <c:pt idx="79">
                  <c:v>23.201071019899182</c:v>
                </c:pt>
                <c:pt idx="80">
                  <c:v>23.320589363028162</c:v>
                </c:pt>
                <c:pt idx="81">
                  <c:v>23.430124893948644</c:v>
                </c:pt>
                <c:pt idx="82">
                  <c:v>23.531028509706694</c:v>
                </c:pt>
                <c:pt idx="83">
                  <c:v>23.624400529294146</c:v>
                </c:pt>
                <c:pt idx="84">
                  <c:v>23.711154165634554</c:v>
                </c:pt>
                <c:pt idx="85">
                  <c:v>23.792058577110698</c:v>
                </c:pt>
                <c:pt idx="86">
                  <c:v>23.867755816494444</c:v>
                </c:pt>
                <c:pt idx="87">
                  <c:v>23.938797489342477</c:v>
                </c:pt>
                <c:pt idx="88">
                  <c:v>24.005652673576009</c:v>
                </c:pt>
                <c:pt idx="89">
                  <c:v>24.068727567271207</c:v>
                </c:pt>
                <c:pt idx="90">
                  <c:v>24.128372345297834</c:v>
                </c:pt>
                <c:pt idx="91">
                  <c:v>24.184894833432359</c:v>
                </c:pt>
                <c:pt idx="92">
                  <c:v>24.238563349204799</c:v>
                </c:pt>
                <c:pt idx="93">
                  <c:v>24.289614156991565</c:v>
                </c:pt>
                <c:pt idx="94">
                  <c:v>24.33825726092681</c:v>
                </c:pt>
                <c:pt idx="95">
                  <c:v>24.384678804096524</c:v>
                </c:pt>
                <c:pt idx="96">
                  <c:v>24.429045066316021</c:v>
                </c:pt>
                <c:pt idx="97">
                  <c:v>24.471504552523083</c:v>
                </c:pt>
                <c:pt idx="98">
                  <c:v>24.512191355416178</c:v>
                </c:pt>
                <c:pt idx="99">
                  <c:v>24.551226309101317</c:v>
                </c:pt>
                <c:pt idx="100">
                  <c:v>24.588718545694576</c:v>
                </c:pt>
                <c:pt idx="101">
                  <c:v>24.624767099179316</c:v>
                </c:pt>
                <c:pt idx="102">
                  <c:v>24.659462444751806</c:v>
                </c:pt>
                <c:pt idx="103">
                  <c:v>24.692886696671689</c:v>
                </c:pt>
                <c:pt idx="104">
                  <c:v>24.72511533445865</c:v>
                </c:pt>
                <c:pt idx="105">
                  <c:v>24.756217412055271</c:v>
                </c:pt>
                <c:pt idx="106">
                  <c:v>24.786256439473256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</c:numCache>
            </c:numRef>
          </c:xVal>
          <c:yVal>
            <c:numRef>
              <c:f>Sample1!$L$225:$L$342</c:f>
              <c:numCache>
                <c:formatCode>General</c:formatCode>
                <c:ptCount val="118"/>
                <c:pt idx="0">
                  <c:v>0.5</c:v>
                </c:pt>
                <c:pt idx="1">
                  <c:v>0.56000000238418579</c:v>
                </c:pt>
                <c:pt idx="2">
                  <c:v>0.62999999523162842</c:v>
                </c:pt>
                <c:pt idx="3">
                  <c:v>0.70999997854232788</c:v>
                </c:pt>
                <c:pt idx="4">
                  <c:v>0.80000001192092896</c:v>
                </c:pt>
                <c:pt idx="5">
                  <c:v>0.89999997615814209</c:v>
                </c:pt>
                <c:pt idx="6">
                  <c:v>1.0099999904632568</c:v>
                </c:pt>
                <c:pt idx="7">
                  <c:v>1.1100000143051147</c:v>
                </c:pt>
                <c:pt idx="8">
                  <c:v>1.2400000095367432</c:v>
                </c:pt>
                <c:pt idx="9">
                  <c:v>1.3799999952316284</c:v>
                </c:pt>
                <c:pt idx="10">
                  <c:v>1.5399999618530273</c:v>
                </c:pt>
                <c:pt idx="11">
                  <c:v>1.7200000286102295</c:v>
                </c:pt>
                <c:pt idx="12">
                  <c:v>1.9099999666213989</c:v>
                </c:pt>
                <c:pt idx="13">
                  <c:v>2.130000114440918</c:v>
                </c:pt>
                <c:pt idx="14">
                  <c:v>2.380000114440918</c:v>
                </c:pt>
                <c:pt idx="15">
                  <c:v>2.6500000953674316</c:v>
                </c:pt>
                <c:pt idx="16">
                  <c:v>2.9500000476837158</c:v>
                </c:pt>
                <c:pt idx="17">
                  <c:v>3.2899999618530273</c:v>
                </c:pt>
                <c:pt idx="18">
                  <c:v>3.6600000858306885</c:v>
                </c:pt>
                <c:pt idx="19">
                  <c:v>4.0799999237060547</c:v>
                </c:pt>
                <c:pt idx="20">
                  <c:v>4.5500001907348633</c:v>
                </c:pt>
                <c:pt idx="21">
                  <c:v>5.070000171661377</c:v>
                </c:pt>
                <c:pt idx="22">
                  <c:v>5.6500000953674316</c:v>
                </c:pt>
                <c:pt idx="23">
                  <c:v>6.2899999618530273</c:v>
                </c:pt>
                <c:pt idx="24">
                  <c:v>7.0100002288818359</c:v>
                </c:pt>
                <c:pt idx="25">
                  <c:v>7.809999942779541</c:v>
                </c:pt>
                <c:pt idx="26">
                  <c:v>8.7100000381469727</c:v>
                </c:pt>
                <c:pt idx="27">
                  <c:v>9.6999998092651367</c:v>
                </c:pt>
                <c:pt idx="28">
                  <c:v>10.810000419616699</c:v>
                </c:pt>
                <c:pt idx="29">
                  <c:v>12.039999961853027</c:v>
                </c:pt>
                <c:pt idx="30">
                  <c:v>13.420000076293945</c:v>
                </c:pt>
                <c:pt idx="31">
                  <c:v>14.949999809265137</c:v>
                </c:pt>
                <c:pt idx="32">
                  <c:v>16.659999847412109</c:v>
                </c:pt>
                <c:pt idx="33">
                  <c:v>18.569999694824219</c:v>
                </c:pt>
                <c:pt idx="34">
                  <c:v>20.690000534057617</c:v>
                </c:pt>
                <c:pt idx="35">
                  <c:v>23.049999237060547</c:v>
                </c:pt>
                <c:pt idx="36">
                  <c:v>25.690000534057617</c:v>
                </c:pt>
                <c:pt idx="37">
                  <c:v>28.620000839233398</c:v>
                </c:pt>
                <c:pt idx="38">
                  <c:v>31.889999389648438</c:v>
                </c:pt>
                <c:pt idx="39">
                  <c:v>35.540000915527344</c:v>
                </c:pt>
                <c:pt idx="40">
                  <c:v>39.599998474121094</c:v>
                </c:pt>
                <c:pt idx="41">
                  <c:v>44.119998931884766</c:v>
                </c:pt>
                <c:pt idx="42">
                  <c:v>49.159999847412109</c:v>
                </c:pt>
                <c:pt idx="43">
                  <c:v>54.779998779296875</c:v>
                </c:pt>
                <c:pt idx="44">
                  <c:v>61.040000915527344</c:v>
                </c:pt>
                <c:pt idx="45">
                  <c:v>68.010002136230469</c:v>
                </c:pt>
                <c:pt idx="46">
                  <c:v>75.790000915527344</c:v>
                </c:pt>
                <c:pt idx="47">
                  <c:v>84.449996948242188</c:v>
                </c:pt>
                <c:pt idx="48">
                  <c:v>94.099998474121094</c:v>
                </c:pt>
                <c:pt idx="49">
                  <c:v>104.84999847412109</c:v>
                </c:pt>
                <c:pt idx="50">
                  <c:v>116.83000183105469</c:v>
                </c:pt>
                <c:pt idx="51">
                  <c:v>130.17999267578125</c:v>
                </c:pt>
                <c:pt idx="52">
                  <c:v>145.05000305175781</c:v>
                </c:pt>
                <c:pt idx="53">
                  <c:v>161.6300048828125</c:v>
                </c:pt>
                <c:pt idx="54">
                  <c:v>180.10000610351562</c:v>
                </c:pt>
                <c:pt idx="55">
                  <c:v>200.67999267578125</c:v>
                </c:pt>
                <c:pt idx="56">
                  <c:v>223.61000061035156</c:v>
                </c:pt>
                <c:pt idx="57">
                  <c:v>249.16000366210938</c:v>
                </c:pt>
                <c:pt idx="58">
                  <c:v>277.6300048828125</c:v>
                </c:pt>
                <c:pt idx="59">
                  <c:v>309.35000610351562</c:v>
                </c:pt>
                <c:pt idx="60">
                  <c:v>344.70001220703125</c:v>
                </c:pt>
                <c:pt idx="61">
                  <c:v>384.08999633789062</c:v>
                </c:pt>
                <c:pt idx="62">
                  <c:v>427.98001098632812</c:v>
                </c:pt>
                <c:pt idx="63">
                  <c:v>476.8800048828125</c:v>
                </c:pt>
                <c:pt idx="64">
                  <c:v>531.3800048828125</c:v>
                </c:pt>
                <c:pt idx="65">
                  <c:v>592.0999755859375</c:v>
                </c:pt>
                <c:pt idx="66">
                  <c:v>659.75</c:v>
                </c:pt>
                <c:pt idx="67">
                  <c:v>735.1400146484375</c:v>
                </c:pt>
                <c:pt idx="68">
                  <c:v>819.1500244140625</c:v>
                </c:pt>
                <c:pt idx="69">
                  <c:v>912.75</c:v>
                </c:pt>
                <c:pt idx="70">
                  <c:v>1017.0499877929688</c:v>
                </c:pt>
                <c:pt idx="71">
                  <c:v>1133.260009765625</c:v>
                </c:pt>
                <c:pt idx="72">
                  <c:v>1262.760009765625</c:v>
                </c:pt>
                <c:pt idx="73">
                  <c:v>1407.050048828125</c:v>
                </c:pt>
                <c:pt idx="74">
                  <c:v>1567.8299560546875</c:v>
                </c:pt>
                <c:pt idx="75">
                  <c:v>1746.989990234375</c:v>
                </c:pt>
                <c:pt idx="76">
                  <c:v>1946.6099853515625</c:v>
                </c:pt>
                <c:pt idx="77">
                  <c:v>2169.050048828125</c:v>
                </c:pt>
                <c:pt idx="78">
                  <c:v>2416.89990234375</c:v>
                </c:pt>
                <c:pt idx="79">
                  <c:v>2693.070068359375</c:v>
                </c:pt>
                <c:pt idx="80">
                  <c:v>3000.81005859375</c:v>
                </c:pt>
                <c:pt idx="81">
                  <c:v>3343.699951171875</c:v>
                </c:pt>
                <c:pt idx="82">
                  <c:v>3725.780029296875</c:v>
                </c:pt>
                <c:pt idx="83">
                  <c:v>4151.52001953125</c:v>
                </c:pt>
                <c:pt idx="84">
                  <c:v>4625.89990234375</c:v>
                </c:pt>
                <c:pt idx="85">
                  <c:v>5154.5</c:v>
                </c:pt>
                <c:pt idx="86">
                  <c:v>5743.490234375</c:v>
                </c:pt>
                <c:pt idx="87">
                  <c:v>6399.7900390625</c:v>
                </c:pt>
                <c:pt idx="88">
                  <c:v>7131.080078125</c:v>
                </c:pt>
                <c:pt idx="89">
                  <c:v>7945.93994140625</c:v>
                </c:pt>
                <c:pt idx="90">
                  <c:v>8853.900390625</c:v>
                </c:pt>
                <c:pt idx="91">
                  <c:v>9865.6201171875</c:v>
                </c:pt>
                <c:pt idx="92">
                  <c:v>10992.9501953125</c:v>
                </c:pt>
                <c:pt idx="93">
                  <c:v>12249.08984375</c:v>
                </c:pt>
                <c:pt idx="94">
                  <c:v>13648.76953125</c:v>
                </c:pt>
                <c:pt idx="95">
                  <c:v>15208.3896484375</c:v>
                </c:pt>
                <c:pt idx="96">
                  <c:v>16946.23046875</c:v>
                </c:pt>
                <c:pt idx="97">
                  <c:v>18882.640625</c:v>
                </c:pt>
                <c:pt idx="98">
                  <c:v>21040.3203125</c:v>
                </c:pt>
                <c:pt idx="99">
                  <c:v>23444.560546875</c:v>
                </c:pt>
                <c:pt idx="100">
                  <c:v>26123.529296875</c:v>
                </c:pt>
                <c:pt idx="101">
                  <c:v>29108.609375</c:v>
                </c:pt>
                <c:pt idx="102">
                  <c:v>32434.80078125</c:v>
                </c:pt>
                <c:pt idx="103">
                  <c:v>36141.05859375</c:v>
                </c:pt>
                <c:pt idx="104">
                  <c:v>40270.828125</c:v>
                </c:pt>
                <c:pt idx="105">
                  <c:v>44872.5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8F-8D49-AB88-A25577C591CB}"/>
            </c:ext>
          </c:extLst>
        </c:ser>
        <c:ser>
          <c:idx val="8"/>
          <c:order val="8"/>
          <c:tx>
            <c:strRef>
              <c:f>Sample1!$D$3</c:f>
              <c:strCache>
                <c:ptCount val="1"/>
                <c:pt idx="0">
                  <c:v>Closure Corr. =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BE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Sample1!$D$4</c:f>
              <c:numCache>
                <c:formatCode>0.00</c:formatCode>
                <c:ptCount val="1"/>
                <c:pt idx="0">
                  <c:v>1.6</c:v>
                </c:pt>
              </c:numCache>
            </c:numRef>
          </c:xVal>
          <c:yVal>
            <c:numRef>
              <c:f>Sample1!$D$5</c:f>
              <c:numCache>
                <c:formatCode>0.0</c:formatCode>
                <c:ptCount val="1"/>
                <c:pt idx="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8F-8D49-AB88-A25577C5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71072"/>
        <c:axId val="1"/>
      </c:scatterChart>
      <c:valAx>
        <c:axId val="2028171072"/>
        <c:scaling>
          <c:logBase val="10"/>
          <c:orientation val="maxMin"/>
          <c:max val="100"/>
          <c:min val="0.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/>
                  <a:t>%BV occ</a:t>
                </a:r>
              </a:p>
            </c:rich>
          </c:tx>
          <c:layout>
            <c:manualLayout>
              <c:xMode val="edge"/>
              <c:yMode val="edge"/>
              <c:x val="0.36857131608548926"/>
              <c:y val="0.95497630331753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logBase val="10"/>
          <c:orientation val="minMax"/>
          <c:max val="100000"/>
          <c:min val="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028171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714251968503937"/>
          <c:y val="0.60426540284360186"/>
          <c:w val="0.16142845894263214"/>
          <c:h val="0.3909952606635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"/>
          <a:ea typeface="Helv"/>
          <a:cs typeface="Helv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xxx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0.24239234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0.10829474944664176"/>
          <c:y val="9.4562647754137114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0727605952863"/>
          <c:y val="0.15602845884842897"/>
          <c:w val="0.80645093241670041"/>
          <c:h val="0.78250636180045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Sample1!$Z$7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Sample1!$Z$8:$Z$114</c:f>
              <c:numCache>
                <c:formatCode>0.0000</c:formatCode>
                <c:ptCount val="107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0.28785278209935372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1.8955738788011192</c:v>
                </c:pt>
                <c:pt idx="31">
                  <c:v>1.5786158155858878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0.22055693154369216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C-C84E-AC6E-3B5B0BFD2AE7}"/>
            </c:ext>
          </c:extLst>
        </c:ser>
        <c:ser>
          <c:idx val="1"/>
          <c:order val="1"/>
          <c:tx>
            <c:strRef>
              <c:f>Sample1!$AB$7</c:f>
              <c:strCache>
                <c:ptCount val="1"/>
                <c:pt idx="0">
                  <c:v>delta BV tot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ysDash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Sample1!$AB$8:$AB$114</c:f>
              <c:numCache>
                <c:formatCode>0.0000</c:formatCode>
                <c:ptCount val="107"/>
                <c:pt idx="0" formatCode="General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3.7462890567944946E-4</c:v>
                </c:pt>
                <c:pt idx="27">
                  <c:v>0.56226453224040696</c:v>
                </c:pt>
                <c:pt idx="28">
                  <c:v>1.8250604201941492</c:v>
                </c:pt>
                <c:pt idx="29">
                  <c:v>2.0178662066217865</c:v>
                </c:pt>
                <c:pt idx="30">
                  <c:v>1.7950362515663301</c:v>
                </c:pt>
                <c:pt idx="31">
                  <c:v>1.4943676825658008</c:v>
                </c:pt>
                <c:pt idx="32">
                  <c:v>1.2435144289936764</c:v>
                </c:pt>
                <c:pt idx="33">
                  <c:v>1.0386627085794853</c:v>
                </c:pt>
                <c:pt idx="34">
                  <c:v>0.87050582792543629</c:v>
                </c:pt>
                <c:pt idx="35">
                  <c:v>0.7398308473198032</c:v>
                </c:pt>
                <c:pt idx="36">
                  <c:v>0.63798741066584164</c:v>
                </c:pt>
                <c:pt idx="37">
                  <c:v>0.55098709771778331</c:v>
                </c:pt>
                <c:pt idx="38">
                  <c:v>0.4827631704927331</c:v>
                </c:pt>
                <c:pt idx="39">
                  <c:v>0.4261792894930263</c:v>
                </c:pt>
                <c:pt idx="40">
                  <c:v>0.37757222994885176</c:v>
                </c:pt>
                <c:pt idx="41">
                  <c:v>0.33703616961102689</c:v>
                </c:pt>
                <c:pt idx="42">
                  <c:v>0.30306380115784748</c:v>
                </c:pt>
                <c:pt idx="43">
                  <c:v>0.27391153994256712</c:v>
                </c:pt>
                <c:pt idx="44">
                  <c:v>0.24847250903075846</c:v>
                </c:pt>
                <c:pt idx="45">
                  <c:v>0.22631403203568468</c:v>
                </c:pt>
                <c:pt idx="46">
                  <c:v>0.20745747412154358</c:v>
                </c:pt>
                <c:pt idx="47">
                  <c:v>0.19033232004416334</c:v>
                </c:pt>
                <c:pt idx="48">
                  <c:v>0.17542338237668709</c:v>
                </c:pt>
                <c:pt idx="49">
                  <c:v>0.16214611276667412</c:v>
                </c:pt>
                <c:pt idx="50">
                  <c:v>0.15037033652872012</c:v>
                </c:pt>
                <c:pt idx="51">
                  <c:v>0.13981733416791542</c:v>
                </c:pt>
                <c:pt idx="52">
                  <c:v>0.13027870694687493</c:v>
                </c:pt>
                <c:pt idx="53">
                  <c:v>0.1217983661063613</c:v>
                </c:pt>
                <c:pt idx="54">
                  <c:v>0.11401533674616005</c:v>
                </c:pt>
                <c:pt idx="55">
                  <c:v>0.10697732831727791</c:v>
                </c:pt>
                <c:pt idx="56">
                  <c:v>0.10056576015266572</c:v>
                </c:pt>
                <c:pt idx="57">
                  <c:v>9.4718402816152292E-2</c:v>
                </c:pt>
                <c:pt idx="58">
                  <c:v>8.9367151875269002E-2</c:v>
                </c:pt>
                <c:pt idx="59">
                  <c:v>8.4446538149638428E-2</c:v>
                </c:pt>
                <c:pt idx="60">
                  <c:v>7.9940015309642121E-2</c:v>
                </c:pt>
                <c:pt idx="61">
                  <c:v>7.5773210539605174E-2</c:v>
                </c:pt>
                <c:pt idx="62">
                  <c:v>7.192066620897819E-2</c:v>
                </c:pt>
                <c:pt idx="63">
                  <c:v>6.8348904004864153E-2</c:v>
                </c:pt>
                <c:pt idx="64">
                  <c:v>6.5056994930571932E-2</c:v>
                </c:pt>
                <c:pt idx="65">
                  <c:v>0.16251219698037289</c:v>
                </c:pt>
                <c:pt idx="66">
                  <c:v>0.74108228359986583</c:v>
                </c:pt>
                <c:pt idx="67">
                  <c:v>0.84183533422957879</c:v>
                </c:pt>
                <c:pt idx="68">
                  <c:v>0.71005704489525456</c:v>
                </c:pt>
                <c:pt idx="69">
                  <c:v>0.57237579469288136</c:v>
                </c:pt>
                <c:pt idx="70">
                  <c:v>0.46361900513194243</c:v>
                </c:pt>
                <c:pt idx="71">
                  <c:v>0.3814294428714895</c:v>
                </c:pt>
                <c:pt idx="72">
                  <c:v>0.3192925051078106</c:v>
                </c:pt>
                <c:pt idx="73">
                  <c:v>0.27155458469660232</c:v>
                </c:pt>
                <c:pt idx="74">
                  <c:v>0.23428370947296884</c:v>
                </c:pt>
                <c:pt idx="75">
                  <c:v>0.20466819925982094</c:v>
                </c:pt>
                <c:pt idx="76">
                  <c:v>0.18072967333723611</c:v>
                </c:pt>
                <c:pt idx="77">
                  <c:v>0.16112710845179379</c:v>
                </c:pt>
                <c:pt idx="78">
                  <c:v>0.1448344975630782</c:v>
                </c:pt>
                <c:pt idx="79">
                  <c:v>0.13114451249004588</c:v>
                </c:pt>
                <c:pt idx="80">
                  <c:v>0.11951834312898058</c:v>
                </c:pt>
                <c:pt idx="81">
                  <c:v>0.10953553092048196</c:v>
                </c:pt>
                <c:pt idx="82">
                  <c:v>0.10090361575804963</c:v>
                </c:pt>
                <c:pt idx="83">
                  <c:v>9.3372019587452115E-2</c:v>
                </c:pt>
                <c:pt idx="84">
                  <c:v>8.675363634040778E-2</c:v>
                </c:pt>
                <c:pt idx="85">
                  <c:v>8.0904411476144134E-2</c:v>
                </c:pt>
                <c:pt idx="86">
                  <c:v>7.5697239383746506E-2</c:v>
                </c:pt>
                <c:pt idx="87">
                  <c:v>7.1041672848032533E-2</c:v>
                </c:pt>
                <c:pt idx="88">
                  <c:v>6.6855184233531872E-2</c:v>
                </c:pt>
                <c:pt idx="89">
                  <c:v>6.3074893695198142E-2</c:v>
                </c:pt>
                <c:pt idx="90">
                  <c:v>5.964477802662671E-2</c:v>
                </c:pt>
                <c:pt idx="91">
                  <c:v>5.6522488134525872E-2</c:v>
                </c:pt>
                <c:pt idx="92">
                  <c:v>5.3668515772439918E-2</c:v>
                </c:pt>
                <c:pt idx="93">
                  <c:v>5.1050807786765517E-2</c:v>
                </c:pt>
                <c:pt idx="94">
                  <c:v>4.8643103935244625E-2</c:v>
                </c:pt>
                <c:pt idx="95">
                  <c:v>4.6421543169714141E-2</c:v>
                </c:pt>
                <c:pt idx="96">
                  <c:v>4.4366262219497798E-2</c:v>
                </c:pt>
                <c:pt idx="97">
                  <c:v>4.2459486207061303E-2</c:v>
                </c:pt>
                <c:pt idx="98">
                  <c:v>4.068680289309512E-2</c:v>
                </c:pt>
                <c:pt idx="99">
                  <c:v>3.9034953685138873E-2</c:v>
                </c:pt>
                <c:pt idx="100">
                  <c:v>3.7492236593259065E-2</c:v>
                </c:pt>
                <c:pt idx="101">
                  <c:v>3.6048553484739898E-2</c:v>
                </c:pt>
                <c:pt idx="102">
                  <c:v>3.4695345572490766E-2</c:v>
                </c:pt>
                <c:pt idx="103">
                  <c:v>3.3424251919882408E-2</c:v>
                </c:pt>
                <c:pt idx="104">
                  <c:v>3.2228637786960945E-2</c:v>
                </c:pt>
                <c:pt idx="105">
                  <c:v>3.1102077596621314E-2</c:v>
                </c:pt>
                <c:pt idx="106">
                  <c:v>3.0039027417984698E-2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C-C84E-AC6E-3B5B0BFD2AE7}"/>
            </c:ext>
          </c:extLst>
        </c:ser>
        <c:ser>
          <c:idx val="2"/>
          <c:order val="2"/>
          <c:tx>
            <c:strRef>
              <c:f>Sample1!$Y$7</c:f>
              <c:strCache>
                <c:ptCount val="1"/>
                <c:pt idx="0">
                  <c:v>delta %Bvocc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Sample1!$Y$8:$Y$114</c:f>
              <c:numCache>
                <c:formatCode>0.0000</c:formatCode>
                <c:ptCount val="107"/>
                <c:pt idx="0">
                  <c:v>1E-4</c:v>
                </c:pt>
                <c:pt idx="1">
                  <c:v>2.2153157276685515E-3</c:v>
                </c:pt>
                <c:pt idx="2">
                  <c:v>5.5139232885923622E-2</c:v>
                </c:pt>
                <c:pt idx="3">
                  <c:v>8.5772140044770101E-2</c:v>
                </c:pt>
                <c:pt idx="4">
                  <c:v>0.10006749671889836</c:v>
                </c:pt>
                <c:pt idx="5">
                  <c:v>8.6501474377470161E-2</c:v>
                </c:pt>
                <c:pt idx="6">
                  <c:v>6.5350201938872365E-2</c:v>
                </c:pt>
                <c:pt idx="7">
                  <c:v>3.8534517375454602E-2</c:v>
                </c:pt>
                <c:pt idx="8">
                  <c:v>2.3896559788280092E-2</c:v>
                </c:pt>
                <c:pt idx="9">
                  <c:v>1.6337550484718188E-2</c:v>
                </c:pt>
                <c:pt idx="10">
                  <c:v>2.413905729096677E-2</c:v>
                </c:pt>
                <c:pt idx="11">
                  <c:v>1.9412353026834639E-2</c:v>
                </c:pt>
                <c:pt idx="12">
                  <c:v>1.225182970926797E-2</c:v>
                </c:pt>
                <c:pt idx="13">
                  <c:v>3.0021856512024825E-2</c:v>
                </c:pt>
                <c:pt idx="14">
                  <c:v>4.6010049703864353E-2</c:v>
                </c:pt>
                <c:pt idx="15">
                  <c:v>7.1241011436340318E-2</c:v>
                </c:pt>
                <c:pt idx="16">
                  <c:v>4.2543286386044321E-2</c:v>
                </c:pt>
                <c:pt idx="17">
                  <c:v>2.1720643961231745E-2</c:v>
                </c:pt>
                <c:pt idx="18">
                  <c:v>2.487311149615834E-2</c:v>
                </c:pt>
                <c:pt idx="19">
                  <c:v>3.356279553654884E-2</c:v>
                </c:pt>
                <c:pt idx="20">
                  <c:v>3.1131163715491406E-2</c:v>
                </c:pt>
                <c:pt idx="21">
                  <c:v>3.4717294780025942E-2</c:v>
                </c:pt>
                <c:pt idx="22">
                  <c:v>4.9012651454154565E-2</c:v>
                </c:pt>
                <c:pt idx="23">
                  <c:v>7.1082674831644654E-2</c:v>
                </c:pt>
                <c:pt idx="24">
                  <c:v>9.3940915287129112E-2</c:v>
                </c:pt>
                <c:pt idx="25">
                  <c:v>0.11977541259464242</c:v>
                </c:pt>
                <c:pt idx="26">
                  <c:v>0.20781807747301162</c:v>
                </c:pt>
                <c:pt idx="27">
                  <c:v>0.48078410756191592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1.8955738788011196</c:v>
                </c:pt>
                <c:pt idx="31">
                  <c:v>1.5786158155858869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0.22055693154369393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C-C84E-AC6E-3B5B0BFD2AE7}"/>
            </c:ext>
          </c:extLst>
        </c:ser>
        <c:ser>
          <c:idx val="3"/>
          <c:order val="3"/>
          <c:tx>
            <c:strRef>
              <c:f>Sample1!$X$3</c:f>
              <c:strCache>
                <c:ptCount val="1"/>
                <c:pt idx="0">
                  <c:v>Closure Corr. =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2"/>
            <c:spPr>
              <a:ln w="38100">
                <a:solidFill>
                  <a:srgbClr val="DD0806"/>
                </a:solidFill>
                <a:prstDash val="solid"/>
              </a:ln>
            </c:spPr>
          </c:errBars>
          <c:xVal>
            <c:numRef>
              <c:f>Sample1!$X$6</c:f>
              <c:numCache>
                <c:formatCode>0.0000</c:formatCode>
                <c:ptCount val="1"/>
                <c:pt idx="0">
                  <c:v>12.24437488220982</c:v>
                </c:pt>
              </c:numCache>
            </c:numRef>
          </c:xVal>
          <c:yVal>
            <c:numRef>
              <c:f>Sample1!$X$4</c:f>
              <c:numCache>
                <c:formatCode>0.00</c:formatCode>
                <c:ptCount val="1"/>
                <c:pt idx="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C-C84E-AC6E-3B5B0BFD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81712"/>
        <c:axId val="1"/>
      </c:scatterChart>
      <c:valAx>
        <c:axId val="20451817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317968721651729"/>
              <c:y val="0.95508330075761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E-3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1.3824884792626729E-2"/>
              <c:y val="0.4042555052958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81712"/>
        <c:crossesAt val="1E-3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Sample1!$AC$8:$AC$42</c:f>
          <c:strCache>
            <c:ptCount val="35"/>
            <c:pt idx="0">
              <c:v>SAMPLE NO.:</c:v>
            </c:pt>
            <c:pt idx="1">
              <c:v>xxx</c:v>
            </c:pt>
            <c:pt idx="2">
              <c:v>Facies:</c:v>
            </c:pt>
            <c:pt idx="3">
              <c:v>zzz</c:v>
            </c:pt>
            <c:pt idx="4">
              <c:v>Phi:</c:v>
            </c:pt>
            <c:pt idx="5">
              <c:v>0.24239234</c:v>
            </c:pt>
            <c:pt idx="6">
              <c:v>BVTot:</c:v>
            </c:pt>
            <c:pt idx="7">
              <c:v>26.70</c:v>
            </c:pt>
            <c:pt idx="8">
              <c:v>Perm:</c:v>
            </c:pt>
            <c:pt idx="9">
              <c:v>168</c:v>
            </c:pt>
            <c:pt idx="10">
              <c:v>Thomeer Perm:</c:v>
            </c:pt>
            <c:pt idx="11">
              <c:v>146.1</c:v>
            </c:pt>
            <c:pt idx="12">
              <c:v>PORE SYSTEM 1:</c:v>
            </c:pt>
            <c:pt idx="13">
              <c:v>G1:</c:v>
            </c:pt>
            <c:pt idx="14">
              <c:v>0.25</c:v>
            </c:pt>
            <c:pt idx="15">
              <c:v>Pd1:</c:v>
            </c:pt>
            <c:pt idx="16">
              <c:v>8.26</c:v>
            </c:pt>
            <c:pt idx="17">
              <c:v>BV1:</c:v>
            </c:pt>
            <c:pt idx="18">
              <c:v>20.30</c:v>
            </c:pt>
            <c:pt idx="19">
              <c:v>Closure Corr:</c:v>
            </c:pt>
            <c:pt idx="20">
              <c:v>1.60</c:v>
            </c:pt>
            <c:pt idx="21">
              <c:v>PORE SYSTEM 2:</c:v>
            </c:pt>
            <c:pt idx="22">
              <c:v>G2:</c:v>
            </c:pt>
            <c:pt idx="23">
              <c:v>0.20</c:v>
            </c:pt>
            <c:pt idx="24">
              <c:v>Pd2:</c:v>
            </c:pt>
            <c:pt idx="25">
              <c:v>530.00</c:v>
            </c:pt>
            <c:pt idx="26">
              <c:v>BV2:</c:v>
            </c:pt>
            <c:pt idx="27">
              <c:v>6.40</c:v>
            </c:pt>
            <c:pt idx="28">
              <c:v>PORE SYSTEM 3:</c:v>
            </c:pt>
            <c:pt idx="29">
              <c:v>G3:</c:v>
            </c:pt>
            <c:pt idx="30">
              <c:v> </c:v>
            </c:pt>
            <c:pt idx="31">
              <c:v>Pd3:</c:v>
            </c:pt>
            <c:pt idx="32">
              <c:v> </c:v>
            </c:pt>
            <c:pt idx="33">
              <c:v>BV3:</c:v>
            </c:pt>
            <c:pt idx="34">
              <c:v>0.00</c:v>
            </c:pt>
          </c:strCache>
        </c:strRef>
      </c:tx>
      <c:layout>
        <c:manualLayout>
          <c:xMode val="edge"/>
          <c:yMode val="edge"/>
          <c:x val="0.11675113580345604"/>
          <c:y val="2.81690140845070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9094267946386"/>
          <c:y val="0.20187787642418906"/>
          <c:w val="0.80710593215787918"/>
          <c:h val="0.68075097863970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Sample1!$Z$7</c:f>
              <c:strCache>
                <c:ptCount val="1"/>
                <c:pt idx="0">
                  <c:v>delta %Bvocc corr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4.0000000000000001E-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Sample1!$Z$8:$Z$114</c:f>
              <c:numCache>
                <c:formatCode>0.0000</c:formatCode>
                <c:ptCount val="107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0.28785278209935372</c:v>
                </c:pt>
                <c:pt idx="28">
                  <c:v>1.1151566236195607</c:v>
                </c:pt>
                <c:pt idx="29">
                  <c:v>1.7138392131053251</c:v>
                </c:pt>
                <c:pt idx="30">
                  <c:v>1.8955738788011192</c:v>
                </c:pt>
                <c:pt idx="31">
                  <c:v>1.5786158155858878</c:v>
                </c:pt>
                <c:pt idx="32">
                  <c:v>1.4336200550340159</c:v>
                </c:pt>
                <c:pt idx="33">
                  <c:v>1.2498226120809353</c:v>
                </c:pt>
                <c:pt idx="34">
                  <c:v>1.0524178599185934</c:v>
                </c:pt>
                <c:pt idx="35">
                  <c:v>0.81838856021989415</c:v>
                </c:pt>
                <c:pt idx="36">
                  <c:v>0.69842628190259326</c:v>
                </c:pt>
                <c:pt idx="37">
                  <c:v>0.59615966448722446</c:v>
                </c:pt>
                <c:pt idx="38">
                  <c:v>0.50033748359448893</c:v>
                </c:pt>
                <c:pt idx="39">
                  <c:v>0.43702947546621296</c:v>
                </c:pt>
                <c:pt idx="40">
                  <c:v>0.38597463020146172</c:v>
                </c:pt>
                <c:pt idx="41">
                  <c:v>0.34513075398967352</c:v>
                </c:pt>
                <c:pt idx="42">
                  <c:v>0.31654004064141184</c:v>
                </c:pt>
                <c:pt idx="43">
                  <c:v>0.30020249015669265</c:v>
                </c:pt>
                <c:pt idx="44">
                  <c:v>0.28704705174490996</c:v>
                </c:pt>
                <c:pt idx="45">
                  <c:v>0.26548519537666948</c:v>
                </c:pt>
                <c:pt idx="46">
                  <c:v>0.24914764489195207</c:v>
                </c:pt>
                <c:pt idx="47">
                  <c:v>0.23171121376713444</c:v>
                </c:pt>
                <c:pt idx="48">
                  <c:v>0.22872570678605442</c:v>
                </c:pt>
                <c:pt idx="49">
                  <c:v>0.22055693154369216</c:v>
                </c:pt>
                <c:pt idx="50">
                  <c:v>0.22223650349745583</c:v>
                </c:pt>
                <c:pt idx="51">
                  <c:v>0.2164725439225208</c:v>
                </c:pt>
                <c:pt idx="52">
                  <c:v>0.2144303501119218</c:v>
                </c:pt>
                <c:pt idx="53">
                  <c:v>0.22055693154369393</c:v>
                </c:pt>
                <c:pt idx="54">
                  <c:v>0.21723363737144297</c:v>
                </c:pt>
                <c:pt idx="55">
                  <c:v>0.21584598107371633</c:v>
                </c:pt>
                <c:pt idx="56">
                  <c:v>0.21222164192768034</c:v>
                </c:pt>
                <c:pt idx="57">
                  <c:v>0.21443035011192535</c:v>
                </c:pt>
                <c:pt idx="58">
                  <c:v>0.22840335763637043</c:v>
                </c:pt>
                <c:pt idx="59">
                  <c:v>0.24506325727077538</c:v>
                </c:pt>
                <c:pt idx="60">
                  <c:v>0.26421919271552596</c:v>
                </c:pt>
                <c:pt idx="61">
                  <c:v>0.2682117476774053</c:v>
                </c:pt>
                <c:pt idx="62">
                  <c:v>0.27365397061902641</c:v>
                </c:pt>
                <c:pt idx="63">
                  <c:v>0.28469625242474805</c:v>
                </c:pt>
                <c:pt idx="64">
                  <c:v>0.30815555593171595</c:v>
                </c:pt>
                <c:pt idx="65">
                  <c:v>0.32062442826259385</c:v>
                </c:pt>
                <c:pt idx="66">
                  <c:v>0.32263769698627698</c:v>
                </c:pt>
                <c:pt idx="67">
                  <c:v>0.33759151945783472</c:v>
                </c:pt>
                <c:pt idx="68">
                  <c:v>0.33696197874730771</c:v>
                </c:pt>
                <c:pt idx="69">
                  <c:v>0.32407252142570897</c:v>
                </c:pt>
                <c:pt idx="70">
                  <c:v>0.30920238436683434</c:v>
                </c:pt>
                <c:pt idx="71">
                  <c:v>0.29472024331227331</c:v>
                </c:pt>
                <c:pt idx="72">
                  <c:v>0.26482629234578781</c:v>
                </c:pt>
                <c:pt idx="73">
                  <c:v>0.25772520469063664</c:v>
                </c:pt>
                <c:pt idx="74">
                  <c:v>0.23213420548946218</c:v>
                </c:pt>
                <c:pt idx="75">
                  <c:v>0.21087658911278595</c:v>
                </c:pt>
                <c:pt idx="76">
                  <c:v>0.18265634640012252</c:v>
                </c:pt>
                <c:pt idx="77">
                  <c:v>0.16228731695093046</c:v>
                </c:pt>
                <c:pt idx="78">
                  <c:v>0.14390695721787949</c:v>
                </c:pt>
                <c:pt idx="79">
                  <c:v>0.13103309763995696</c:v>
                </c:pt>
                <c:pt idx="80">
                  <c:v>0.11340438506817208</c:v>
                </c:pt>
                <c:pt idx="81">
                  <c:v>9.8718355917238654E-2</c:v>
                </c:pt>
                <c:pt idx="82">
                  <c:v>9.019461624632541E-2</c:v>
                </c:pt>
                <c:pt idx="83">
                  <c:v>8.1660225704716538E-2</c:v>
                </c:pt>
                <c:pt idx="84">
                  <c:v>7.1599717546195762E-2</c:v>
                </c:pt>
                <c:pt idx="85">
                  <c:v>5.6676326133803911E-2</c:v>
                </c:pt>
                <c:pt idx="86">
                  <c:v>4.4928263832979098E-2</c:v>
                </c:pt>
                <c:pt idx="87">
                  <c:v>3.4717294780019614E-2</c:v>
                </c:pt>
                <c:pt idx="88">
                  <c:v>1.7534376288388387E-2</c:v>
                </c:pt>
                <c:pt idx="89">
                  <c:v>1.5332689158100266E-2</c:v>
                </c:pt>
                <c:pt idx="90">
                  <c:v>1.8251027731615466E-2</c:v>
                </c:pt>
                <c:pt idx="91">
                  <c:v>1.309904941571105E-2</c:v>
                </c:pt>
                <c:pt idx="92">
                  <c:v>1.2173945217234916E-2</c:v>
                </c:pt>
                <c:pt idx="93">
                  <c:v>1.0456111927602763E-2</c:v>
                </c:pt>
                <c:pt idx="94">
                  <c:v>1.2161772793565007E-2</c:v>
                </c:pt>
                <c:pt idx="95">
                  <c:v>1.1811815613217647E-2</c:v>
                </c:pt>
                <c:pt idx="96">
                  <c:v>1.1540979186683842E-2</c:v>
                </c:pt>
                <c:pt idx="97">
                  <c:v>1.4985775083680153E-2</c:v>
                </c:pt>
                <c:pt idx="98">
                  <c:v>1.7818906691530856E-2</c:v>
                </c:pt>
                <c:pt idx="99">
                  <c:v>1.8704450513109094E-2</c:v>
                </c:pt>
                <c:pt idx="100">
                  <c:v>1.8827696302711416E-2</c:v>
                </c:pt>
                <c:pt idx="101">
                  <c:v>2.173994866438278E-2</c:v>
                </c:pt>
                <c:pt idx="102">
                  <c:v>2.1320000047971632E-2</c:v>
                </c:pt>
                <c:pt idx="103">
                  <c:v>2.8590713348258134E-2</c:v>
                </c:pt>
                <c:pt idx="104">
                  <c:v>3.9989454843041727E-2</c:v>
                </c:pt>
                <c:pt idx="105">
                  <c:v>3.7883625549124389E-2</c:v>
                </c:pt>
                <c:pt idx="106">
                  <c:v>4.9541764313588033E-2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9-714C-8120-74CE7BAC6E78}"/>
            </c:ext>
          </c:extLst>
        </c:ser>
        <c:ser>
          <c:idx val="1"/>
          <c:order val="1"/>
          <c:tx>
            <c:strRef>
              <c:f>Sample1!$AB$7</c:f>
              <c:strCache>
                <c:ptCount val="1"/>
                <c:pt idx="0">
                  <c:v>delta BV tot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ysDash"/>
            </a:ln>
          </c:spPr>
          <c:marker>
            <c:symbol val="none"/>
          </c:marker>
          <c:xVal>
            <c:numRef>
              <c:f>Sample1!$X$8:$X$114</c:f>
              <c:numCache>
                <c:formatCode>0.0000</c:formatCode>
                <c:ptCount val="107"/>
                <c:pt idx="0">
                  <c:v>213.05212295045087</c:v>
                </c:pt>
                <c:pt idx="1">
                  <c:v>190.22510896730969</c:v>
                </c:pt>
                <c:pt idx="2">
                  <c:v>169.08898774841992</c:v>
                </c:pt>
                <c:pt idx="3">
                  <c:v>150.03671083755489</c:v>
                </c:pt>
                <c:pt idx="4">
                  <c:v>133.15757485982931</c:v>
                </c:pt>
                <c:pt idx="5">
                  <c:v>118.36229366355825</c:v>
                </c:pt>
                <c:pt idx="6">
                  <c:v>105.47134899116692</c:v>
                </c:pt>
                <c:pt idx="7">
                  <c:v>95.969423515650277</c:v>
                </c:pt>
                <c:pt idx="8">
                  <c:v>85.908113432211138</c:v>
                </c:pt>
                <c:pt idx="9">
                  <c:v>77.192798437180699</c:v>
                </c:pt>
                <c:pt idx="10">
                  <c:v>69.172768905166976</c:v>
                </c:pt>
                <c:pt idx="11">
                  <c:v>61.933755641445622</c:v>
                </c:pt>
                <c:pt idx="12">
                  <c:v>55.772808029761123</c:v>
                </c:pt>
                <c:pt idx="13">
                  <c:v>50.012232747314364</c:v>
                </c:pt>
                <c:pt idx="14">
                  <c:v>44.75884720713524</c:v>
                </c:pt>
                <c:pt idx="15">
                  <c:v>40.198512317583607</c:v>
                </c:pt>
                <c:pt idx="16">
                  <c:v>36.110528729946182</c:v>
                </c:pt>
                <c:pt idx="17">
                  <c:v>32.378742465160009</c:v>
                </c:pt>
                <c:pt idx="18">
                  <c:v>29.105480594831143</c:v>
                </c:pt>
                <c:pt idx="19">
                  <c:v>26.10932928117872</c:v>
                </c:pt>
                <c:pt idx="20">
                  <c:v>23.412320221907635</c:v>
                </c:pt>
                <c:pt idx="21">
                  <c:v>21.01105677878471</c:v>
                </c:pt>
                <c:pt idx="22">
                  <c:v>18.854169854363128</c:v>
                </c:pt>
                <c:pt idx="23" formatCode="0.00E+00">
                  <c:v>16.935780941379047</c:v>
                </c:pt>
                <c:pt idx="24" formatCode="0.00E+00">
                  <c:v>15.196299286315057</c:v>
                </c:pt>
                <c:pt idx="25" formatCode="0.00E+00">
                  <c:v>13.639700672944347</c:v>
                </c:pt>
                <c:pt idx="26" formatCode="0.00E+00">
                  <c:v>12.230316992959342</c:v>
                </c:pt>
                <c:pt idx="27" formatCode="0.00E+00">
                  <c:v>10.982068409266882</c:v>
                </c:pt>
                <c:pt idx="28" formatCode="0.00E+00">
                  <c:v>9.8543993839181194</c:v>
                </c:pt>
                <c:pt idx="29" formatCode="0.00E+00">
                  <c:v>8.8476795525529575</c:v>
                </c:pt>
                <c:pt idx="30" formatCode="0.00E+00">
                  <c:v>7.9378584850681726</c:v>
                </c:pt>
                <c:pt idx="31" formatCode="0.00E+00">
                  <c:v>7.1254891527962956</c:v>
                </c:pt>
                <c:pt idx="32" formatCode="0.00E+00">
                  <c:v>6.3941213956117</c:v>
                </c:pt>
                <c:pt idx="33" formatCode="0.00E+00">
                  <c:v>5.7364600552425467</c:v>
                </c:pt>
                <c:pt idx="34" formatCode="0.00E+00">
                  <c:v>5.1486736938393927</c:v>
                </c:pt>
                <c:pt idx="35" formatCode="0.00E+00">
                  <c:v>4.6215212581850897</c:v>
                </c:pt>
                <c:pt idx="36" formatCode="0.00E+00">
                  <c:v>4.1465963122111358</c:v>
                </c:pt>
                <c:pt idx="37" formatCode="0.00E+00">
                  <c:v>3.7220844986557586</c:v>
                </c:pt>
                <c:pt idx="38" formatCode="0.00E+00">
                  <c:v>3.3404221860789378</c:v>
                </c:pt>
                <c:pt idx="39" formatCode="0.00E+00">
                  <c:v>2.9973567453872638</c:v>
                </c:pt>
                <c:pt idx="40" formatCode="0.00E+00">
                  <c:v>2.6900521611090729</c:v>
                </c:pt>
                <c:pt idx="41" formatCode="0.00E+00">
                  <c:v>2.4144620139199704</c:v>
                </c:pt>
                <c:pt idx="42" formatCode="0.00E+00">
                  <c:v>2.1669255859615957</c:v>
                </c:pt>
                <c:pt idx="43" formatCode="0.00E+00">
                  <c:v>1.9446159884816401</c:v>
                </c:pt>
                <c:pt idx="44" formatCode="0.00E+00">
                  <c:v>1.7451844671930099</c:v>
                </c:pt>
                <c:pt idx="45" formatCode="0.00E+00">
                  <c:v>1.5663293358209818</c:v>
                </c:pt>
                <c:pt idx="46" formatCode="0.00E+00">
                  <c:v>1.405542422330293</c:v>
                </c:pt>
                <c:pt idx="47" formatCode="0.00E+00">
                  <c:v>1.2614098913527876</c:v>
                </c:pt>
                <c:pt idx="48" formatCode="0.00E+00">
                  <c:v>1.1320516812178449</c:v>
                </c:pt>
                <c:pt idx="49" formatCode="0.00E+00">
                  <c:v>1.0159853412064475</c:v>
                </c:pt>
                <c:pt idx="50" formatCode="0.00E+00">
                  <c:v>0.91180398703811061</c:v>
                </c:pt>
                <c:pt idx="51" formatCode="0.00E+00">
                  <c:v>0.81829825986035409</c:v>
                </c:pt>
                <c:pt idx="52" formatCode="0.00E+00">
                  <c:v>0.73440923291269433</c:v>
                </c:pt>
                <c:pt idx="53" formatCode="0.00E+00">
                  <c:v>0.65907355229284681</c:v>
                </c:pt>
                <c:pt idx="54" formatCode="0.00E+00">
                  <c:v>0.59148283101110899</c:v>
                </c:pt>
                <c:pt idx="55" formatCode="0.00E+00">
                  <c:v>0.53082552004737715</c:v>
                </c:pt>
                <c:pt idx="56" formatCode="0.00E+00">
                  <c:v>0.47639220600357185</c:v>
                </c:pt>
                <c:pt idx="57" formatCode="0.00E+00">
                  <c:v>0.42754077664763335</c:v>
                </c:pt>
                <c:pt idx="58" formatCode="0.00E+00">
                  <c:v>0.38369794187119666</c:v>
                </c:pt>
                <c:pt idx="59" formatCode="0.00E+00">
                  <c:v>0.34435448318555828</c:v>
                </c:pt>
                <c:pt idx="60" formatCode="0.00E+00">
                  <c:v>0.30903991210549919</c:v>
                </c:pt>
                <c:pt idx="61" formatCode="0.00E+00">
                  <c:v>0.27734661795646615</c:v>
                </c:pt>
                <c:pt idx="62" formatCode="0.00E+00">
                  <c:v>0.24890429165073416</c:v>
                </c:pt>
                <c:pt idx="63" formatCode="0.00E+00">
                  <c:v>0.22338127072742947</c:v>
                </c:pt>
                <c:pt idx="64" formatCode="0.00E+00">
                  <c:v>0.20047058695540881</c:v>
                </c:pt>
                <c:pt idx="65" formatCode="0.00E+00">
                  <c:v>0.17991228824120128</c:v>
                </c:pt>
                <c:pt idx="66" formatCode="0.00E+00">
                  <c:v>0.16146428416100861</c:v>
                </c:pt>
                <c:pt idx="67" formatCode="0.00E+00">
                  <c:v>0.14490581297791125</c:v>
                </c:pt>
                <c:pt idx="68" formatCode="0.00E+00">
                  <c:v>0.13004462955540222</c:v>
                </c:pt>
                <c:pt idx="69" formatCode="0.00E+00">
                  <c:v>0.11670891424292021</c:v>
                </c:pt>
                <c:pt idx="70" formatCode="0.00E+00">
                  <c:v>0.10474024163393425</c:v>
                </c:pt>
                <c:pt idx="71" formatCode="0.00E+00">
                  <c:v>9.3999665175917221E-2</c:v>
                </c:pt>
                <c:pt idx="72" formatCode="0.00E+00">
                  <c:v>8.4359704655991782E-2</c:v>
                </c:pt>
                <c:pt idx="73" formatCode="0.00E+00">
                  <c:v>7.5708793417793963E-2</c:v>
                </c:pt>
                <c:pt idx="74" formatCode="0.00E+00">
                  <c:v>6.7944907586336284E-2</c:v>
                </c:pt>
                <c:pt idx="75" formatCode="0.00E+00">
                  <c:v>6.0976915764087446E-2</c:v>
                </c:pt>
                <c:pt idx="76" formatCode="0.00E+00">
                  <c:v>5.4723885255313E-2</c:v>
                </c:pt>
                <c:pt idx="77" formatCode="0.00E+00">
                  <c:v>4.911185038481633E-2</c:v>
                </c:pt>
                <c:pt idx="78" formatCode="0.00E+00">
                  <c:v>4.4075495791912389E-2</c:v>
                </c:pt>
                <c:pt idx="79" formatCode="0.00E+00">
                  <c:v>3.9555621937501749E-2</c:v>
                </c:pt>
                <c:pt idx="80" formatCode="0.00E+00">
                  <c:v>3.549910170760559E-2</c:v>
                </c:pt>
                <c:pt idx="81" formatCode="0.00E+00">
                  <c:v>3.1858738233342669E-2</c:v>
                </c:pt>
                <c:pt idx="82" formatCode="0.00E+00">
                  <c:v>2.8591613202491963E-2</c:v>
                </c:pt>
                <c:pt idx="83" formatCode="0.00E+00">
                  <c:v>2.5659532165101622E-2</c:v>
                </c:pt>
                <c:pt idx="84" formatCode="0.00E+00">
                  <c:v>2.3028181267228272E-2</c:v>
                </c:pt>
                <c:pt idx="85" formatCode="0.00E+00">
                  <c:v>2.0666613924769699E-2</c:v>
                </c:pt>
                <c:pt idx="86" formatCode="0.00E+00">
                  <c:v>1.8547269539636899E-2</c:v>
                </c:pt>
                <c:pt idx="87" formatCode="0.00E+00">
                  <c:v>1.6645243175951181E-2</c:v>
                </c:pt>
                <c:pt idx="88" formatCode="0.00E+00">
                  <c:v>1.4938278677026818E-2</c:v>
                </c:pt>
                <c:pt idx="89" formatCode="0.00E+00">
                  <c:v>1.3406351200833862E-2</c:v>
                </c:pt>
                <c:pt idx="90" formatCode="0.00E+00">
                  <c:v>1.2031540538678425E-2</c:v>
                </c:pt>
                <c:pt idx="91" formatCode="0.00E+00">
                  <c:v>1.0797705588687716E-2</c:v>
                </c:pt>
                <c:pt idx="92" formatCode="0.00E+00">
                  <c:v>9.6903978988869769E-3</c:v>
                </c:pt>
                <c:pt idx="93" formatCode="0.00E+00">
                  <c:v>8.6966511662562012E-3</c:v>
                </c:pt>
                <c:pt idx="94" formatCode="0.00E+00">
                  <c:v>7.8048106264323016E-3</c:v>
                </c:pt>
                <c:pt idx="95" formatCode="0.00E+00">
                  <c:v>7.0044274205040401E-3</c:v>
                </c:pt>
                <c:pt idx="96" formatCode="0.00E+00">
                  <c:v>6.2861213690954291E-3</c:v>
                </c:pt>
                <c:pt idx="97" formatCode="0.00E+00">
                  <c:v>5.6414811673208675E-3</c:v>
                </c:pt>
                <c:pt idx="98" formatCode="0.00E+00">
                  <c:v>5.062948657294849E-3</c:v>
                </c:pt>
                <c:pt idx="99" formatCode="0.00E+00">
                  <c:v>4.5437431536512474E-3</c:v>
                </c:pt>
                <c:pt idx="100" formatCode="0.00E+00">
                  <c:v>4.0777821505139618E-3</c:v>
                </c:pt>
                <c:pt idx="101" formatCode="0.00E+00">
                  <c:v>3.6596066855298002E-3</c:v>
                </c:pt>
                <c:pt idx="102" formatCode="0.00E+00">
                  <c:v>3.2843137281363018E-3</c:v>
                </c:pt>
                <c:pt idx="103" formatCode="0.00E+00">
                  <c:v>2.947508059258877E-3</c:v>
                </c:pt>
                <c:pt idx="104" formatCode="0.00E+00">
                  <c:v>2.6452413927165901E-3</c:v>
                </c:pt>
                <c:pt idx="105" formatCode="0.00E+00">
                  <c:v>2.3739720647440064E-3</c:v>
                </c:pt>
                <c:pt idx="106" formatCode="0.00E+00">
                  <c:v>2.1305212295045085E-3</c:v>
                </c:pt>
              </c:numCache>
            </c:numRef>
          </c:xVal>
          <c:yVal>
            <c:numRef>
              <c:f>Sample1!$AB$8:$AB$114</c:f>
              <c:numCache>
                <c:formatCode>0.0000</c:formatCode>
                <c:ptCount val="107"/>
                <c:pt idx="0" formatCode="General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3.7462890567944946E-4</c:v>
                </c:pt>
                <c:pt idx="27">
                  <c:v>0.56226453224040696</c:v>
                </c:pt>
                <c:pt idx="28">
                  <c:v>1.8250604201941492</c:v>
                </c:pt>
                <c:pt idx="29">
                  <c:v>2.0178662066217865</c:v>
                </c:pt>
                <c:pt idx="30">
                  <c:v>1.7950362515663301</c:v>
                </c:pt>
                <c:pt idx="31">
                  <c:v>1.4943676825658008</c:v>
                </c:pt>
                <c:pt idx="32">
                  <c:v>1.2435144289936764</c:v>
                </c:pt>
                <c:pt idx="33">
                  <c:v>1.0386627085794853</c:v>
                </c:pt>
                <c:pt idx="34">
                  <c:v>0.87050582792543629</c:v>
                </c:pt>
                <c:pt idx="35">
                  <c:v>0.7398308473198032</c:v>
                </c:pt>
                <c:pt idx="36">
                  <c:v>0.63798741066584164</c:v>
                </c:pt>
                <c:pt idx="37">
                  <c:v>0.55098709771778331</c:v>
                </c:pt>
                <c:pt idx="38">
                  <c:v>0.4827631704927331</c:v>
                </c:pt>
                <c:pt idx="39">
                  <c:v>0.4261792894930263</c:v>
                </c:pt>
                <c:pt idx="40">
                  <c:v>0.37757222994885176</c:v>
                </c:pt>
                <c:pt idx="41">
                  <c:v>0.33703616961102689</c:v>
                </c:pt>
                <c:pt idx="42">
                  <c:v>0.30306380115784748</c:v>
                </c:pt>
                <c:pt idx="43">
                  <c:v>0.27391153994256712</c:v>
                </c:pt>
                <c:pt idx="44">
                  <c:v>0.24847250903075846</c:v>
                </c:pt>
                <c:pt idx="45">
                  <c:v>0.22631403203568468</c:v>
                </c:pt>
                <c:pt idx="46">
                  <c:v>0.20745747412154358</c:v>
                </c:pt>
                <c:pt idx="47">
                  <c:v>0.19033232004416334</c:v>
                </c:pt>
                <c:pt idx="48">
                  <c:v>0.17542338237668709</c:v>
                </c:pt>
                <c:pt idx="49">
                  <c:v>0.16214611276667412</c:v>
                </c:pt>
                <c:pt idx="50">
                  <c:v>0.15037033652872012</c:v>
                </c:pt>
                <c:pt idx="51">
                  <c:v>0.13981733416791542</c:v>
                </c:pt>
                <c:pt idx="52">
                  <c:v>0.13027870694687493</c:v>
                </c:pt>
                <c:pt idx="53">
                  <c:v>0.1217983661063613</c:v>
                </c:pt>
                <c:pt idx="54">
                  <c:v>0.11401533674616005</c:v>
                </c:pt>
                <c:pt idx="55">
                  <c:v>0.10697732831727791</c:v>
                </c:pt>
                <c:pt idx="56">
                  <c:v>0.10056576015266572</c:v>
                </c:pt>
                <c:pt idx="57">
                  <c:v>9.4718402816152292E-2</c:v>
                </c:pt>
                <c:pt idx="58">
                  <c:v>8.9367151875269002E-2</c:v>
                </c:pt>
                <c:pt idx="59">
                  <c:v>8.4446538149638428E-2</c:v>
                </c:pt>
                <c:pt idx="60">
                  <c:v>7.9940015309642121E-2</c:v>
                </c:pt>
                <c:pt idx="61">
                  <c:v>7.5773210539605174E-2</c:v>
                </c:pt>
                <c:pt idx="62">
                  <c:v>7.192066620897819E-2</c:v>
                </c:pt>
                <c:pt idx="63">
                  <c:v>6.8348904004864153E-2</c:v>
                </c:pt>
                <c:pt idx="64">
                  <c:v>6.5056994930571932E-2</c:v>
                </c:pt>
                <c:pt idx="65">
                  <c:v>0.16251219698037289</c:v>
                </c:pt>
                <c:pt idx="66">
                  <c:v>0.74108228359986583</c:v>
                </c:pt>
                <c:pt idx="67">
                  <c:v>0.84183533422957879</c:v>
                </c:pt>
                <c:pt idx="68">
                  <c:v>0.71005704489525456</c:v>
                </c:pt>
                <c:pt idx="69">
                  <c:v>0.57237579469288136</c:v>
                </c:pt>
                <c:pt idx="70">
                  <c:v>0.46361900513194243</c:v>
                </c:pt>
                <c:pt idx="71">
                  <c:v>0.3814294428714895</c:v>
                </c:pt>
                <c:pt idx="72">
                  <c:v>0.3192925051078106</c:v>
                </c:pt>
                <c:pt idx="73">
                  <c:v>0.27155458469660232</c:v>
                </c:pt>
                <c:pt idx="74">
                  <c:v>0.23428370947296884</c:v>
                </c:pt>
                <c:pt idx="75">
                  <c:v>0.20466819925982094</c:v>
                </c:pt>
                <c:pt idx="76">
                  <c:v>0.18072967333723611</c:v>
                </c:pt>
                <c:pt idx="77">
                  <c:v>0.16112710845179379</c:v>
                </c:pt>
                <c:pt idx="78">
                  <c:v>0.1448344975630782</c:v>
                </c:pt>
                <c:pt idx="79">
                  <c:v>0.13114451249004588</c:v>
                </c:pt>
                <c:pt idx="80">
                  <c:v>0.11951834312898058</c:v>
                </c:pt>
                <c:pt idx="81">
                  <c:v>0.10953553092048196</c:v>
                </c:pt>
                <c:pt idx="82">
                  <c:v>0.10090361575804963</c:v>
                </c:pt>
                <c:pt idx="83">
                  <c:v>9.3372019587452115E-2</c:v>
                </c:pt>
                <c:pt idx="84">
                  <c:v>8.675363634040778E-2</c:v>
                </c:pt>
                <c:pt idx="85">
                  <c:v>8.0904411476144134E-2</c:v>
                </c:pt>
                <c:pt idx="86">
                  <c:v>7.5697239383746506E-2</c:v>
                </c:pt>
                <c:pt idx="87">
                  <c:v>7.1041672848032533E-2</c:v>
                </c:pt>
                <c:pt idx="88">
                  <c:v>6.6855184233531872E-2</c:v>
                </c:pt>
                <c:pt idx="89">
                  <c:v>6.3074893695198142E-2</c:v>
                </c:pt>
                <c:pt idx="90">
                  <c:v>5.964477802662671E-2</c:v>
                </c:pt>
                <c:pt idx="91">
                  <c:v>5.6522488134525872E-2</c:v>
                </c:pt>
                <c:pt idx="92">
                  <c:v>5.3668515772439918E-2</c:v>
                </c:pt>
                <c:pt idx="93">
                  <c:v>5.1050807786765517E-2</c:v>
                </c:pt>
                <c:pt idx="94">
                  <c:v>4.8643103935244625E-2</c:v>
                </c:pt>
                <c:pt idx="95">
                  <c:v>4.6421543169714141E-2</c:v>
                </c:pt>
                <c:pt idx="96">
                  <c:v>4.4366262219497798E-2</c:v>
                </c:pt>
                <c:pt idx="97">
                  <c:v>4.2459486207061303E-2</c:v>
                </c:pt>
                <c:pt idx="98">
                  <c:v>4.068680289309512E-2</c:v>
                </c:pt>
                <c:pt idx="99">
                  <c:v>3.9034953685138873E-2</c:v>
                </c:pt>
                <c:pt idx="100">
                  <c:v>3.7492236593259065E-2</c:v>
                </c:pt>
                <c:pt idx="101">
                  <c:v>3.6048553484739898E-2</c:v>
                </c:pt>
                <c:pt idx="102">
                  <c:v>3.4695345572490766E-2</c:v>
                </c:pt>
                <c:pt idx="103">
                  <c:v>3.3424251919882408E-2</c:v>
                </c:pt>
                <c:pt idx="104">
                  <c:v>3.2228637786960945E-2</c:v>
                </c:pt>
                <c:pt idx="105">
                  <c:v>3.1102077596621314E-2</c:v>
                </c:pt>
                <c:pt idx="106">
                  <c:v>3.0039027417984698E-2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9-714C-8120-74CE7BAC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21776"/>
        <c:axId val="1"/>
      </c:scatterChart>
      <c:valAx>
        <c:axId val="2045121776"/>
        <c:scaling>
          <c:logBase val="10"/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Pore Throat Diameter (Microns)</a:t>
                </a:r>
              </a:p>
            </c:rich>
          </c:tx>
          <c:layout>
            <c:manualLayout>
              <c:xMode val="edge"/>
              <c:yMode val="edge"/>
              <c:x val="0.38747858294362952"/>
              <c:y val="0.934272115633433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  <c:max val="10"/>
          <c:min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Incremental  Pore Volume</a:t>
                </a:r>
              </a:p>
            </c:rich>
          </c:tx>
          <c:layout>
            <c:manualLayout>
              <c:xMode val="edge"/>
              <c:yMode val="edge"/>
              <c:x val="2.030456852791878E-2"/>
              <c:y val="0.401408265868174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121776"/>
        <c:crossesAt val="1E-3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8</xdr:row>
      <xdr:rowOff>114300</xdr:rowOff>
    </xdr:from>
    <xdr:to>
      <xdr:col>16</xdr:col>
      <xdr:colOff>1016000</xdr:colOff>
      <xdr:row>34</xdr:row>
      <xdr:rowOff>190500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9383B28C-1CD9-1841-9252-B7A2A282D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76200</xdr:colOff>
      <xdr:row>8</xdr:row>
      <xdr:rowOff>101600</xdr:rowOff>
    </xdr:from>
    <xdr:to>
      <xdr:col>7</xdr:col>
      <xdr:colOff>190500</xdr:colOff>
      <xdr:row>34</xdr:row>
      <xdr:rowOff>190500</xdr:rowOff>
    </xdr:to>
    <xdr:graphicFrame macro="">
      <xdr:nvGraphicFramePr>
        <xdr:cNvPr id="1047" name="Chart 2">
          <a:extLst>
            <a:ext uri="{FF2B5EF4-FFF2-40B4-BE49-F238E27FC236}">
              <a16:creationId xmlns:a16="http://schemas.microsoft.com/office/drawing/2014/main" id="{400AE6F9-F207-004D-B57E-E39547663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1028700</xdr:colOff>
      <xdr:row>8</xdr:row>
      <xdr:rowOff>139700</xdr:rowOff>
    </xdr:from>
    <xdr:to>
      <xdr:col>24</xdr:col>
      <xdr:colOff>139700</xdr:colOff>
      <xdr:row>35</xdr:row>
      <xdr:rowOff>63500</xdr:rowOff>
    </xdr:to>
    <xdr:graphicFrame macro="">
      <xdr:nvGraphicFramePr>
        <xdr:cNvPr id="1048" name="Chart 3">
          <a:extLst>
            <a:ext uri="{FF2B5EF4-FFF2-40B4-BE49-F238E27FC236}">
              <a16:creationId xmlns:a16="http://schemas.microsoft.com/office/drawing/2014/main" id="{2F7BE915-93C8-4040-B2AB-C820DA8BA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495300</xdr:colOff>
      <xdr:row>38</xdr:row>
      <xdr:rowOff>152400</xdr:rowOff>
    </xdr:from>
    <xdr:to>
      <xdr:col>8</xdr:col>
      <xdr:colOff>165100</xdr:colOff>
      <xdr:row>63</xdr:row>
      <xdr:rowOff>88900</xdr:rowOff>
    </xdr:to>
    <xdr:pic>
      <xdr:nvPicPr>
        <xdr:cNvPr id="1049" name="Picture 1">
          <a:extLst>
            <a:ext uri="{FF2B5EF4-FFF2-40B4-BE49-F238E27FC236}">
              <a16:creationId xmlns:a16="http://schemas.microsoft.com/office/drawing/2014/main" id="{6304A72E-F4E4-6A45-94F1-2C5D2DD2B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064500"/>
          <a:ext cx="5981700" cy="501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0.74174</cdr:x>
      <cdr:y>0.45647</cdr:y>
    </cdr:from>
    <cdr:to>
      <cdr:x>0.76021</cdr:x>
      <cdr:y>0.49128</cdr:y>
    </cdr:to>
    <cdr:sp macro="" textlink="">
      <cdr:nvSpPr>
        <cdr:cNvPr id="20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1729" y="2446386"/>
          <a:ext cx="165173" cy="18659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Pc</a:t>
          </a:r>
        </a:p>
      </cdr:txBody>
    </cdr:sp>
  </cdr:relSizeAnchor>
  <cdr:relSizeAnchor xmlns:cdr="http://schemas.openxmlformats.org/drawingml/2006/chartDrawing">
    <cdr:from>
      <cdr:x>0.8203</cdr:x>
      <cdr:y>0.2925</cdr:y>
    </cdr:from>
    <cdr:to>
      <cdr:x>0.8203</cdr:x>
      <cdr:y>0.2925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509" y="1552893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0.02572</cdr:x>
      <cdr:y>0.26184</cdr:y>
    </cdr:from>
    <cdr:to>
      <cdr:x>0.02572</cdr:x>
      <cdr:y>0.26184</cdr:y>
    </cdr:to>
    <cdr:sp macro="" textlink="Sample1!$T$41">
      <cdr:nvSpPr>
        <cdr:cNvPr id="2051" name="Text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24622" y="138687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D57802B-750C-9E48-9D2E-5C5F9B30B27E}" type="TxLink">
            <a:rPr lang="nb-NO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pPr algn="ctr" rtl="0">
              <a:defRPr sz="1000"/>
            </a:pPr>
            <a:t>11.64</a:t>
          </a:fld>
          <a:endParaRPr lang="nb-NO" sz="1000" b="0" i="0" u="none" strike="noStrike" baseline="0">
            <a:solidFill>
              <a:srgbClr val="000000"/>
            </a:solidFill>
            <a:latin typeface="Geneva"/>
            <a:ea typeface="Geneva"/>
            <a:cs typeface="Geneva"/>
          </a:endParaRPr>
        </a:p>
      </cdr:txBody>
    </cdr:sp>
  </cdr:relSizeAnchor>
  <cdr:relSizeAnchor xmlns:cdr="http://schemas.openxmlformats.org/drawingml/2006/chartDrawing">
    <cdr:from>
      <cdr:x>0.30003</cdr:x>
      <cdr:y>0.10282</cdr:y>
    </cdr:from>
    <cdr:to>
      <cdr:x>0.36632</cdr:x>
      <cdr:y>0.13364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82469" y="551066"/>
          <a:ext cx="592726" cy="16517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%Hg Sat.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0.01847</cdr:x>
      <cdr:y>0.41778</cdr:y>
    </cdr:to>
    <cdr:sp macro="" textlink="">
      <cdr:nvSpPr>
        <cdr:cNvPr id="2053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82586" y="-643284"/>
          <a:ext cx="165173" cy="2239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rPr>
            <a:t>Height above Free Water Level   feet</a:t>
          </a:r>
        </a:p>
      </cdr:txBody>
    </cdr:sp>
  </cdr:relSizeAnchor>
  <cdr:relSizeAnchor xmlns:cdr="http://schemas.openxmlformats.org/drawingml/2006/chartDrawing">
    <cdr:from>
      <cdr:x>0.12039</cdr:x>
      <cdr:y>0.05582</cdr:y>
    </cdr:from>
    <cdr:to>
      <cdr:x>0.12039</cdr:x>
      <cdr:y>0.05582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0726" y="29060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0.00571</cdr:x>
      <cdr:y>0.00946</cdr:y>
    </cdr:from>
    <cdr:to>
      <cdr:x>0.01756</cdr:x>
      <cdr:y>0.0487</cdr:y>
    </cdr:to>
    <cdr:sp macro="" textlink="Sample1!$C$2">
      <cdr:nvSpPr>
        <cdr:cNvPr id="2055" name="Text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101213" cy="202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B2658F6-1019-9D43-90AF-EAC601B55895}" type="TxLink">
            <a:rPr lang="en-US"/>
            <a:pPr/>
            <a:t> </a:t>
          </a:fld>
          <a:endParaRPr lang="en-US"/>
        </a:p>
      </cdr:txBody>
    </cdr:sp>
  </cdr:relSizeAnchor>
  <cdr:relSizeAnchor xmlns:cdr="http://schemas.openxmlformats.org/drawingml/2006/chartDrawing">
    <cdr:from>
      <cdr:x>0.00571</cdr:x>
      <cdr:y>0.00946</cdr:y>
    </cdr:from>
    <cdr:to>
      <cdr:x>0.01756</cdr:x>
      <cdr:y>0.0487</cdr:y>
    </cdr:to>
    <cdr:sp macro="" textlink="Sample1!$W$3:$W$6">
      <cdr:nvSpPr>
        <cdr:cNvPr id="2056" name="Text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800" y="50800"/>
          <a:ext cx="101213" cy="202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761E033-44C6-B345-9DEB-7ACFD8E70E03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ris/Ncore/NCORE/NCORE.XL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Documents%20and%20Settings/John%20Neasham%20%20Ph%20D/Local%20Settings/Temp/Temporary%20Directory%201%20for%20TF11801.ZIP/Petrophysics/Ghawar%20Arab%20D%20Hagerty%20MICP/Pass%201%20khallas/z3micp_mm_hagerty_76-118_ea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ZADCO/uz105/scal%20for%20uz403/hginj%20auh/hg%20inj%20additional%20samples%2024-01-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g-inj/03033_us283/DOCUME~1/huneid/Desktop/NCORE/NCORE.XL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labs/Darshan/AOC/K200/Batch2/Cleanst/ELECTR/FFRI@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aris/Ncore/NCORE/GV.XL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ramco.com/ecc/06049_BQ-7/Raw_data/BQ-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relabs/50332/Jobs_2003/03025_S547/FINAL%20REPORT/S54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C"/>
      <sheetName val="NCORE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Mfit200_76"/>
    </sheetNames>
    <sheetDataSet>
      <sheetData sheetId="0">
        <row r="321">
          <cell r="E321">
            <v>2.4734293304300667</v>
          </cell>
        </row>
        <row r="330">
          <cell r="O330">
            <v>10</v>
          </cell>
          <cell r="P330" t="e">
            <v>#VALUE!</v>
          </cell>
        </row>
        <row r="331">
          <cell r="O331">
            <v>100</v>
          </cell>
          <cell r="P331" t="e">
            <v>#VALUE!</v>
          </cell>
        </row>
        <row r="332">
          <cell r="O332">
            <v>1000</v>
          </cell>
          <cell r="P332" t="e">
            <v>#VALUE!</v>
          </cell>
        </row>
        <row r="333">
          <cell r="O333">
            <v>10000</v>
          </cell>
          <cell r="P333" t="e">
            <v>#VALUE!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4"/>
      <sheetName val="sr5"/>
      <sheetName val="sr6"/>
      <sheetName val="sr23"/>
      <sheetName val="sr30"/>
      <sheetName val="sr33"/>
      <sheetName val="sr35"/>
      <sheetName val="sr37"/>
      <sheetName val="sr42"/>
      <sheetName val="sr56"/>
      <sheetName val="sr57"/>
      <sheetName val="sr58"/>
      <sheetName val="sr6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MERCURY INJECTION</v>
          </cell>
          <cell r="P1" t="str">
            <v>MERCURY INJECTION</v>
          </cell>
        </row>
        <row r="2">
          <cell r="A2" t="str">
            <v>High-Pressure Method</v>
          </cell>
          <cell r="P2" t="str">
            <v>High-Pressure Method</v>
          </cell>
        </row>
        <row r="5">
          <cell r="A5" t="str">
            <v>Company:</v>
          </cell>
          <cell r="B5" t="str">
            <v>ZADCO</v>
          </cell>
          <cell r="J5" t="str">
            <v>Sample Identification:</v>
          </cell>
          <cell r="K5" t="str">
            <v>SR 57</v>
          </cell>
          <cell r="P5" t="str">
            <v>Company:</v>
          </cell>
          <cell r="Q5" t="str">
            <v>ZADCO</v>
          </cell>
          <cell r="Y5" t="str">
            <v>Sample Identification:</v>
          </cell>
          <cell r="Z5" t="str">
            <v>SR 57</v>
          </cell>
          <cell r="AB5">
            <v>1.5</v>
          </cell>
          <cell r="AC5">
            <v>0</v>
          </cell>
        </row>
        <row r="6">
          <cell r="A6" t="str">
            <v xml:space="preserve">Well: </v>
          </cell>
          <cell r="B6" t="str">
            <v>UZ-105</v>
          </cell>
          <cell r="J6" t="str">
            <v>Sample Depth, feet:</v>
          </cell>
          <cell r="K6">
            <v>9607.5499999999993</v>
          </cell>
          <cell r="P6" t="str">
            <v xml:space="preserve">Well: </v>
          </cell>
          <cell r="Q6" t="str">
            <v>UZ-105</v>
          </cell>
          <cell r="Y6" t="str">
            <v>Sample Depth, feet:</v>
          </cell>
          <cell r="Z6">
            <v>9607.5499999999993</v>
          </cell>
          <cell r="AB6">
            <v>1.5</v>
          </cell>
          <cell r="AC6">
            <v>1</v>
          </cell>
        </row>
        <row r="7">
          <cell r="A7" t="str">
            <v xml:space="preserve">Field: </v>
          </cell>
          <cell r="B7" t="str">
            <v>Upper Zakum</v>
          </cell>
          <cell r="J7" t="str">
            <v>Koil at Sor, mD:</v>
          </cell>
          <cell r="P7" t="str">
            <v xml:space="preserve">Field: </v>
          </cell>
          <cell r="Q7" t="str">
            <v>Upper Zakum</v>
          </cell>
          <cell r="Y7" t="str">
            <v>Koil at Sor, mD:</v>
          </cell>
          <cell r="Z7">
            <v>0</v>
          </cell>
        </row>
        <row r="8">
          <cell r="A8" t="str">
            <v xml:space="preserve">Formation: </v>
          </cell>
          <cell r="B8" t="str">
            <v>Thamama II</v>
          </cell>
          <cell r="J8" t="str">
            <v>Plug Porosity, fraction:</v>
          </cell>
          <cell r="K8">
            <v>0.27300000000000002</v>
          </cell>
          <cell r="P8" t="str">
            <v xml:space="preserve">Formation: </v>
          </cell>
          <cell r="Q8" t="str">
            <v>Thamama II</v>
          </cell>
          <cell r="Y8" t="str">
            <v>Plug Porosity, fraction:</v>
          </cell>
          <cell r="Z8">
            <v>0.27300000000000002</v>
          </cell>
          <cell r="AB8">
            <v>0.5</v>
          </cell>
          <cell r="AC8">
            <v>0</v>
          </cell>
        </row>
        <row r="9">
          <cell r="A9" t="str">
            <v>Country:</v>
          </cell>
          <cell r="B9" t="str">
            <v>UAE</v>
          </cell>
          <cell r="J9" t="str">
            <v>Injection Sample Porosity, fraction:</v>
          </cell>
          <cell r="K9">
            <v>0.27094886225163856</v>
          </cell>
          <cell r="P9" t="str">
            <v>Country:</v>
          </cell>
          <cell r="Q9" t="str">
            <v>UAE</v>
          </cell>
          <cell r="Y9" t="str">
            <v>Injection Sample Porosity, fraction:</v>
          </cell>
          <cell r="Z9">
            <v>0.27094886225163856</v>
          </cell>
          <cell r="AB9">
            <v>0.5</v>
          </cell>
          <cell r="AC9">
            <v>1</v>
          </cell>
        </row>
        <row r="10">
          <cell r="J10" t="str">
            <v>Injection Sample Pore Volume, cm3:</v>
          </cell>
          <cell r="K10">
            <v>1.1867171665973377</v>
          </cell>
        </row>
        <row r="11">
          <cell r="A11" t="str">
            <v>File: 50334-</v>
          </cell>
          <cell r="J11" t="str">
            <v>Injection Sample Bulk Volume, cm3:</v>
          </cell>
          <cell r="K11">
            <v>4.3798566147703433</v>
          </cell>
          <cell r="AO11" t="str">
            <v>Swanson's</v>
          </cell>
        </row>
        <row r="12">
          <cell r="J12" t="str">
            <v>Brine Density Gradient, psig/foot:</v>
          </cell>
          <cell r="AN12" t="str">
            <v>Plug GD</v>
          </cell>
          <cell r="AO12" t="str">
            <v>Perm, mD</v>
          </cell>
          <cell r="AP12" t="str">
            <v>hel GV</v>
          </cell>
          <cell r="AQ12" t="str">
            <v>micro BV</v>
          </cell>
        </row>
        <row r="13">
          <cell r="B13" t="str">
            <v>IFT  * Cosine Contact Angle</v>
          </cell>
          <cell r="J13" t="str">
            <v>Oil Density Gradient, psig/foot:</v>
          </cell>
          <cell r="AN13">
            <v>2.6819999999999999</v>
          </cell>
          <cell r="AO13">
            <v>2.727605248708969</v>
          </cell>
        </row>
        <row r="14">
          <cell r="C14" t="str">
            <v>Air-Brine</v>
          </cell>
          <cell r="D14" t="str">
            <v>Air-Oil</v>
          </cell>
          <cell r="E14" t="str">
            <v>Oil-Brine</v>
          </cell>
          <cell r="F14" t="str">
            <v>Air-Hg</v>
          </cell>
          <cell r="J14" t="str">
            <v>Mean Hydraulic Radius, microns:</v>
          </cell>
          <cell r="K14">
            <v>1.6541471891461781</v>
          </cell>
          <cell r="N14" t="str">
            <v>Conformance Vol, cm3/g:</v>
          </cell>
          <cell r="O14">
            <v>3.8434262605733238E-3</v>
          </cell>
        </row>
        <row r="15">
          <cell r="B15" t="str">
            <v>Lab ---&gt;</v>
          </cell>
          <cell r="C15">
            <v>72</v>
          </cell>
          <cell r="D15">
            <v>24</v>
          </cell>
          <cell r="E15">
            <v>42</v>
          </cell>
          <cell r="F15">
            <v>371.5</v>
          </cell>
          <cell r="J15" t="str">
            <v>Swanson's Parameter:</v>
          </cell>
          <cell r="K15">
            <v>8.8188722118665783E-2</v>
          </cell>
          <cell r="N15" t="str">
            <v>Sample Wt, g:</v>
          </cell>
          <cell r="O15">
            <v>8.5640000000000001</v>
          </cell>
        </row>
        <row r="16">
          <cell r="B16" t="str">
            <v>Res ---&gt;</v>
          </cell>
          <cell r="C16">
            <v>50</v>
          </cell>
          <cell r="E16">
            <v>26</v>
          </cell>
          <cell r="J16" t="str">
            <v>FZI:</v>
          </cell>
          <cell r="K16" t="str">
            <v/>
          </cell>
        </row>
        <row r="18">
          <cell r="C18" t="str">
            <v>Equiv.</v>
          </cell>
          <cell r="E18" t="str">
            <v>Normalized</v>
          </cell>
          <cell r="F18" t="str">
            <v>Equivalent</v>
          </cell>
          <cell r="I18" t="str">
            <v>Height</v>
          </cell>
          <cell r="M18" t="str">
            <v>RAW DATA</v>
          </cell>
          <cell r="AN18" t="str">
            <v>Preliminary Calculations</v>
          </cell>
          <cell r="BB18" t="str">
            <v>Equiv.</v>
          </cell>
          <cell r="BF18" t="str">
            <v>log</v>
          </cell>
          <cell r="BG18" t="str">
            <v>Dlog</v>
          </cell>
          <cell r="BH18" t="str">
            <v>DSw/</v>
          </cell>
        </row>
        <row r="19">
          <cell r="B19" t="str">
            <v>Mercury</v>
          </cell>
          <cell r="C19" t="str">
            <v>Water</v>
          </cell>
          <cell r="D19" t="str">
            <v>Pore</v>
          </cell>
          <cell r="E19" t="str">
            <v>Pore</v>
          </cell>
          <cell r="F19" t="str">
            <v>Injection Pressure,</v>
          </cell>
          <cell r="I19" t="str">
            <v>Above</v>
          </cell>
          <cell r="J19" t="str">
            <v>Normalized</v>
          </cell>
          <cell r="L19" t="str">
            <v>Cum.</v>
          </cell>
          <cell r="N19" t="str">
            <v>Incremental</v>
          </cell>
          <cell r="AM19" t="str">
            <v>Pressure</v>
          </cell>
          <cell r="AN19" t="str">
            <v>Pore</v>
          </cell>
          <cell r="AP19" t="str">
            <v>Corrected</v>
          </cell>
          <cell r="AQ19" t="str">
            <v>(PSD)</v>
          </cell>
          <cell r="BB19" t="str">
            <v>Water</v>
          </cell>
          <cell r="BD19" t="str">
            <v>Pore</v>
          </cell>
          <cell r="BE19" t="str">
            <v>Hg</v>
          </cell>
          <cell r="BF19" t="str">
            <v>Pore</v>
          </cell>
          <cell r="BG19" t="str">
            <v>Pore</v>
          </cell>
          <cell r="BH19" t="str">
            <v>Dlog por</v>
          </cell>
        </row>
        <row r="20">
          <cell r="A20" t="str">
            <v>Injection</v>
          </cell>
          <cell r="B20" t="str">
            <v>Satn,</v>
          </cell>
          <cell r="C20" t="str">
            <v>Satn,</v>
          </cell>
          <cell r="D20" t="str">
            <v>Throat</v>
          </cell>
          <cell r="E20" t="str">
            <v>Size</v>
          </cell>
          <cell r="F20" t="str">
            <v>psia</v>
          </cell>
          <cell r="I20" t="str">
            <v>Free</v>
          </cell>
          <cell r="J20" t="str">
            <v>Permeability</v>
          </cell>
          <cell r="L20" t="str">
            <v>Porosity</v>
          </cell>
          <cell r="M20" t="str">
            <v>Injection</v>
          </cell>
          <cell r="N20" t="str">
            <v>Hg</v>
          </cell>
          <cell r="O20" t="str">
            <v>Pore</v>
          </cell>
          <cell r="AN20" t="str">
            <v>Throat</v>
          </cell>
          <cell r="AO20" t="str">
            <v>Cum Hg</v>
          </cell>
          <cell r="AP20" t="str">
            <v>Cum Hg</v>
          </cell>
          <cell r="AS20" t="str">
            <v>Hg</v>
          </cell>
          <cell r="AT20" t="str">
            <v>Hg</v>
          </cell>
          <cell r="AU20" t="str">
            <v>Cum</v>
          </cell>
          <cell r="AV20" t="str">
            <v>Cum</v>
          </cell>
          <cell r="AW20" t="str">
            <v>Permeability</v>
          </cell>
          <cell r="AX20" t="str">
            <v>Swanson</v>
          </cell>
          <cell r="BB20" t="str">
            <v>Satn,</v>
          </cell>
          <cell r="BC20" t="str">
            <v>DSw</v>
          </cell>
          <cell r="BD20" t="str">
            <v>Throat</v>
          </cell>
          <cell r="BE20" t="str">
            <v>Saturation</v>
          </cell>
          <cell r="BF20" t="str">
            <v>Throat</v>
          </cell>
          <cell r="BG20" t="str">
            <v>Throat</v>
          </cell>
          <cell r="BH20" t="str">
            <v>throat</v>
          </cell>
        </row>
        <row r="21">
          <cell r="A21" t="str">
            <v>Pressure,</v>
          </cell>
          <cell r="B21" t="str">
            <v>fraction</v>
          </cell>
          <cell r="C21" t="str">
            <v>fraction</v>
          </cell>
          <cell r="D21" t="str">
            <v>Radius,</v>
          </cell>
          <cell r="E21" t="str">
            <v>Distribution</v>
          </cell>
          <cell r="F21" t="str">
            <v>A/B</v>
          </cell>
          <cell r="G21" t="str">
            <v>O/B</v>
          </cell>
          <cell r="H21" t="str">
            <v>O/B</v>
          </cell>
          <cell r="I21" t="str">
            <v>Water,</v>
          </cell>
          <cell r="J21" t="str">
            <v>Distribution</v>
          </cell>
          <cell r="K21" t="str">
            <v>J</v>
          </cell>
          <cell r="L21" t="str">
            <v>fraction, Bv</v>
          </cell>
          <cell r="M21" t="str">
            <v>Pressure,</v>
          </cell>
          <cell r="N21" t="str">
            <v>Injected,</v>
          </cell>
          <cell r="O21" t="str">
            <v>Radii</v>
          </cell>
          <cell r="AM21" t="str">
            <v>psi</v>
          </cell>
          <cell r="AN21" t="str">
            <v>Radius,</v>
          </cell>
          <cell r="AO21" t="str">
            <v>Injected,</v>
          </cell>
          <cell r="AP21" t="str">
            <v>Injected,</v>
          </cell>
          <cell r="AQ21" t="str">
            <v>dV/</v>
          </cell>
          <cell r="AR21" t="str">
            <v>Smoothed</v>
          </cell>
          <cell r="AS21" t="str">
            <v>Saturation,</v>
          </cell>
          <cell r="AT21" t="str">
            <v>Saturation,</v>
          </cell>
          <cell r="AU21" t="str">
            <v>r ^ 2.dS</v>
          </cell>
          <cell r="AV21" t="str">
            <v>r.dS</v>
          </cell>
          <cell r="AW21" t="str">
            <v>Distribution</v>
          </cell>
          <cell r="AX21" t="str">
            <v>Parameter,</v>
          </cell>
          <cell r="BB21" t="str">
            <v>fraction</v>
          </cell>
          <cell r="BD21" t="str">
            <v>Radius,</v>
          </cell>
        </row>
        <row r="22">
          <cell r="A22" t="str">
            <v>psia</v>
          </cell>
          <cell r="B22" t="str">
            <v>Vp</v>
          </cell>
          <cell r="C22" t="str">
            <v>Vp</v>
          </cell>
          <cell r="D22" t="str">
            <v>microns</v>
          </cell>
          <cell r="E22" t="str">
            <v>Function</v>
          </cell>
          <cell r="F22" t="str">
            <v>(Lab)</v>
          </cell>
          <cell r="G22" t="str">
            <v>(Lab)</v>
          </cell>
          <cell r="H22" t="str">
            <v>(Res)</v>
          </cell>
          <cell r="I22" t="str">
            <v>feet</v>
          </cell>
          <cell r="J22" t="str">
            <v>Function</v>
          </cell>
          <cell r="K22" t="str">
            <v>Function</v>
          </cell>
          <cell r="M22" t="str">
            <v>psia</v>
          </cell>
          <cell r="N22" t="str">
            <v>cm3/g</v>
          </cell>
          <cell r="O22" t="str">
            <v>microns</v>
          </cell>
          <cell r="AN22" t="str">
            <v>microns</v>
          </cell>
          <cell r="AO22" t="str">
            <v>cm3/g</v>
          </cell>
          <cell r="AP22" t="str">
            <v>cm3/g</v>
          </cell>
          <cell r="AQ22" t="str">
            <v>dLog(r)</v>
          </cell>
          <cell r="AR22" t="str">
            <v>PSD</v>
          </cell>
          <cell r="AS22" t="str">
            <v>frac Vp</v>
          </cell>
          <cell r="AT22" t="str">
            <v>% Vb</v>
          </cell>
          <cell r="AW22" t="str">
            <v>Function</v>
          </cell>
          <cell r="AX22" t="str">
            <v>Sb/Pc</v>
          </cell>
          <cell r="BB22" t="str">
            <v>Vp</v>
          </cell>
          <cell r="BD22" t="str">
            <v>microns</v>
          </cell>
        </row>
      </sheetData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C"/>
      <sheetName val="NCOREA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GV"/>
      <sheetName val="Analysis"/>
      <sheetName val="CMS"/>
      <sheetName val="CMSDATA"/>
      <sheetName val="BRINE"/>
      <sheetName val="BASEDATA"/>
      <sheetName val="ffri"/>
      <sheetName val="FFPLOT"/>
      <sheetName val="Table1"/>
      <sheetName val="Figur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mac"/>
      <sheetName val="gv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ORE"/>
      <sheetName val="Covrletr"/>
      <sheetName val="TABLE"/>
      <sheetName val="CMSstd"/>
      <sheetName val="Fldsat"/>
      <sheetName val="ProfPerm"/>
      <sheetName val="STATS"/>
      <sheetName val="XPLOT"/>
      <sheetName val="HISTOGRAMS"/>
      <sheetName val="HISTGRM"/>
      <sheetName val="XPLOT.XLT"/>
      <sheetName val="m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H1" t="str">
            <v>closehis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6"/>
  <sheetViews>
    <sheetView tabSelected="1" zoomScale="75" workbookViewId="0">
      <selection activeCell="J4" sqref="J4"/>
    </sheetView>
  </sheetViews>
  <sheetFormatPr baseColWidth="10" defaultColWidth="11.5" defaultRowHeight="16"/>
  <cols>
    <col min="1" max="1" width="11" style="9" customWidth="1"/>
    <col min="2" max="2" width="9.5" style="9" customWidth="1"/>
    <col min="3" max="3" width="25" style="91" customWidth="1"/>
    <col min="4" max="4" width="10.5" style="9" customWidth="1"/>
    <col min="5" max="5" width="10.83203125" style="9" customWidth="1"/>
    <col min="6" max="6" width="12.1640625" style="9" customWidth="1"/>
    <col min="7" max="7" width="12.33203125" style="9" customWidth="1"/>
    <col min="8" max="8" width="12" style="9" customWidth="1"/>
    <col min="9" max="9" width="9.5" style="9" customWidth="1"/>
    <col min="10" max="10" width="13.6640625" style="9" customWidth="1"/>
    <col min="11" max="11" width="13" style="9" customWidth="1"/>
    <col min="12" max="13" width="11.6640625" style="9" customWidth="1"/>
    <col min="14" max="16" width="11.5" style="9" customWidth="1"/>
    <col min="17" max="17" width="16.1640625" style="9" customWidth="1"/>
    <col min="18" max="21" width="11.5" style="9" customWidth="1"/>
    <col min="22" max="22" width="11.5" style="10" customWidth="1"/>
    <col min="23" max="23" width="21.83203125" style="9" customWidth="1"/>
    <col min="24" max="24" width="14.6640625" style="9" customWidth="1"/>
    <col min="25" max="25" width="16.6640625" style="9" customWidth="1"/>
    <col min="26" max="26" width="21.83203125" style="9" customWidth="1"/>
    <col min="27" max="28" width="11.5" style="9" customWidth="1"/>
    <col min="29" max="29" width="11.5" style="11" customWidth="1"/>
    <col min="30" max="16384" width="11.5" style="9"/>
  </cols>
  <sheetData>
    <row r="1" spans="1:37" ht="17" thickBot="1">
      <c r="A1" s="1"/>
      <c r="B1" s="2"/>
      <c r="C1" s="3"/>
      <c r="D1" s="2"/>
      <c r="E1" s="4" t="s">
        <v>0</v>
      </c>
      <c r="F1" s="2"/>
      <c r="G1" s="2"/>
      <c r="H1" s="2"/>
      <c r="I1" s="5" t="s">
        <v>1</v>
      </c>
      <c r="J1" s="6" t="s">
        <v>1</v>
      </c>
      <c r="K1" s="7" t="s">
        <v>1</v>
      </c>
      <c r="L1" s="7" t="s">
        <v>1</v>
      </c>
      <c r="M1" s="8" t="s">
        <v>1</v>
      </c>
      <c r="N1" s="5" t="s">
        <v>1</v>
      </c>
      <c r="O1" s="5" t="s">
        <v>1</v>
      </c>
      <c r="P1" s="8" t="s">
        <v>1</v>
      </c>
      <c r="Q1" s="5" t="s">
        <v>1</v>
      </c>
      <c r="R1" s="5" t="s">
        <v>1</v>
      </c>
    </row>
    <row r="2" spans="1:37" ht="20" thickBot="1">
      <c r="A2" s="12" t="s">
        <v>2</v>
      </c>
      <c r="B2" s="13"/>
      <c r="C2" s="14"/>
      <c r="D2" s="15"/>
      <c r="E2" s="16" t="s">
        <v>3</v>
      </c>
      <c r="F2" s="17"/>
      <c r="G2" s="17"/>
      <c r="H2" s="18" t="s">
        <v>4</v>
      </c>
      <c r="I2" s="17"/>
      <c r="J2" s="19"/>
      <c r="K2" s="18" t="s">
        <v>5</v>
      </c>
      <c r="L2" s="19"/>
      <c r="M2" s="19"/>
      <c r="N2" s="19"/>
      <c r="O2" s="20"/>
      <c r="Q2" s="21" t="s">
        <v>6</v>
      </c>
      <c r="W2" s="22"/>
      <c r="AJ2" s="23" t="str">
        <f>K4</f>
        <v xml:space="preserve"> </v>
      </c>
      <c r="AK2" s="23" t="str">
        <f>L4</f>
        <v xml:space="preserve"> </v>
      </c>
    </row>
    <row r="3" spans="1:37" ht="18" thickBot="1">
      <c r="A3" s="24" t="s">
        <v>7</v>
      </c>
      <c r="B3" s="25" t="s">
        <v>73</v>
      </c>
      <c r="C3" s="105" t="s">
        <v>75</v>
      </c>
      <c r="D3" s="26" t="s">
        <v>8</v>
      </c>
      <c r="E3" s="27" t="s">
        <v>9</v>
      </c>
      <c r="F3" s="28" t="s">
        <v>10</v>
      </c>
      <c r="G3" s="28" t="s">
        <v>11</v>
      </c>
      <c r="H3" s="27" t="s">
        <v>9</v>
      </c>
      <c r="I3" s="28" t="s">
        <v>10</v>
      </c>
      <c r="J3" s="28" t="s">
        <v>11</v>
      </c>
      <c r="K3" s="27" t="s">
        <v>9</v>
      </c>
      <c r="L3" s="28" t="s">
        <v>10</v>
      </c>
      <c r="M3" s="28" t="s">
        <v>11</v>
      </c>
      <c r="N3" s="28"/>
      <c r="O3" s="29" t="s">
        <v>12</v>
      </c>
      <c r="Q3" s="30" t="s">
        <v>13</v>
      </c>
      <c r="R3" s="31"/>
      <c r="S3" s="31"/>
      <c r="T3" s="32">
        <v>15</v>
      </c>
      <c r="U3" s="33" t="s">
        <v>14</v>
      </c>
      <c r="V3" s="34">
        <v>0</v>
      </c>
      <c r="X3" s="35" t="s">
        <v>8</v>
      </c>
    </row>
    <row r="4" spans="1:37" ht="18" thickBot="1">
      <c r="A4" s="36" t="s">
        <v>15</v>
      </c>
      <c r="B4" s="37" t="s">
        <v>74</v>
      </c>
      <c r="C4" s="106">
        <f>EXP(-1.15*E4)*(214/F4)/2</f>
        <v>9.7146190301964204</v>
      </c>
      <c r="D4" s="38">
        <v>1.6</v>
      </c>
      <c r="E4" s="39">
        <v>0.25</v>
      </c>
      <c r="F4" s="40">
        <v>8.2622501608148173</v>
      </c>
      <c r="G4" s="40">
        <v>20.3</v>
      </c>
      <c r="H4" s="39">
        <v>0.2</v>
      </c>
      <c r="I4" s="40">
        <v>530</v>
      </c>
      <c r="J4" s="40">
        <v>6.4</v>
      </c>
      <c r="K4" s="41" t="s">
        <v>1</v>
      </c>
      <c r="L4" s="42" t="s">
        <v>1</v>
      </c>
      <c r="M4" s="42"/>
      <c r="N4" s="43"/>
      <c r="O4" s="44">
        <f>$G$4+$J$4+$M$4</f>
        <v>26.700000000000003</v>
      </c>
      <c r="Q4" s="45" t="s">
        <v>16</v>
      </c>
      <c r="R4" s="15"/>
      <c r="S4" s="15"/>
      <c r="T4" s="46">
        <v>480</v>
      </c>
      <c r="U4" s="47" t="s">
        <v>14</v>
      </c>
      <c r="V4" s="48">
        <v>140</v>
      </c>
      <c r="X4" s="49">
        <v>0.05</v>
      </c>
    </row>
    <row r="5" spans="1:37" ht="18" thickTop="1" thickBot="1">
      <c r="A5" s="50" t="s">
        <v>17</v>
      </c>
      <c r="B5" s="51">
        <v>0.24239233985953867</v>
      </c>
      <c r="C5" s="52" t="s">
        <v>68</v>
      </c>
      <c r="D5" s="53">
        <v>8.6999999999999993</v>
      </c>
      <c r="E5" s="54"/>
      <c r="F5" s="55" t="s">
        <v>18</v>
      </c>
      <c r="G5" s="56">
        <f>3.8068*($E$4^-1.334)*(($G$4/$F$4)^2)</f>
        <v>146.05064674240504</v>
      </c>
      <c r="H5" s="57" t="s">
        <v>69</v>
      </c>
      <c r="I5" s="58" t="s">
        <v>1</v>
      </c>
      <c r="J5" s="59">
        <f>399*(($I$6)^1.69)</f>
        <v>123.24315788080133</v>
      </c>
      <c r="K5" s="60"/>
      <c r="L5" s="60"/>
      <c r="M5" s="60" t="s">
        <v>1</v>
      </c>
      <c r="N5" s="60"/>
      <c r="O5" s="61"/>
      <c r="P5" s="62" t="s">
        <v>19</v>
      </c>
      <c r="Q5" s="63" t="s">
        <v>20</v>
      </c>
      <c r="R5" s="64">
        <v>0.46</v>
      </c>
      <c r="S5" s="15"/>
      <c r="T5" s="15"/>
      <c r="U5" s="15"/>
      <c r="V5" s="65"/>
      <c r="X5" s="66">
        <f>D5</f>
        <v>8.6999999999999993</v>
      </c>
      <c r="Y5" s="10">
        <f>IF(D8="","",(-2*$T$4*COS($V$4*PI()/180))/(D5*69035))</f>
        <v>1.224437488220982E-3</v>
      </c>
    </row>
    <row r="6" spans="1:37" ht="18" thickTop="1" thickBot="1">
      <c r="A6" s="67" t="s">
        <v>21</v>
      </c>
      <c r="B6" s="68">
        <v>168</v>
      </c>
      <c r="C6" s="69" t="s">
        <v>19</v>
      </c>
      <c r="E6" s="70" t="s">
        <v>70</v>
      </c>
      <c r="F6" s="71"/>
      <c r="G6" s="71"/>
      <c r="H6" s="72"/>
      <c r="I6" s="73">
        <f>MAX($V$8:$V$94)</f>
        <v>0.499</v>
      </c>
      <c r="J6" s="74"/>
      <c r="K6" s="75"/>
      <c r="L6" s="76"/>
      <c r="M6" s="77"/>
      <c r="P6" s="78">
        <f>AVERAGE(O8:O125)</f>
        <v>0.39820264243632508</v>
      </c>
      <c r="Q6" s="63" t="s">
        <v>22</v>
      </c>
      <c r="R6" s="79">
        <v>0.31</v>
      </c>
      <c r="S6" s="80"/>
      <c r="T6" s="80"/>
      <c r="U6" s="80"/>
      <c r="V6" s="81"/>
      <c r="X6" s="82">
        <f>IF(D8="","",IF(Y5=" "," ",Y5*10000))</f>
        <v>12.24437488220982</v>
      </c>
    </row>
    <row r="7" spans="1:37" ht="17" thickBot="1">
      <c r="A7" s="83" t="s">
        <v>23</v>
      </c>
      <c r="B7" s="84" t="s">
        <v>72</v>
      </c>
      <c r="C7" s="85">
        <f>AVERAGE(O8:O125)</f>
        <v>0.39820264243632508</v>
      </c>
      <c r="D7" s="86" t="s">
        <v>24</v>
      </c>
      <c r="E7" s="86" t="s">
        <v>25</v>
      </c>
      <c r="F7" s="86" t="s">
        <v>26</v>
      </c>
      <c r="G7" s="86" t="s">
        <v>27</v>
      </c>
      <c r="H7" s="86" t="s">
        <v>28</v>
      </c>
      <c r="I7" s="22" t="s">
        <v>29</v>
      </c>
      <c r="J7" s="87" t="s">
        <v>30</v>
      </c>
      <c r="K7" s="87" t="s">
        <v>31</v>
      </c>
      <c r="L7" s="87" t="s">
        <v>32</v>
      </c>
      <c r="M7" s="87" t="s">
        <v>33</v>
      </c>
      <c r="N7" s="87" t="s">
        <v>30</v>
      </c>
      <c r="O7" s="88" t="s">
        <v>34</v>
      </c>
      <c r="P7" s="88"/>
      <c r="R7" s="22" t="s">
        <v>35</v>
      </c>
      <c r="T7" s="22" t="s">
        <v>36</v>
      </c>
      <c r="V7" s="10" t="e">
        <f t="shared" ref="V7:V70" si="0">ROUND($D7/$A7,3)</f>
        <v>#VALUE!</v>
      </c>
      <c r="W7" s="89" t="s">
        <v>37</v>
      </c>
      <c r="X7" s="22" t="s">
        <v>38</v>
      </c>
      <c r="Y7" s="22" t="s">
        <v>39</v>
      </c>
      <c r="Z7" s="22" t="s">
        <v>40</v>
      </c>
      <c r="AA7" s="9" t="s">
        <v>41</v>
      </c>
      <c r="AB7" s="9" t="s">
        <v>42</v>
      </c>
    </row>
    <row r="8" spans="1:37" ht="17" thickTop="1">
      <c r="A8" s="90">
        <v>0.5</v>
      </c>
      <c r="B8" s="90">
        <v>0</v>
      </c>
      <c r="D8" s="92">
        <f t="shared" ref="D8:D71" si="1">IF(B8-$D$4&gt;0.05,B8-$D$4,IF(A8="","",0))</f>
        <v>0</v>
      </c>
      <c r="E8" s="92">
        <f t="shared" ref="E8:E71" si="2">IF(D8="","",IF(A8&lt;$F$4+0.01,0,10^(((-0.434*$E$4)/(LOG(A8)-LOG($F$4)))+LOG($G$4))))</f>
        <v>0</v>
      </c>
      <c r="F8" s="92">
        <f t="shared" ref="F8:F71" si="3">IF(E8="","",IF(ABS(D8-E8)&lt;0.05,0,D8-E8))</f>
        <v>0</v>
      </c>
      <c r="G8" s="92">
        <f t="shared" ref="G8:G71" si="4">IF(OR(D8="",$H$4=""),"",IF(A8&lt;$I$4,0,10^(((-0.434*$H$4)/(LOG(A8)-LOG($I$4)))+LOG($J$4))))</f>
        <v>0</v>
      </c>
      <c r="H8" s="92">
        <f t="shared" ref="H8:H71" si="5">IF(G8="","",IF(ABS(G8-F8)&lt;0.05,0,G8-F8))</f>
        <v>0</v>
      </c>
      <c r="I8" s="92">
        <f t="shared" ref="I8:I71" si="6">IF(G8="","",E8+G8)</f>
        <v>0</v>
      </c>
      <c r="J8" s="92">
        <f t="shared" ref="J8:J71" si="7">IF(I8="","",IF(ABS(D8-I8)&lt;0.05,0,D8-I8))</f>
        <v>0</v>
      </c>
      <c r="K8" s="92">
        <f t="shared" ref="K8:K71" si="8">IF(OR(G8="",$K$4=""),"",IF(A8&lt;$L$4,0,10^(((-0.434*$K$4)/(LOG(A8)-LOG($L$4)))+LOG($M$4))))</f>
        <v>0</v>
      </c>
      <c r="L8" s="92">
        <f t="shared" ref="L8:L71" si="9">IF(K8="","",IF(ABS(K8-J8)&lt;0.05,0,K8-J8))</f>
        <v>0</v>
      </c>
      <c r="M8" s="92">
        <f t="shared" ref="M8:M71" si="10">IF(L8="","",E8+G8+K8)</f>
        <v>0</v>
      </c>
      <c r="N8" s="92">
        <f t="shared" ref="N8:N71" si="11">IF(M8="","",IF(ABS(D8-M8)&lt;0.05,0,D8-M8))</f>
        <v>0</v>
      </c>
      <c r="O8" s="93">
        <f t="shared" ref="O8:O71" si="12">IF($H$4="",IF(A8="","",F8^2),IF(N8="","",N8^2))</f>
        <v>0</v>
      </c>
      <c r="P8" s="93"/>
      <c r="R8" s="92">
        <f t="shared" ref="R8:R71" si="13">IF(D8="","",IF(T8=0," ",1-(D8/$O$4)))</f>
        <v>1</v>
      </c>
      <c r="T8" s="92">
        <f t="shared" ref="T8:T71" si="14">IF(D8="","",($T$3*COS($V$3*PI()/180)/($T$4*ABS(COS($V$4*PI()/180))*0.434*($R$5-$R$6))*A8))</f>
        <v>0.31331780177906077</v>
      </c>
      <c r="V8" s="10">
        <f t="shared" si="0"/>
        <v>0</v>
      </c>
      <c r="W8" s="10">
        <f t="shared" ref="W8:W71" si="15">IF(D8="","",(-2*$T$4*COS($V$4*PI()/180))/(A8*69035))</f>
        <v>2.1305212295045086E-2</v>
      </c>
      <c r="X8" s="94">
        <f t="shared" ref="X8:X71" si="16">IF(D8="","",IF(W8=" "," ",W8*10000))</f>
        <v>213.05212295045087</v>
      </c>
      <c r="Y8" s="94">
        <v>1E-4</v>
      </c>
      <c r="Z8" s="94">
        <v>1E-4</v>
      </c>
      <c r="AA8" s="92">
        <f t="shared" ref="AA8:AA71" si="17">(IF(M8="",(IF(I8="",E8,I8)),M8 ))</f>
        <v>0</v>
      </c>
      <c r="AB8" s="9">
        <v>1E-4</v>
      </c>
      <c r="AC8" s="11" t="s">
        <v>43</v>
      </c>
    </row>
    <row r="9" spans="1:37">
      <c r="A9" s="90">
        <v>0.56000000238418579</v>
      </c>
      <c r="B9" s="90">
        <v>2.2153157276685515E-3</v>
      </c>
      <c r="D9" s="92">
        <f t="shared" si="1"/>
        <v>0</v>
      </c>
      <c r="E9" s="92">
        <f t="shared" si="2"/>
        <v>0</v>
      </c>
      <c r="F9" s="92">
        <f t="shared" si="3"/>
        <v>0</v>
      </c>
      <c r="G9" s="92">
        <f t="shared" si="4"/>
        <v>0</v>
      </c>
      <c r="H9" s="92">
        <f t="shared" si="5"/>
        <v>0</v>
      </c>
      <c r="I9" s="92">
        <f t="shared" si="6"/>
        <v>0</v>
      </c>
      <c r="J9" s="92">
        <f t="shared" si="7"/>
        <v>0</v>
      </c>
      <c r="K9" s="92">
        <f t="shared" si="8"/>
        <v>0</v>
      </c>
      <c r="L9" s="92">
        <f t="shared" si="9"/>
        <v>0</v>
      </c>
      <c r="M9" s="92">
        <f t="shared" si="10"/>
        <v>0</v>
      </c>
      <c r="N9" s="92">
        <f t="shared" si="11"/>
        <v>0</v>
      </c>
      <c r="O9" s="93">
        <f t="shared" si="12"/>
        <v>0</v>
      </c>
      <c r="P9" s="93"/>
      <c r="R9" s="92">
        <f t="shared" si="13"/>
        <v>1</v>
      </c>
      <c r="T9" s="92">
        <f t="shared" si="14"/>
        <v>0.35091593948656374</v>
      </c>
      <c r="V9" s="10">
        <f t="shared" si="0"/>
        <v>0</v>
      </c>
      <c r="W9" s="10">
        <f t="shared" si="15"/>
        <v>1.902251089673097E-2</v>
      </c>
      <c r="X9" s="94">
        <f t="shared" si="16"/>
        <v>190.22510896730969</v>
      </c>
      <c r="Y9" s="94">
        <f t="shared" ref="Y9:Y72" si="18">IF(B9-B8&lt;0.0001,0.0001,B9-B8)</f>
        <v>2.2153157276685515E-3</v>
      </c>
      <c r="Z9" s="94">
        <f t="shared" ref="Z9:Z72" si="19">IF(D9-D8&lt;0.0001,0.0001,D9-D8)</f>
        <v>1E-4</v>
      </c>
      <c r="AA9" s="92">
        <f t="shared" si="17"/>
        <v>0</v>
      </c>
      <c r="AB9" s="94">
        <f t="shared" ref="AB9:AB72" si="20">IF(AA9-AA8&lt;0.0001,0.0001,AA9-AA8)</f>
        <v>1E-4</v>
      </c>
      <c r="AC9" s="11" t="str">
        <f>B3</f>
        <v>xxx</v>
      </c>
    </row>
    <row r="10" spans="1:37">
      <c r="A10" s="90">
        <v>0.62999999523162842</v>
      </c>
      <c r="B10" s="90">
        <v>5.7354548613592175E-2</v>
      </c>
      <c r="D10" s="92">
        <f t="shared" si="1"/>
        <v>0</v>
      </c>
      <c r="E10" s="92">
        <f t="shared" si="2"/>
        <v>0</v>
      </c>
      <c r="F10" s="92">
        <f t="shared" si="3"/>
        <v>0</v>
      </c>
      <c r="G10" s="92">
        <f t="shared" si="4"/>
        <v>0</v>
      </c>
      <c r="H10" s="92">
        <f t="shared" si="5"/>
        <v>0</v>
      </c>
      <c r="I10" s="92">
        <f t="shared" si="6"/>
        <v>0</v>
      </c>
      <c r="J10" s="92">
        <f t="shared" si="7"/>
        <v>0</v>
      </c>
      <c r="K10" s="92">
        <f t="shared" si="8"/>
        <v>0</v>
      </c>
      <c r="L10" s="92">
        <f t="shared" si="9"/>
        <v>0</v>
      </c>
      <c r="M10" s="92">
        <f t="shared" si="10"/>
        <v>0</v>
      </c>
      <c r="N10" s="92">
        <f t="shared" si="11"/>
        <v>0</v>
      </c>
      <c r="O10" s="93">
        <f t="shared" si="12"/>
        <v>0</v>
      </c>
      <c r="P10" s="93"/>
      <c r="R10" s="92">
        <f t="shared" si="13"/>
        <v>1</v>
      </c>
      <c r="T10" s="92">
        <f t="shared" si="14"/>
        <v>0.39478042725358514</v>
      </c>
      <c r="V10" s="10">
        <f t="shared" si="0"/>
        <v>0</v>
      </c>
      <c r="W10" s="10">
        <f t="shared" si="15"/>
        <v>1.6908898774841991E-2</v>
      </c>
      <c r="X10" s="94">
        <f t="shared" si="16"/>
        <v>169.08898774841992</v>
      </c>
      <c r="Y10" s="94">
        <f t="shared" si="18"/>
        <v>5.5139232885923622E-2</v>
      </c>
      <c r="Z10" s="94">
        <f t="shared" si="19"/>
        <v>1E-4</v>
      </c>
      <c r="AA10" s="92">
        <f t="shared" si="17"/>
        <v>0</v>
      </c>
      <c r="AB10" s="94">
        <f t="shared" si="20"/>
        <v>1E-4</v>
      </c>
      <c r="AC10" s="11" t="s">
        <v>44</v>
      </c>
    </row>
    <row r="11" spans="1:37">
      <c r="A11" s="90">
        <v>0.70999997854232788</v>
      </c>
      <c r="B11" s="90">
        <v>0.14312668865836228</v>
      </c>
      <c r="D11" s="92">
        <f t="shared" si="1"/>
        <v>0</v>
      </c>
      <c r="E11" s="92">
        <f t="shared" si="2"/>
        <v>0</v>
      </c>
      <c r="F11" s="92">
        <f t="shared" si="3"/>
        <v>0</v>
      </c>
      <c r="G11" s="92">
        <f t="shared" si="4"/>
        <v>0</v>
      </c>
      <c r="H11" s="92">
        <f t="shared" si="5"/>
        <v>0</v>
      </c>
      <c r="I11" s="92">
        <f t="shared" si="6"/>
        <v>0</v>
      </c>
      <c r="J11" s="92">
        <f t="shared" si="7"/>
        <v>0</v>
      </c>
      <c r="K11" s="92">
        <f t="shared" si="8"/>
        <v>0</v>
      </c>
      <c r="L11" s="92">
        <f t="shared" si="9"/>
        <v>0</v>
      </c>
      <c r="M11" s="92">
        <f t="shared" si="10"/>
        <v>0</v>
      </c>
      <c r="N11" s="92">
        <f t="shared" si="11"/>
        <v>0</v>
      </c>
      <c r="O11" s="93">
        <f t="shared" si="12"/>
        <v>0</v>
      </c>
      <c r="P11" s="93"/>
      <c r="R11" s="92">
        <f t="shared" si="13"/>
        <v>1</v>
      </c>
      <c r="T11" s="92">
        <f t="shared" si="14"/>
        <v>0.44491126508012496</v>
      </c>
      <c r="V11" s="10">
        <f t="shared" si="0"/>
        <v>0</v>
      </c>
      <c r="W11" s="10">
        <f t="shared" si="15"/>
        <v>1.5003671083755488E-2</v>
      </c>
      <c r="X11" s="94">
        <f t="shared" si="16"/>
        <v>150.03671083755489</v>
      </c>
      <c r="Y11" s="94">
        <f t="shared" si="18"/>
        <v>8.5772140044770101E-2</v>
      </c>
      <c r="Z11" s="94">
        <f t="shared" si="19"/>
        <v>1E-4</v>
      </c>
      <c r="AA11" s="92">
        <f t="shared" si="17"/>
        <v>0</v>
      </c>
      <c r="AB11" s="94">
        <f t="shared" si="20"/>
        <v>1E-4</v>
      </c>
      <c r="AC11" s="95" t="str">
        <f>B4</f>
        <v>zzz</v>
      </c>
    </row>
    <row r="12" spans="1:37">
      <c r="A12" s="90">
        <v>0.80000001192092896</v>
      </c>
      <c r="B12" s="90">
        <v>0.24319418537726065</v>
      </c>
      <c r="D12" s="92">
        <f t="shared" si="1"/>
        <v>0</v>
      </c>
      <c r="E12" s="92">
        <f t="shared" si="2"/>
        <v>0</v>
      </c>
      <c r="F12" s="92">
        <f t="shared" si="3"/>
        <v>0</v>
      </c>
      <c r="G12" s="92">
        <f t="shared" si="4"/>
        <v>0</v>
      </c>
      <c r="H12" s="92">
        <f t="shared" si="5"/>
        <v>0</v>
      </c>
      <c r="I12" s="92">
        <f t="shared" si="6"/>
        <v>0</v>
      </c>
      <c r="J12" s="92">
        <f t="shared" si="7"/>
        <v>0</v>
      </c>
      <c r="K12" s="92">
        <f t="shared" si="8"/>
        <v>0</v>
      </c>
      <c r="L12" s="92">
        <f t="shared" si="9"/>
        <v>0</v>
      </c>
      <c r="M12" s="92">
        <f t="shared" si="10"/>
        <v>0</v>
      </c>
      <c r="N12" s="92">
        <f t="shared" si="11"/>
        <v>0</v>
      </c>
      <c r="O12" s="93">
        <f t="shared" si="12"/>
        <v>0</v>
      </c>
      <c r="P12" s="93"/>
      <c r="R12" s="92">
        <f t="shared" si="13"/>
        <v>1</v>
      </c>
      <c r="T12" s="92">
        <f t="shared" si="14"/>
        <v>0.50130849031657576</v>
      </c>
      <c r="V12" s="10">
        <f t="shared" si="0"/>
        <v>0</v>
      </c>
      <c r="W12" s="10">
        <f t="shared" si="15"/>
        <v>1.331575748598293E-2</v>
      </c>
      <c r="X12" s="94">
        <f t="shared" si="16"/>
        <v>133.15757485982931</v>
      </c>
      <c r="Y12" s="94">
        <f t="shared" si="18"/>
        <v>0.10006749671889836</v>
      </c>
      <c r="Z12" s="94">
        <f t="shared" si="19"/>
        <v>1E-4</v>
      </c>
      <c r="AA12" s="92">
        <f t="shared" si="17"/>
        <v>0</v>
      </c>
      <c r="AB12" s="94">
        <f t="shared" si="20"/>
        <v>1E-4</v>
      </c>
      <c r="AC12" s="11" t="s">
        <v>45</v>
      </c>
    </row>
    <row r="13" spans="1:37">
      <c r="A13" s="90">
        <v>0.89999997615814209</v>
      </c>
      <c r="B13" s="90">
        <v>0.32969565975473081</v>
      </c>
      <c r="D13" s="92">
        <f t="shared" si="1"/>
        <v>0</v>
      </c>
      <c r="E13" s="92">
        <f t="shared" si="2"/>
        <v>0</v>
      </c>
      <c r="F13" s="92">
        <f t="shared" si="3"/>
        <v>0</v>
      </c>
      <c r="G13" s="92">
        <f t="shared" si="4"/>
        <v>0</v>
      </c>
      <c r="H13" s="92">
        <f t="shared" si="5"/>
        <v>0</v>
      </c>
      <c r="I13" s="92">
        <f t="shared" si="6"/>
        <v>0</v>
      </c>
      <c r="J13" s="92">
        <f t="shared" si="7"/>
        <v>0</v>
      </c>
      <c r="K13" s="92">
        <f t="shared" si="8"/>
        <v>0</v>
      </c>
      <c r="L13" s="92">
        <f t="shared" si="9"/>
        <v>0</v>
      </c>
      <c r="M13" s="92">
        <f t="shared" si="10"/>
        <v>0</v>
      </c>
      <c r="N13" s="92">
        <f t="shared" si="11"/>
        <v>0</v>
      </c>
      <c r="O13" s="93">
        <f t="shared" si="12"/>
        <v>0</v>
      </c>
      <c r="P13" s="93"/>
      <c r="R13" s="92">
        <f t="shared" si="13"/>
        <v>1</v>
      </c>
      <c r="T13" s="92">
        <f t="shared" si="14"/>
        <v>0.56397202826215231</v>
      </c>
      <c r="V13" s="10">
        <f t="shared" si="0"/>
        <v>0</v>
      </c>
      <c r="W13" s="10">
        <f t="shared" si="15"/>
        <v>1.1836229366355824E-2</v>
      </c>
      <c r="X13" s="94">
        <f t="shared" si="16"/>
        <v>118.36229366355825</v>
      </c>
      <c r="Y13" s="94">
        <f t="shared" si="18"/>
        <v>8.6501474377470161E-2</v>
      </c>
      <c r="Z13" s="94">
        <f t="shared" si="19"/>
        <v>1E-4</v>
      </c>
      <c r="AA13" s="92">
        <f t="shared" si="17"/>
        <v>0</v>
      </c>
      <c r="AB13" s="94">
        <f t="shared" si="20"/>
        <v>1E-4</v>
      </c>
      <c r="AC13" s="11">
        <f>B5</f>
        <v>0.24239233985953867</v>
      </c>
    </row>
    <row r="14" spans="1:37">
      <c r="A14" s="90">
        <v>1.0099999904632568</v>
      </c>
      <c r="B14" s="90">
        <v>0.39504586169360317</v>
      </c>
      <c r="D14" s="92">
        <f t="shared" si="1"/>
        <v>0</v>
      </c>
      <c r="E14" s="92">
        <f t="shared" si="2"/>
        <v>0</v>
      </c>
      <c r="F14" s="92">
        <f t="shared" si="3"/>
        <v>0</v>
      </c>
      <c r="G14" s="92">
        <f t="shared" si="4"/>
        <v>0</v>
      </c>
      <c r="H14" s="92">
        <f t="shared" si="5"/>
        <v>0</v>
      </c>
      <c r="I14" s="92">
        <f t="shared" si="6"/>
        <v>0</v>
      </c>
      <c r="J14" s="92">
        <f t="shared" si="7"/>
        <v>0</v>
      </c>
      <c r="K14" s="92">
        <f t="shared" si="8"/>
        <v>0</v>
      </c>
      <c r="L14" s="92">
        <f t="shared" si="9"/>
        <v>0</v>
      </c>
      <c r="M14" s="92">
        <f t="shared" si="10"/>
        <v>0</v>
      </c>
      <c r="N14" s="92">
        <f t="shared" si="11"/>
        <v>0</v>
      </c>
      <c r="O14" s="93">
        <f t="shared" si="12"/>
        <v>0</v>
      </c>
      <c r="P14" s="93"/>
      <c r="R14" s="92">
        <f t="shared" si="13"/>
        <v>1</v>
      </c>
      <c r="T14" s="92">
        <f t="shared" si="14"/>
        <v>0.6329019536176399</v>
      </c>
      <c r="V14" s="10">
        <f t="shared" si="0"/>
        <v>0</v>
      </c>
      <c r="W14" s="10">
        <f t="shared" si="15"/>
        <v>1.0547134899116692E-2</v>
      </c>
      <c r="X14" s="94">
        <f t="shared" si="16"/>
        <v>105.47134899116692</v>
      </c>
      <c r="Y14" s="94">
        <f t="shared" si="18"/>
        <v>6.5350201938872365E-2</v>
      </c>
      <c r="Z14" s="94">
        <f t="shared" si="19"/>
        <v>1E-4</v>
      </c>
      <c r="AA14" s="92">
        <f t="shared" si="17"/>
        <v>0</v>
      </c>
      <c r="AB14" s="94">
        <f t="shared" si="20"/>
        <v>1E-4</v>
      </c>
      <c r="AC14" s="11" t="s">
        <v>46</v>
      </c>
    </row>
    <row r="15" spans="1:37">
      <c r="A15" s="90">
        <v>1.1100000143051147</v>
      </c>
      <c r="B15" s="90">
        <v>0.43358037906905778</v>
      </c>
      <c r="D15" s="92">
        <f t="shared" si="1"/>
        <v>0</v>
      </c>
      <c r="E15" s="92">
        <f t="shared" si="2"/>
        <v>0</v>
      </c>
      <c r="F15" s="92">
        <f t="shared" si="3"/>
        <v>0</v>
      </c>
      <c r="G15" s="92">
        <f t="shared" si="4"/>
        <v>0</v>
      </c>
      <c r="H15" s="92">
        <f t="shared" si="5"/>
        <v>0</v>
      </c>
      <c r="I15" s="92">
        <f t="shared" si="6"/>
        <v>0</v>
      </c>
      <c r="J15" s="92">
        <f t="shared" si="7"/>
        <v>0</v>
      </c>
      <c r="K15" s="92">
        <f t="shared" si="8"/>
        <v>0</v>
      </c>
      <c r="L15" s="92">
        <f t="shared" si="9"/>
        <v>0</v>
      </c>
      <c r="M15" s="92">
        <f t="shared" si="10"/>
        <v>0</v>
      </c>
      <c r="N15" s="92">
        <f t="shared" si="11"/>
        <v>0</v>
      </c>
      <c r="O15" s="93">
        <f t="shared" si="12"/>
        <v>0</v>
      </c>
      <c r="P15" s="93"/>
      <c r="R15" s="92">
        <f t="shared" si="13"/>
        <v>1</v>
      </c>
      <c r="T15" s="92">
        <f t="shared" si="14"/>
        <v>0.69556552891360912</v>
      </c>
      <c r="V15" s="10">
        <f t="shared" si="0"/>
        <v>0</v>
      </c>
      <c r="W15" s="10">
        <f t="shared" si="15"/>
        <v>9.5969423515650278E-3</v>
      </c>
      <c r="X15" s="94">
        <f t="shared" si="16"/>
        <v>95.969423515650277</v>
      </c>
      <c r="Y15" s="94">
        <f t="shared" si="18"/>
        <v>3.8534517375454602E-2</v>
      </c>
      <c r="Z15" s="94">
        <f t="shared" si="19"/>
        <v>1E-4</v>
      </c>
      <c r="AA15" s="92">
        <f t="shared" si="17"/>
        <v>0</v>
      </c>
      <c r="AB15" s="94">
        <f t="shared" si="20"/>
        <v>1E-4</v>
      </c>
      <c r="AC15" s="96">
        <f>O4</f>
        <v>26.700000000000003</v>
      </c>
    </row>
    <row r="16" spans="1:37">
      <c r="A16" s="90">
        <v>1.2400000095367432</v>
      </c>
      <c r="B16" s="90">
        <v>0.45747693885733787</v>
      </c>
      <c r="D16" s="92">
        <f t="shared" si="1"/>
        <v>0</v>
      </c>
      <c r="E16" s="92">
        <f t="shared" si="2"/>
        <v>0</v>
      </c>
      <c r="F16" s="92">
        <f t="shared" si="3"/>
        <v>0</v>
      </c>
      <c r="G16" s="92">
        <f t="shared" si="4"/>
        <v>0</v>
      </c>
      <c r="H16" s="92">
        <f t="shared" si="5"/>
        <v>0</v>
      </c>
      <c r="I16" s="92">
        <f t="shared" si="6"/>
        <v>0</v>
      </c>
      <c r="J16" s="92">
        <f t="shared" si="7"/>
        <v>0</v>
      </c>
      <c r="K16" s="92">
        <f t="shared" si="8"/>
        <v>0</v>
      </c>
      <c r="L16" s="92">
        <f t="shared" si="9"/>
        <v>0</v>
      </c>
      <c r="M16" s="92">
        <f t="shared" si="10"/>
        <v>0</v>
      </c>
      <c r="N16" s="92">
        <f t="shared" si="11"/>
        <v>0</v>
      </c>
      <c r="O16" s="93">
        <f t="shared" si="12"/>
        <v>0</v>
      </c>
      <c r="P16" s="93"/>
      <c r="R16" s="92">
        <f t="shared" si="13"/>
        <v>1</v>
      </c>
      <c r="T16" s="92">
        <f t="shared" si="14"/>
        <v>0.77702815438813355</v>
      </c>
      <c r="V16" s="10">
        <f t="shared" si="0"/>
        <v>0</v>
      </c>
      <c r="W16" s="10">
        <f t="shared" si="15"/>
        <v>8.5908113432211133E-3</v>
      </c>
      <c r="X16" s="94">
        <f t="shared" si="16"/>
        <v>85.908113432211138</v>
      </c>
      <c r="Y16" s="94">
        <f t="shared" si="18"/>
        <v>2.3896559788280092E-2</v>
      </c>
      <c r="Z16" s="94">
        <f t="shared" si="19"/>
        <v>1E-4</v>
      </c>
      <c r="AA16" s="92">
        <f t="shared" si="17"/>
        <v>0</v>
      </c>
      <c r="AB16" s="94">
        <f t="shared" si="20"/>
        <v>1E-4</v>
      </c>
      <c r="AC16" s="11" t="s">
        <v>47</v>
      </c>
    </row>
    <row r="17" spans="1:29">
      <c r="A17" s="90">
        <v>1.3799999952316284</v>
      </c>
      <c r="B17" s="90">
        <v>0.47381448934205606</v>
      </c>
      <c r="D17" s="92">
        <f t="shared" si="1"/>
        <v>0</v>
      </c>
      <c r="E17" s="92">
        <f t="shared" si="2"/>
        <v>0</v>
      </c>
      <c r="F17" s="92">
        <f t="shared" si="3"/>
        <v>0</v>
      </c>
      <c r="G17" s="92">
        <f t="shared" si="4"/>
        <v>0</v>
      </c>
      <c r="H17" s="92">
        <f t="shared" si="5"/>
        <v>0</v>
      </c>
      <c r="I17" s="92">
        <f t="shared" si="6"/>
        <v>0</v>
      </c>
      <c r="J17" s="92">
        <f t="shared" si="7"/>
        <v>0</v>
      </c>
      <c r="K17" s="92">
        <f t="shared" si="8"/>
        <v>0</v>
      </c>
      <c r="L17" s="92">
        <f t="shared" si="9"/>
        <v>0</v>
      </c>
      <c r="M17" s="92">
        <f t="shared" si="10"/>
        <v>0</v>
      </c>
      <c r="N17" s="92">
        <f t="shared" si="11"/>
        <v>0</v>
      </c>
      <c r="O17" s="93">
        <f t="shared" si="12"/>
        <v>0</v>
      </c>
      <c r="P17" s="93"/>
      <c r="R17" s="92">
        <f t="shared" si="13"/>
        <v>1</v>
      </c>
      <c r="T17" s="92">
        <f t="shared" si="14"/>
        <v>0.86475712992217635</v>
      </c>
      <c r="V17" s="10">
        <f t="shared" si="0"/>
        <v>0</v>
      </c>
      <c r="W17" s="10">
        <f t="shared" si="15"/>
        <v>7.7192798437180701E-3</v>
      </c>
      <c r="X17" s="94">
        <f t="shared" si="16"/>
        <v>77.192798437180699</v>
      </c>
      <c r="Y17" s="94">
        <f t="shared" si="18"/>
        <v>1.6337550484718188E-2</v>
      </c>
      <c r="Z17" s="94">
        <f t="shared" si="19"/>
        <v>1E-4</v>
      </c>
      <c r="AA17" s="92">
        <f t="shared" si="17"/>
        <v>0</v>
      </c>
      <c r="AB17" s="94">
        <f t="shared" si="20"/>
        <v>1E-4</v>
      </c>
      <c r="AC17" s="11">
        <f>B6</f>
        <v>168</v>
      </c>
    </row>
    <row r="18" spans="1:29">
      <c r="A18" s="90">
        <v>1.5399999618530273</v>
      </c>
      <c r="B18" s="90">
        <v>0.49795354663302283</v>
      </c>
      <c r="D18" s="92">
        <f t="shared" si="1"/>
        <v>0</v>
      </c>
      <c r="E18" s="92">
        <f t="shared" si="2"/>
        <v>0</v>
      </c>
      <c r="F18" s="92">
        <f t="shared" si="3"/>
        <v>0</v>
      </c>
      <c r="G18" s="92">
        <f t="shared" si="4"/>
        <v>0</v>
      </c>
      <c r="H18" s="92">
        <f t="shared" si="5"/>
        <v>0</v>
      </c>
      <c r="I18" s="92">
        <f t="shared" si="6"/>
        <v>0</v>
      </c>
      <c r="J18" s="92">
        <f t="shared" si="7"/>
        <v>0</v>
      </c>
      <c r="K18" s="92">
        <f t="shared" si="8"/>
        <v>0</v>
      </c>
      <c r="L18" s="92">
        <f t="shared" si="9"/>
        <v>0</v>
      </c>
      <c r="M18" s="92">
        <f t="shared" si="10"/>
        <v>0</v>
      </c>
      <c r="N18" s="92">
        <f t="shared" si="11"/>
        <v>0</v>
      </c>
      <c r="O18" s="93">
        <f t="shared" si="12"/>
        <v>0</v>
      </c>
      <c r="P18" s="93"/>
      <c r="R18" s="92">
        <f t="shared" si="13"/>
        <v>1</v>
      </c>
      <c r="T18" s="92">
        <f t="shared" si="14"/>
        <v>0.96501880557525588</v>
      </c>
      <c r="V18" s="10">
        <f t="shared" si="0"/>
        <v>0</v>
      </c>
      <c r="W18" s="10">
        <f t="shared" si="15"/>
        <v>6.9172768905166977E-3</v>
      </c>
      <c r="X18" s="94">
        <f t="shared" si="16"/>
        <v>69.172768905166976</v>
      </c>
      <c r="Y18" s="94">
        <f t="shared" si="18"/>
        <v>2.413905729096677E-2</v>
      </c>
      <c r="Z18" s="94">
        <f t="shared" si="19"/>
        <v>1E-4</v>
      </c>
      <c r="AA18" s="92">
        <f t="shared" si="17"/>
        <v>0</v>
      </c>
      <c r="AB18" s="94">
        <f t="shared" si="20"/>
        <v>1E-4</v>
      </c>
      <c r="AC18" s="11" t="s">
        <v>48</v>
      </c>
    </row>
    <row r="19" spans="1:29">
      <c r="A19" s="90">
        <v>1.7200000286102295</v>
      </c>
      <c r="B19" s="90">
        <v>0.51736589965985746</v>
      </c>
      <c r="D19" s="92">
        <f t="shared" si="1"/>
        <v>0</v>
      </c>
      <c r="E19" s="92">
        <f t="shared" si="2"/>
        <v>0</v>
      </c>
      <c r="F19" s="92">
        <f t="shared" si="3"/>
        <v>0</v>
      </c>
      <c r="G19" s="92">
        <f t="shared" si="4"/>
        <v>0</v>
      </c>
      <c r="H19" s="92">
        <f t="shared" si="5"/>
        <v>0</v>
      </c>
      <c r="I19" s="92">
        <f t="shared" si="6"/>
        <v>0</v>
      </c>
      <c r="J19" s="92">
        <f t="shared" si="7"/>
        <v>0</v>
      </c>
      <c r="K19" s="92">
        <f t="shared" si="8"/>
        <v>0</v>
      </c>
      <c r="L19" s="92">
        <f t="shared" si="9"/>
        <v>0</v>
      </c>
      <c r="M19" s="92">
        <f t="shared" si="10"/>
        <v>0</v>
      </c>
      <c r="N19" s="92">
        <f t="shared" si="11"/>
        <v>0</v>
      </c>
      <c r="O19" s="93">
        <f t="shared" si="12"/>
        <v>0</v>
      </c>
      <c r="P19" s="93"/>
      <c r="R19" s="92">
        <f t="shared" si="13"/>
        <v>1</v>
      </c>
      <c r="T19" s="92">
        <f t="shared" si="14"/>
        <v>1.0778132560481575</v>
      </c>
      <c r="V19" s="10">
        <f t="shared" si="0"/>
        <v>0</v>
      </c>
      <c r="W19" s="10">
        <f t="shared" si="15"/>
        <v>6.1933755641445619E-3</v>
      </c>
      <c r="X19" s="94">
        <f t="shared" si="16"/>
        <v>61.933755641445622</v>
      </c>
      <c r="Y19" s="94">
        <f t="shared" si="18"/>
        <v>1.9412353026834639E-2</v>
      </c>
      <c r="Z19" s="94">
        <f t="shared" si="19"/>
        <v>1E-4</v>
      </c>
      <c r="AA19" s="92">
        <f t="shared" si="17"/>
        <v>0</v>
      </c>
      <c r="AB19" s="94">
        <f t="shared" si="20"/>
        <v>1E-4</v>
      </c>
      <c r="AC19" s="97">
        <f>G5</f>
        <v>146.05064674240504</v>
      </c>
    </row>
    <row r="20" spans="1:29">
      <c r="A20" s="90">
        <v>1.9099999666213989</v>
      </c>
      <c r="B20" s="90">
        <v>0.52961772936912543</v>
      </c>
      <c r="D20" s="92">
        <f t="shared" si="1"/>
        <v>0</v>
      </c>
      <c r="E20" s="92">
        <f t="shared" si="2"/>
        <v>0</v>
      </c>
      <c r="F20" s="92">
        <f t="shared" si="3"/>
        <v>0</v>
      </c>
      <c r="G20" s="92">
        <f t="shared" si="4"/>
        <v>0</v>
      </c>
      <c r="H20" s="92">
        <f t="shared" si="5"/>
        <v>0</v>
      </c>
      <c r="I20" s="92">
        <f t="shared" si="6"/>
        <v>0</v>
      </c>
      <c r="J20" s="92">
        <f t="shared" si="7"/>
        <v>0</v>
      </c>
      <c r="K20" s="92">
        <f t="shared" si="8"/>
        <v>0</v>
      </c>
      <c r="L20" s="92">
        <f t="shared" si="9"/>
        <v>0</v>
      </c>
      <c r="M20" s="92">
        <f t="shared" si="10"/>
        <v>0</v>
      </c>
      <c r="N20" s="92">
        <f t="shared" si="11"/>
        <v>0</v>
      </c>
      <c r="O20" s="93">
        <f t="shared" si="12"/>
        <v>0</v>
      </c>
      <c r="P20" s="93"/>
      <c r="R20" s="92">
        <f t="shared" si="13"/>
        <v>1</v>
      </c>
      <c r="T20" s="92">
        <f t="shared" si="14"/>
        <v>1.1968739818797922</v>
      </c>
      <c r="V20" s="10">
        <f t="shared" si="0"/>
        <v>0</v>
      </c>
      <c r="W20" s="10">
        <f t="shared" si="15"/>
        <v>5.5772808029761122E-3</v>
      </c>
      <c r="X20" s="94">
        <f t="shared" si="16"/>
        <v>55.772808029761123</v>
      </c>
      <c r="Y20" s="94">
        <f t="shared" si="18"/>
        <v>1.225182970926797E-2</v>
      </c>
      <c r="Z20" s="94">
        <f t="shared" si="19"/>
        <v>1E-4</v>
      </c>
      <c r="AA20" s="92">
        <f t="shared" si="17"/>
        <v>0</v>
      </c>
      <c r="AB20" s="94">
        <f t="shared" si="20"/>
        <v>1E-4</v>
      </c>
      <c r="AC20" s="11" t="s">
        <v>49</v>
      </c>
    </row>
    <row r="21" spans="1:29">
      <c r="A21" s="90">
        <v>2.130000114440918</v>
      </c>
      <c r="B21" s="90">
        <v>0.55963958588115026</v>
      </c>
      <c r="D21" s="92">
        <f t="shared" si="1"/>
        <v>0</v>
      </c>
      <c r="E21" s="92">
        <f t="shared" si="2"/>
        <v>0</v>
      </c>
      <c r="F21" s="92">
        <f t="shared" si="3"/>
        <v>0</v>
      </c>
      <c r="G21" s="92">
        <f t="shared" si="4"/>
        <v>0</v>
      </c>
      <c r="H21" s="92">
        <f t="shared" si="5"/>
        <v>0</v>
      </c>
      <c r="I21" s="92">
        <f t="shared" si="6"/>
        <v>0</v>
      </c>
      <c r="J21" s="92">
        <f t="shared" si="7"/>
        <v>0</v>
      </c>
      <c r="K21" s="92">
        <f t="shared" si="8"/>
        <v>0</v>
      </c>
      <c r="L21" s="92">
        <f t="shared" si="9"/>
        <v>0</v>
      </c>
      <c r="M21" s="92">
        <f t="shared" si="10"/>
        <v>0</v>
      </c>
      <c r="N21" s="92">
        <f t="shared" si="11"/>
        <v>0</v>
      </c>
      <c r="O21" s="93">
        <f t="shared" si="12"/>
        <v>0</v>
      </c>
      <c r="P21" s="93"/>
      <c r="R21" s="92">
        <f t="shared" si="13"/>
        <v>1</v>
      </c>
      <c r="T21" s="92">
        <f t="shared" si="14"/>
        <v>1.3347339072915525</v>
      </c>
      <c r="V21" s="10">
        <f t="shared" si="0"/>
        <v>0</v>
      </c>
      <c r="W21" s="10">
        <f t="shared" si="15"/>
        <v>5.0012232747314363E-3</v>
      </c>
      <c r="X21" s="94">
        <f t="shared" si="16"/>
        <v>50.012232747314364</v>
      </c>
      <c r="Y21" s="94">
        <f t="shared" si="18"/>
        <v>3.0021856512024825E-2</v>
      </c>
      <c r="Z21" s="94">
        <f t="shared" si="19"/>
        <v>1E-4</v>
      </c>
      <c r="AA21" s="92">
        <f t="shared" si="17"/>
        <v>0</v>
      </c>
      <c r="AB21" s="94">
        <f t="shared" si="20"/>
        <v>1E-4</v>
      </c>
      <c r="AC21" s="11" t="s">
        <v>50</v>
      </c>
    </row>
    <row r="22" spans="1:29">
      <c r="A22" s="90">
        <v>2.380000114440918</v>
      </c>
      <c r="B22" s="90">
        <v>0.60564963558501461</v>
      </c>
      <c r="D22" s="92">
        <f t="shared" si="1"/>
        <v>0</v>
      </c>
      <c r="E22" s="92">
        <f t="shared" si="2"/>
        <v>0</v>
      </c>
      <c r="F22" s="92">
        <f t="shared" si="3"/>
        <v>0</v>
      </c>
      <c r="G22" s="92">
        <f t="shared" si="4"/>
        <v>0</v>
      </c>
      <c r="H22" s="92">
        <f t="shared" si="5"/>
        <v>0</v>
      </c>
      <c r="I22" s="92">
        <f t="shared" si="6"/>
        <v>0</v>
      </c>
      <c r="J22" s="92">
        <f t="shared" si="7"/>
        <v>0</v>
      </c>
      <c r="K22" s="92">
        <f t="shared" si="8"/>
        <v>0</v>
      </c>
      <c r="L22" s="92">
        <f t="shared" si="9"/>
        <v>0</v>
      </c>
      <c r="M22" s="92">
        <f t="shared" si="10"/>
        <v>0</v>
      </c>
      <c r="N22" s="92">
        <f t="shared" si="11"/>
        <v>0</v>
      </c>
      <c r="O22" s="93">
        <f t="shared" si="12"/>
        <v>0</v>
      </c>
      <c r="P22" s="93"/>
      <c r="R22" s="92">
        <f t="shared" si="13"/>
        <v>1</v>
      </c>
      <c r="T22" s="92">
        <f t="shared" si="14"/>
        <v>1.491392808181083</v>
      </c>
      <c r="V22" s="10">
        <f t="shared" si="0"/>
        <v>0</v>
      </c>
      <c r="W22" s="10">
        <f t="shared" si="15"/>
        <v>4.4758847207135239E-3</v>
      </c>
      <c r="X22" s="94">
        <f t="shared" si="16"/>
        <v>44.75884720713524</v>
      </c>
      <c r="Y22" s="94">
        <f t="shared" si="18"/>
        <v>4.6010049703864353E-2</v>
      </c>
      <c r="Z22" s="94">
        <f t="shared" si="19"/>
        <v>1E-4</v>
      </c>
      <c r="AA22" s="92">
        <f t="shared" si="17"/>
        <v>0</v>
      </c>
      <c r="AB22" s="94">
        <f t="shared" si="20"/>
        <v>1E-4</v>
      </c>
      <c r="AC22" s="96">
        <f>E4</f>
        <v>0.25</v>
      </c>
    </row>
    <row r="23" spans="1:29">
      <c r="A23" s="90">
        <v>2.6500000953674316</v>
      </c>
      <c r="B23" s="90">
        <v>0.67689064702135493</v>
      </c>
      <c r="D23" s="92">
        <f t="shared" si="1"/>
        <v>0</v>
      </c>
      <c r="E23" s="92">
        <f t="shared" si="2"/>
        <v>0</v>
      </c>
      <c r="F23" s="92">
        <f t="shared" si="3"/>
        <v>0</v>
      </c>
      <c r="G23" s="92">
        <f t="shared" si="4"/>
        <v>0</v>
      </c>
      <c r="H23" s="92">
        <f t="shared" si="5"/>
        <v>0</v>
      </c>
      <c r="I23" s="92">
        <f t="shared" si="6"/>
        <v>0</v>
      </c>
      <c r="J23" s="92">
        <f t="shared" si="7"/>
        <v>0</v>
      </c>
      <c r="K23" s="92">
        <f t="shared" si="8"/>
        <v>0</v>
      </c>
      <c r="L23" s="92">
        <f t="shared" si="9"/>
        <v>0</v>
      </c>
      <c r="M23" s="92">
        <f t="shared" si="10"/>
        <v>0</v>
      </c>
      <c r="N23" s="92">
        <f t="shared" si="11"/>
        <v>0</v>
      </c>
      <c r="O23" s="93">
        <f t="shared" si="12"/>
        <v>0</v>
      </c>
      <c r="P23" s="93"/>
      <c r="R23" s="92">
        <f t="shared" si="13"/>
        <v>1</v>
      </c>
      <c r="T23" s="92">
        <f t="shared" si="14"/>
        <v>1.6605844091896502</v>
      </c>
      <c r="V23" s="10">
        <f t="shared" si="0"/>
        <v>0</v>
      </c>
      <c r="W23" s="10">
        <f t="shared" si="15"/>
        <v>4.0198512317583604E-3</v>
      </c>
      <c r="X23" s="94">
        <f t="shared" si="16"/>
        <v>40.198512317583607</v>
      </c>
      <c r="Y23" s="94">
        <f t="shared" si="18"/>
        <v>7.1241011436340318E-2</v>
      </c>
      <c r="Z23" s="94">
        <f t="shared" si="19"/>
        <v>1E-4</v>
      </c>
      <c r="AA23" s="92">
        <f t="shared" si="17"/>
        <v>0</v>
      </c>
      <c r="AB23" s="94">
        <f t="shared" si="20"/>
        <v>1E-4</v>
      </c>
      <c r="AC23" s="11" t="s">
        <v>51</v>
      </c>
    </row>
    <row r="24" spans="1:29">
      <c r="A24" s="90">
        <v>2.9500000476837158</v>
      </c>
      <c r="B24" s="90">
        <v>0.71943393340739925</v>
      </c>
      <c r="D24" s="92">
        <f t="shared" si="1"/>
        <v>0</v>
      </c>
      <c r="E24" s="92">
        <f t="shared" si="2"/>
        <v>0</v>
      </c>
      <c r="F24" s="92">
        <f t="shared" si="3"/>
        <v>0</v>
      </c>
      <c r="G24" s="92">
        <f t="shared" si="4"/>
        <v>0</v>
      </c>
      <c r="H24" s="92">
        <f t="shared" si="5"/>
        <v>0</v>
      </c>
      <c r="I24" s="92">
        <f t="shared" si="6"/>
        <v>0</v>
      </c>
      <c r="J24" s="92">
        <f t="shared" si="7"/>
        <v>0</v>
      </c>
      <c r="K24" s="92">
        <f t="shared" si="8"/>
        <v>0</v>
      </c>
      <c r="L24" s="92">
        <f t="shared" si="9"/>
        <v>0</v>
      </c>
      <c r="M24" s="92">
        <f t="shared" si="10"/>
        <v>0</v>
      </c>
      <c r="N24" s="92">
        <f t="shared" si="11"/>
        <v>0</v>
      </c>
      <c r="O24" s="93">
        <f t="shared" si="12"/>
        <v>0</v>
      </c>
      <c r="P24" s="93"/>
      <c r="R24" s="92">
        <f t="shared" si="13"/>
        <v>1</v>
      </c>
      <c r="T24" s="92">
        <f t="shared" si="14"/>
        <v>1.8485750603767725</v>
      </c>
      <c r="V24" s="10">
        <f t="shared" si="0"/>
        <v>0</v>
      </c>
      <c r="W24" s="10">
        <f t="shared" si="15"/>
        <v>3.611052872994618E-3</v>
      </c>
      <c r="X24" s="94">
        <f t="shared" si="16"/>
        <v>36.110528729946182</v>
      </c>
      <c r="Y24" s="94">
        <f t="shared" si="18"/>
        <v>4.2543286386044321E-2</v>
      </c>
      <c r="Z24" s="94">
        <f t="shared" si="19"/>
        <v>1E-4</v>
      </c>
      <c r="AA24" s="92">
        <f t="shared" si="17"/>
        <v>0</v>
      </c>
      <c r="AB24" s="94">
        <f t="shared" si="20"/>
        <v>1E-4</v>
      </c>
      <c r="AC24" s="96">
        <f>F4</f>
        <v>8.2622501608148173</v>
      </c>
    </row>
    <row r="25" spans="1:29">
      <c r="A25" s="90">
        <v>3.2899999618530273</v>
      </c>
      <c r="B25" s="90">
        <v>0.741154577368631</v>
      </c>
      <c r="D25" s="92">
        <f t="shared" si="1"/>
        <v>0</v>
      </c>
      <c r="E25" s="92">
        <f t="shared" si="2"/>
        <v>0</v>
      </c>
      <c r="F25" s="92">
        <f t="shared" si="3"/>
        <v>0</v>
      </c>
      <c r="G25" s="92">
        <f t="shared" si="4"/>
        <v>0</v>
      </c>
      <c r="H25" s="92">
        <f t="shared" si="5"/>
        <v>0</v>
      </c>
      <c r="I25" s="92">
        <f t="shared" si="6"/>
        <v>0</v>
      </c>
      <c r="J25" s="92">
        <f t="shared" si="7"/>
        <v>0</v>
      </c>
      <c r="K25" s="92">
        <f t="shared" si="8"/>
        <v>0</v>
      </c>
      <c r="L25" s="92">
        <f t="shared" si="9"/>
        <v>0</v>
      </c>
      <c r="M25" s="92">
        <f t="shared" si="10"/>
        <v>0</v>
      </c>
      <c r="N25" s="92">
        <f t="shared" si="11"/>
        <v>0</v>
      </c>
      <c r="O25" s="93">
        <f t="shared" si="12"/>
        <v>0</v>
      </c>
      <c r="P25" s="93"/>
      <c r="R25" s="92">
        <f t="shared" si="13"/>
        <v>1</v>
      </c>
      <c r="T25" s="92">
        <f t="shared" si="14"/>
        <v>2.0616311118019688</v>
      </c>
      <c r="V25" s="10">
        <f t="shared" si="0"/>
        <v>0</v>
      </c>
      <c r="W25" s="10">
        <f t="shared" si="15"/>
        <v>3.2378742465160007E-3</v>
      </c>
      <c r="X25" s="94">
        <f t="shared" si="16"/>
        <v>32.378742465160009</v>
      </c>
      <c r="Y25" s="94">
        <f t="shared" si="18"/>
        <v>2.1720643961231745E-2</v>
      </c>
      <c r="Z25" s="94">
        <f t="shared" si="19"/>
        <v>1E-4</v>
      </c>
      <c r="AA25" s="92">
        <f t="shared" si="17"/>
        <v>0</v>
      </c>
      <c r="AB25" s="94">
        <f t="shared" si="20"/>
        <v>1E-4</v>
      </c>
      <c r="AC25" s="11" t="s">
        <v>52</v>
      </c>
    </row>
    <row r="26" spans="1:29">
      <c r="A26" s="90">
        <v>3.6600000858306885</v>
      </c>
      <c r="B26" s="90">
        <v>0.76602768886478934</v>
      </c>
      <c r="D26" s="92">
        <f t="shared" si="1"/>
        <v>0</v>
      </c>
      <c r="E26" s="92">
        <f t="shared" si="2"/>
        <v>0</v>
      </c>
      <c r="F26" s="92">
        <f t="shared" si="3"/>
        <v>0</v>
      </c>
      <c r="G26" s="92">
        <f t="shared" si="4"/>
        <v>0</v>
      </c>
      <c r="H26" s="92">
        <f t="shared" si="5"/>
        <v>0</v>
      </c>
      <c r="I26" s="92">
        <f t="shared" si="6"/>
        <v>0</v>
      </c>
      <c r="J26" s="92">
        <f t="shared" si="7"/>
        <v>0</v>
      </c>
      <c r="K26" s="92">
        <f t="shared" si="8"/>
        <v>0</v>
      </c>
      <c r="L26" s="92">
        <f t="shared" si="9"/>
        <v>0</v>
      </c>
      <c r="M26" s="92">
        <f t="shared" si="10"/>
        <v>0</v>
      </c>
      <c r="N26" s="92">
        <f t="shared" si="11"/>
        <v>0</v>
      </c>
      <c r="O26" s="93">
        <f t="shared" si="12"/>
        <v>0</v>
      </c>
      <c r="P26" s="93"/>
      <c r="R26" s="92">
        <f t="shared" si="13"/>
        <v>1</v>
      </c>
      <c r="T26" s="92">
        <f t="shared" si="14"/>
        <v>2.2934863628072901</v>
      </c>
      <c r="V26" s="10">
        <f t="shared" si="0"/>
        <v>0</v>
      </c>
      <c r="W26" s="10">
        <f t="shared" si="15"/>
        <v>2.9105480594831144E-3</v>
      </c>
      <c r="X26" s="94">
        <f t="shared" si="16"/>
        <v>29.105480594831143</v>
      </c>
      <c r="Y26" s="94">
        <f t="shared" si="18"/>
        <v>2.487311149615834E-2</v>
      </c>
      <c r="Z26" s="94">
        <f t="shared" si="19"/>
        <v>1E-4</v>
      </c>
      <c r="AA26" s="92">
        <f t="shared" si="17"/>
        <v>0</v>
      </c>
      <c r="AB26" s="94">
        <f t="shared" si="20"/>
        <v>1E-4</v>
      </c>
      <c r="AC26" s="96">
        <f>G4</f>
        <v>20.3</v>
      </c>
    </row>
    <row r="27" spans="1:29">
      <c r="A27" s="90">
        <v>4.0799999237060547</v>
      </c>
      <c r="B27" s="90">
        <v>0.79959048440133818</v>
      </c>
      <c r="D27" s="92">
        <f t="shared" si="1"/>
        <v>0</v>
      </c>
      <c r="E27" s="92">
        <f t="shared" si="2"/>
        <v>0</v>
      </c>
      <c r="F27" s="92">
        <f t="shared" si="3"/>
        <v>0</v>
      </c>
      <c r="G27" s="92">
        <f t="shared" si="4"/>
        <v>0</v>
      </c>
      <c r="H27" s="92">
        <f t="shared" si="5"/>
        <v>0</v>
      </c>
      <c r="I27" s="92">
        <f t="shared" si="6"/>
        <v>0</v>
      </c>
      <c r="J27" s="92">
        <f t="shared" si="7"/>
        <v>0</v>
      </c>
      <c r="K27" s="92">
        <f t="shared" si="8"/>
        <v>0</v>
      </c>
      <c r="L27" s="92">
        <f t="shared" si="9"/>
        <v>0</v>
      </c>
      <c r="M27" s="92">
        <f t="shared" si="10"/>
        <v>0</v>
      </c>
      <c r="N27" s="92">
        <f t="shared" si="11"/>
        <v>0</v>
      </c>
      <c r="O27" s="93">
        <f t="shared" si="12"/>
        <v>0</v>
      </c>
      <c r="P27" s="93"/>
      <c r="R27" s="92">
        <f t="shared" si="13"/>
        <v>1</v>
      </c>
      <c r="T27" s="92">
        <f t="shared" si="14"/>
        <v>2.5566732147086335</v>
      </c>
      <c r="V27" s="10">
        <f t="shared" si="0"/>
        <v>0</v>
      </c>
      <c r="W27" s="10">
        <f t="shared" si="15"/>
        <v>2.6109329281178719E-3</v>
      </c>
      <c r="X27" s="94">
        <f t="shared" si="16"/>
        <v>26.10932928117872</v>
      </c>
      <c r="Y27" s="94">
        <f t="shared" si="18"/>
        <v>3.356279553654884E-2</v>
      </c>
      <c r="Z27" s="94">
        <f t="shared" si="19"/>
        <v>1E-4</v>
      </c>
      <c r="AA27" s="92">
        <f t="shared" si="17"/>
        <v>0</v>
      </c>
      <c r="AB27" s="94">
        <f t="shared" si="20"/>
        <v>1E-4</v>
      </c>
      <c r="AC27" s="11" t="s">
        <v>53</v>
      </c>
    </row>
    <row r="28" spans="1:29">
      <c r="A28" s="90">
        <v>4.5500001907348633</v>
      </c>
      <c r="B28" s="90">
        <v>0.83072164811682958</v>
      </c>
      <c r="D28" s="92">
        <f t="shared" si="1"/>
        <v>0</v>
      </c>
      <c r="E28" s="92">
        <f t="shared" si="2"/>
        <v>0</v>
      </c>
      <c r="F28" s="92">
        <f t="shared" si="3"/>
        <v>0</v>
      </c>
      <c r="G28" s="92">
        <f t="shared" si="4"/>
        <v>0</v>
      </c>
      <c r="H28" s="92">
        <f t="shared" si="5"/>
        <v>0</v>
      </c>
      <c r="I28" s="92">
        <f t="shared" si="6"/>
        <v>0</v>
      </c>
      <c r="J28" s="92">
        <f t="shared" si="7"/>
        <v>0</v>
      </c>
      <c r="K28" s="92">
        <f t="shared" si="8"/>
        <v>0</v>
      </c>
      <c r="L28" s="92">
        <f t="shared" si="9"/>
        <v>0</v>
      </c>
      <c r="M28" s="92">
        <f t="shared" si="10"/>
        <v>0</v>
      </c>
      <c r="N28" s="92">
        <f t="shared" si="11"/>
        <v>0</v>
      </c>
      <c r="O28" s="93">
        <f t="shared" si="12"/>
        <v>0</v>
      </c>
      <c r="P28" s="93"/>
      <c r="R28" s="92">
        <f t="shared" si="13"/>
        <v>1</v>
      </c>
      <c r="T28" s="92">
        <f t="shared" si="14"/>
        <v>2.8511921157107092</v>
      </c>
      <c r="V28" s="10">
        <f t="shared" si="0"/>
        <v>0</v>
      </c>
      <c r="W28" s="10">
        <f t="shared" si="15"/>
        <v>2.3412320221907635E-3</v>
      </c>
      <c r="X28" s="94">
        <f t="shared" si="16"/>
        <v>23.412320221907635</v>
      </c>
      <c r="Y28" s="94">
        <f t="shared" si="18"/>
        <v>3.1131163715491406E-2</v>
      </c>
      <c r="Z28" s="94">
        <f t="shared" si="19"/>
        <v>1E-4</v>
      </c>
      <c r="AA28" s="92">
        <f t="shared" si="17"/>
        <v>0</v>
      </c>
      <c r="AB28" s="94">
        <f t="shared" si="20"/>
        <v>1E-4</v>
      </c>
      <c r="AC28" s="96">
        <f>D4</f>
        <v>1.6</v>
      </c>
    </row>
    <row r="29" spans="1:29">
      <c r="A29" s="90">
        <v>5.070000171661377</v>
      </c>
      <c r="B29" s="90">
        <v>0.86543894289685552</v>
      </c>
      <c r="D29" s="92">
        <f t="shared" si="1"/>
        <v>0</v>
      </c>
      <c r="E29" s="92">
        <f t="shared" si="2"/>
        <v>0</v>
      </c>
      <c r="F29" s="92">
        <f t="shared" si="3"/>
        <v>0</v>
      </c>
      <c r="G29" s="92">
        <f t="shared" si="4"/>
        <v>0</v>
      </c>
      <c r="H29" s="92">
        <f t="shared" si="5"/>
        <v>0</v>
      </c>
      <c r="I29" s="92">
        <f t="shared" si="6"/>
        <v>0</v>
      </c>
      <c r="J29" s="92">
        <f t="shared" si="7"/>
        <v>0</v>
      </c>
      <c r="K29" s="92">
        <f t="shared" si="8"/>
        <v>0</v>
      </c>
      <c r="L29" s="92">
        <f t="shared" si="9"/>
        <v>0</v>
      </c>
      <c r="M29" s="92">
        <f t="shared" si="10"/>
        <v>0</v>
      </c>
      <c r="N29" s="92">
        <f t="shared" si="11"/>
        <v>0</v>
      </c>
      <c r="O29" s="93">
        <f t="shared" si="12"/>
        <v>0</v>
      </c>
      <c r="P29" s="93"/>
      <c r="R29" s="92">
        <f t="shared" si="13"/>
        <v>1</v>
      </c>
      <c r="T29" s="92">
        <f t="shared" si="14"/>
        <v>3.1770426176088069</v>
      </c>
      <c r="V29" s="10">
        <f t="shared" si="0"/>
        <v>0</v>
      </c>
      <c r="W29" s="10">
        <f t="shared" si="15"/>
        <v>2.1011056778784711E-3</v>
      </c>
      <c r="X29" s="94">
        <f t="shared" si="16"/>
        <v>21.01105677878471</v>
      </c>
      <c r="Y29" s="94">
        <f t="shared" si="18"/>
        <v>3.4717294780025942E-2</v>
      </c>
      <c r="Z29" s="94">
        <f t="shared" si="19"/>
        <v>1E-4</v>
      </c>
      <c r="AA29" s="92">
        <f t="shared" si="17"/>
        <v>0</v>
      </c>
      <c r="AB29" s="94">
        <f t="shared" si="20"/>
        <v>1E-4</v>
      </c>
      <c r="AC29" s="11" t="s">
        <v>54</v>
      </c>
    </row>
    <row r="30" spans="1:29">
      <c r="A30" s="90">
        <v>5.6500000953674316</v>
      </c>
      <c r="B30" s="90">
        <v>0.91445159435101009</v>
      </c>
      <c r="D30" s="92">
        <f t="shared" si="1"/>
        <v>0</v>
      </c>
      <c r="E30" s="92">
        <f t="shared" si="2"/>
        <v>0</v>
      </c>
      <c r="F30" s="92">
        <f t="shared" si="3"/>
        <v>0</v>
      </c>
      <c r="G30" s="92">
        <f t="shared" si="4"/>
        <v>0</v>
      </c>
      <c r="H30" s="92">
        <f t="shared" si="5"/>
        <v>0</v>
      </c>
      <c r="I30" s="92">
        <f t="shared" si="6"/>
        <v>0</v>
      </c>
      <c r="J30" s="92">
        <f t="shared" si="7"/>
        <v>0</v>
      </c>
      <c r="K30" s="92">
        <f t="shared" si="8"/>
        <v>0</v>
      </c>
      <c r="L30" s="92">
        <f t="shared" si="9"/>
        <v>0</v>
      </c>
      <c r="M30" s="92">
        <f t="shared" si="10"/>
        <v>0</v>
      </c>
      <c r="N30" s="92">
        <f t="shared" si="11"/>
        <v>0</v>
      </c>
      <c r="O30" s="93">
        <f t="shared" si="12"/>
        <v>0</v>
      </c>
      <c r="P30" s="93"/>
      <c r="R30" s="92">
        <f t="shared" si="13"/>
        <v>1</v>
      </c>
      <c r="T30" s="92">
        <f t="shared" si="14"/>
        <v>3.5404912198640148</v>
      </c>
      <c r="V30" s="10">
        <f t="shared" si="0"/>
        <v>0</v>
      </c>
      <c r="W30" s="10">
        <f t="shared" si="15"/>
        <v>1.8854169854363128E-3</v>
      </c>
      <c r="X30" s="94">
        <f t="shared" si="16"/>
        <v>18.854169854363128</v>
      </c>
      <c r="Y30" s="94">
        <f t="shared" si="18"/>
        <v>4.9012651454154565E-2</v>
      </c>
      <c r="Z30" s="94">
        <f t="shared" si="19"/>
        <v>1E-4</v>
      </c>
      <c r="AA30" s="92">
        <f t="shared" si="17"/>
        <v>0</v>
      </c>
      <c r="AB30" s="94">
        <f t="shared" si="20"/>
        <v>1E-4</v>
      </c>
      <c r="AC30" s="11" t="s">
        <v>55</v>
      </c>
    </row>
    <row r="31" spans="1:29">
      <c r="A31" s="90">
        <v>6.2899999618530273</v>
      </c>
      <c r="B31" s="90">
        <v>0.98553426918265474</v>
      </c>
      <c r="D31" s="92">
        <f t="shared" si="1"/>
        <v>0</v>
      </c>
      <c r="E31" s="92">
        <f t="shared" si="2"/>
        <v>0</v>
      </c>
      <c r="F31" s="92">
        <f t="shared" si="3"/>
        <v>0</v>
      </c>
      <c r="G31" s="92">
        <f t="shared" si="4"/>
        <v>0</v>
      </c>
      <c r="H31" s="92">
        <f t="shared" si="5"/>
        <v>0</v>
      </c>
      <c r="I31" s="92">
        <f t="shared" si="6"/>
        <v>0</v>
      </c>
      <c r="J31" s="92">
        <f t="shared" si="7"/>
        <v>0</v>
      </c>
      <c r="K31" s="92">
        <f t="shared" si="8"/>
        <v>0</v>
      </c>
      <c r="L31" s="92">
        <f t="shared" si="9"/>
        <v>0</v>
      </c>
      <c r="M31" s="92">
        <f t="shared" si="10"/>
        <v>0</v>
      </c>
      <c r="N31" s="92">
        <f t="shared" si="11"/>
        <v>0</v>
      </c>
      <c r="O31" s="93">
        <f t="shared" si="12"/>
        <v>0</v>
      </c>
      <c r="P31" s="93"/>
      <c r="R31" s="92">
        <f t="shared" si="13"/>
        <v>1</v>
      </c>
      <c r="T31" s="92">
        <f t="shared" si="14"/>
        <v>3.9415379224763334</v>
      </c>
      <c r="V31" s="10">
        <f t="shared" si="0"/>
        <v>0</v>
      </c>
      <c r="W31" s="10">
        <f t="shared" si="15"/>
        <v>1.6935780941379046E-3</v>
      </c>
      <c r="X31" s="91">
        <f t="shared" si="16"/>
        <v>16.935780941379047</v>
      </c>
      <c r="Y31" s="94">
        <f t="shared" si="18"/>
        <v>7.1082674831644654E-2</v>
      </c>
      <c r="Z31" s="94">
        <f t="shared" si="19"/>
        <v>1E-4</v>
      </c>
      <c r="AA31" s="92">
        <f t="shared" si="17"/>
        <v>0</v>
      </c>
      <c r="AB31" s="94">
        <f t="shared" si="20"/>
        <v>1E-4</v>
      </c>
      <c r="AC31" s="96">
        <f>H4</f>
        <v>0.2</v>
      </c>
    </row>
    <row r="32" spans="1:29">
      <c r="A32" s="90">
        <v>7.0100002288818359</v>
      </c>
      <c r="B32" s="90">
        <v>1.0794751844697839</v>
      </c>
      <c r="D32" s="92">
        <f t="shared" si="1"/>
        <v>0</v>
      </c>
      <c r="E32" s="92">
        <f t="shared" si="2"/>
        <v>0</v>
      </c>
      <c r="F32" s="92">
        <f t="shared" si="3"/>
        <v>0</v>
      </c>
      <c r="G32" s="92">
        <f t="shared" si="4"/>
        <v>0</v>
      </c>
      <c r="H32" s="92">
        <f t="shared" si="5"/>
        <v>0</v>
      </c>
      <c r="I32" s="92">
        <f t="shared" si="6"/>
        <v>0</v>
      </c>
      <c r="J32" s="92">
        <f t="shared" si="7"/>
        <v>0</v>
      </c>
      <c r="K32" s="92">
        <f t="shared" si="8"/>
        <v>0</v>
      </c>
      <c r="L32" s="92">
        <f t="shared" si="9"/>
        <v>0</v>
      </c>
      <c r="M32" s="92">
        <f t="shared" si="10"/>
        <v>0</v>
      </c>
      <c r="N32" s="92">
        <f t="shared" si="11"/>
        <v>0</v>
      </c>
      <c r="O32" s="93">
        <f t="shared" si="12"/>
        <v>0</v>
      </c>
      <c r="P32" s="93"/>
      <c r="R32" s="92">
        <f t="shared" si="13"/>
        <v>1</v>
      </c>
      <c r="T32" s="92">
        <f t="shared" si="14"/>
        <v>4.3927157243679398</v>
      </c>
      <c r="V32" s="10">
        <f t="shared" si="0"/>
        <v>0</v>
      </c>
      <c r="W32" s="10">
        <f t="shared" si="15"/>
        <v>1.5196299286315057E-3</v>
      </c>
      <c r="X32" s="91">
        <f t="shared" si="16"/>
        <v>15.196299286315057</v>
      </c>
      <c r="Y32" s="94">
        <f t="shared" si="18"/>
        <v>9.3940915287129112E-2</v>
      </c>
      <c r="Z32" s="94">
        <f t="shared" si="19"/>
        <v>1E-4</v>
      </c>
      <c r="AA32" s="92">
        <f t="shared" si="17"/>
        <v>0</v>
      </c>
      <c r="AB32" s="94">
        <f t="shared" si="20"/>
        <v>1E-4</v>
      </c>
      <c r="AC32" s="11" t="s">
        <v>56</v>
      </c>
    </row>
    <row r="33" spans="1:32">
      <c r="A33" s="90">
        <v>7.809999942779541</v>
      </c>
      <c r="B33" s="90">
        <v>1.1992505970644263</v>
      </c>
      <c r="D33" s="92">
        <f t="shared" si="1"/>
        <v>0</v>
      </c>
      <c r="E33" s="92">
        <f t="shared" si="2"/>
        <v>0</v>
      </c>
      <c r="F33" s="92">
        <f t="shared" si="3"/>
        <v>0</v>
      </c>
      <c r="G33" s="92">
        <f t="shared" si="4"/>
        <v>0</v>
      </c>
      <c r="H33" s="92">
        <f t="shared" si="5"/>
        <v>0</v>
      </c>
      <c r="I33" s="92">
        <f t="shared" si="6"/>
        <v>0</v>
      </c>
      <c r="J33" s="92">
        <f t="shared" si="7"/>
        <v>0</v>
      </c>
      <c r="K33" s="92">
        <f t="shared" si="8"/>
        <v>0</v>
      </c>
      <c r="L33" s="92">
        <f t="shared" si="9"/>
        <v>0</v>
      </c>
      <c r="M33" s="92">
        <f t="shared" si="10"/>
        <v>0</v>
      </c>
      <c r="N33" s="92">
        <f t="shared" si="11"/>
        <v>0</v>
      </c>
      <c r="O33" s="93">
        <f t="shared" si="12"/>
        <v>0</v>
      </c>
      <c r="P33" s="93"/>
      <c r="R33" s="92">
        <f t="shared" si="13"/>
        <v>1</v>
      </c>
      <c r="T33" s="92">
        <f t="shared" si="14"/>
        <v>4.8940240279325522</v>
      </c>
      <c r="V33" s="10">
        <f t="shared" si="0"/>
        <v>0</v>
      </c>
      <c r="W33" s="10">
        <f t="shared" si="15"/>
        <v>1.3639700672944347E-3</v>
      </c>
      <c r="X33" s="91">
        <f t="shared" si="16"/>
        <v>13.639700672944347</v>
      </c>
      <c r="Y33" s="94">
        <f t="shared" si="18"/>
        <v>0.11977541259464242</v>
      </c>
      <c r="Z33" s="94">
        <f t="shared" si="19"/>
        <v>1E-4</v>
      </c>
      <c r="AA33" s="92">
        <f t="shared" si="17"/>
        <v>0</v>
      </c>
      <c r="AB33" s="94">
        <f t="shared" si="20"/>
        <v>1E-4</v>
      </c>
      <c r="AC33" s="96">
        <f>I4</f>
        <v>530</v>
      </c>
    </row>
    <row r="34" spans="1:32">
      <c r="A34" s="90">
        <v>8.7100000381469727</v>
      </c>
      <c r="B34" s="90">
        <v>1.4070686745374379</v>
      </c>
      <c r="D34" s="92">
        <f t="shared" si="1"/>
        <v>0</v>
      </c>
      <c r="E34" s="92">
        <f t="shared" si="2"/>
        <v>3.7462890567944946E-4</v>
      </c>
      <c r="F34" s="92">
        <f t="shared" si="3"/>
        <v>0</v>
      </c>
      <c r="G34" s="92">
        <f t="shared" si="4"/>
        <v>0</v>
      </c>
      <c r="H34" s="92">
        <f t="shared" si="5"/>
        <v>0</v>
      </c>
      <c r="I34" s="92">
        <f t="shared" si="6"/>
        <v>3.7462890567944946E-4</v>
      </c>
      <c r="J34" s="92">
        <f t="shared" si="7"/>
        <v>0</v>
      </c>
      <c r="K34" s="92">
        <f t="shared" si="8"/>
        <v>0</v>
      </c>
      <c r="L34" s="92">
        <f t="shared" si="9"/>
        <v>0</v>
      </c>
      <c r="M34" s="92">
        <f t="shared" si="10"/>
        <v>3.7462890567944946E-4</v>
      </c>
      <c r="N34" s="92">
        <f t="shared" si="11"/>
        <v>0</v>
      </c>
      <c r="O34" s="93">
        <f t="shared" si="12"/>
        <v>0</v>
      </c>
      <c r="P34" s="93"/>
      <c r="R34" s="92">
        <f t="shared" si="13"/>
        <v>1</v>
      </c>
      <c r="T34" s="92">
        <f t="shared" si="14"/>
        <v>5.4579961308954896</v>
      </c>
      <c r="V34" s="10">
        <f t="shared" si="0"/>
        <v>0</v>
      </c>
      <c r="W34" s="10">
        <f t="shared" si="15"/>
        <v>1.2230316992959342E-3</v>
      </c>
      <c r="X34" s="91">
        <f t="shared" si="16"/>
        <v>12.230316992959342</v>
      </c>
      <c r="Y34" s="94">
        <f t="shared" si="18"/>
        <v>0.20781807747301162</v>
      </c>
      <c r="Z34" s="94">
        <f t="shared" si="19"/>
        <v>1E-4</v>
      </c>
      <c r="AA34" s="92">
        <f t="shared" si="17"/>
        <v>3.7462890567944946E-4</v>
      </c>
      <c r="AB34" s="94">
        <f t="shared" si="20"/>
        <v>3.7462890567944946E-4</v>
      </c>
      <c r="AC34" s="11" t="s">
        <v>57</v>
      </c>
    </row>
    <row r="35" spans="1:32">
      <c r="A35" s="90">
        <v>9.6999998092651367</v>
      </c>
      <c r="B35" s="90">
        <v>1.8878527820993538</v>
      </c>
      <c r="D35" s="92">
        <f t="shared" si="1"/>
        <v>0.28785278209935372</v>
      </c>
      <c r="E35" s="92">
        <f t="shared" si="2"/>
        <v>0.56263916114608636</v>
      </c>
      <c r="F35" s="92">
        <f t="shared" si="3"/>
        <v>-0.27478637904673264</v>
      </c>
      <c r="G35" s="92">
        <f t="shared" si="4"/>
        <v>0</v>
      </c>
      <c r="H35" s="92">
        <f t="shared" si="5"/>
        <v>0.27478637904673264</v>
      </c>
      <c r="I35" s="92">
        <f t="shared" si="6"/>
        <v>0.56263916114608636</v>
      </c>
      <c r="J35" s="92">
        <f t="shared" si="7"/>
        <v>-0.27478637904673264</v>
      </c>
      <c r="K35" s="92">
        <f t="shared" si="8"/>
        <v>0</v>
      </c>
      <c r="L35" s="92">
        <f t="shared" si="9"/>
        <v>0.27478637904673264</v>
      </c>
      <c r="M35" s="92">
        <f t="shared" si="10"/>
        <v>0.56263916114608636</v>
      </c>
      <c r="N35" s="92">
        <f t="shared" si="11"/>
        <v>-0.27478637904673264</v>
      </c>
      <c r="O35" s="93">
        <f t="shared" si="12"/>
        <v>7.5507554109614627E-2</v>
      </c>
      <c r="P35" s="93"/>
      <c r="R35" s="92">
        <f t="shared" si="13"/>
        <v>0.98921899692511783</v>
      </c>
      <c r="T35" s="92">
        <f t="shared" si="14"/>
        <v>6.078365234992523</v>
      </c>
      <c r="V35" s="10">
        <f t="shared" si="0"/>
        <v>0.03</v>
      </c>
      <c r="W35" s="10">
        <f t="shared" si="15"/>
        <v>1.0982068409266881E-3</v>
      </c>
      <c r="X35" s="91">
        <f t="shared" si="16"/>
        <v>10.982068409266882</v>
      </c>
      <c r="Y35" s="94">
        <f t="shared" si="18"/>
        <v>0.48078410756191592</v>
      </c>
      <c r="Z35" s="94">
        <f t="shared" si="19"/>
        <v>0.28785278209935372</v>
      </c>
      <c r="AA35" s="92">
        <f t="shared" si="17"/>
        <v>0.56263916114608636</v>
      </c>
      <c r="AB35" s="94">
        <f t="shared" si="20"/>
        <v>0.56226453224040696</v>
      </c>
      <c r="AC35" s="96">
        <f>J4</f>
        <v>6.4</v>
      </c>
    </row>
    <row r="36" spans="1:32">
      <c r="A36" s="90">
        <v>10.810000419616699</v>
      </c>
      <c r="B36" s="90">
        <v>3.0030094057189145</v>
      </c>
      <c r="D36" s="92">
        <f t="shared" si="1"/>
        <v>1.4030094057189144</v>
      </c>
      <c r="E36" s="92">
        <f t="shared" si="2"/>
        <v>2.3876995813402355</v>
      </c>
      <c r="F36" s="92">
        <f t="shared" si="3"/>
        <v>-0.98469017562132111</v>
      </c>
      <c r="G36" s="92">
        <f t="shared" si="4"/>
        <v>0</v>
      </c>
      <c r="H36" s="92">
        <f t="shared" si="5"/>
        <v>0.98469017562132111</v>
      </c>
      <c r="I36" s="92">
        <f t="shared" si="6"/>
        <v>2.3876995813402355</v>
      </c>
      <c r="J36" s="92">
        <f t="shared" si="7"/>
        <v>-0.98469017562132111</v>
      </c>
      <c r="K36" s="92">
        <f t="shared" si="8"/>
        <v>0</v>
      </c>
      <c r="L36" s="92">
        <f t="shared" si="9"/>
        <v>0.98469017562132111</v>
      </c>
      <c r="M36" s="92">
        <f t="shared" si="10"/>
        <v>2.3876995813402355</v>
      </c>
      <c r="N36" s="92">
        <f t="shared" si="11"/>
        <v>-0.98469017562132111</v>
      </c>
      <c r="O36" s="93">
        <f t="shared" si="12"/>
        <v>0.96961474196514819</v>
      </c>
      <c r="P36" s="93"/>
      <c r="R36" s="92">
        <f t="shared" si="13"/>
        <v>0.94745283124648261</v>
      </c>
      <c r="T36" s="92">
        <f t="shared" si="14"/>
        <v>6.7739311374100577</v>
      </c>
      <c r="V36" s="10">
        <f t="shared" si="0"/>
        <v>0.13</v>
      </c>
      <c r="W36" s="10">
        <f t="shared" si="15"/>
        <v>9.8543993839181202E-4</v>
      </c>
      <c r="X36" s="91">
        <f t="shared" si="16"/>
        <v>9.8543993839181194</v>
      </c>
      <c r="Y36" s="94">
        <f t="shared" si="18"/>
        <v>1.1151566236195607</v>
      </c>
      <c r="Z36" s="94">
        <f t="shared" si="19"/>
        <v>1.1151566236195607</v>
      </c>
      <c r="AA36" s="92">
        <f t="shared" si="17"/>
        <v>2.3876995813402355</v>
      </c>
      <c r="AB36" s="94">
        <f t="shared" si="20"/>
        <v>1.8250604201941492</v>
      </c>
      <c r="AC36" s="11" t="s">
        <v>58</v>
      </c>
    </row>
    <row r="37" spans="1:32">
      <c r="A37" s="90">
        <v>12.039999961853027</v>
      </c>
      <c r="B37" s="90">
        <v>4.7168486188242396</v>
      </c>
      <c r="D37" s="92">
        <f t="shared" si="1"/>
        <v>3.1168486188242395</v>
      </c>
      <c r="E37" s="92">
        <f t="shared" si="2"/>
        <v>4.405565787962022</v>
      </c>
      <c r="F37" s="92">
        <f t="shared" si="3"/>
        <v>-1.2887171691377826</v>
      </c>
      <c r="G37" s="92">
        <f t="shared" si="4"/>
        <v>0</v>
      </c>
      <c r="H37" s="92">
        <f t="shared" si="5"/>
        <v>1.2887171691377826</v>
      </c>
      <c r="I37" s="92">
        <f t="shared" si="6"/>
        <v>4.405565787962022</v>
      </c>
      <c r="J37" s="92">
        <f t="shared" si="7"/>
        <v>-1.2887171691377826</v>
      </c>
      <c r="K37" s="92">
        <f t="shared" si="8"/>
        <v>0</v>
      </c>
      <c r="L37" s="92">
        <f t="shared" si="9"/>
        <v>1.2887171691377826</v>
      </c>
      <c r="M37" s="92">
        <f t="shared" si="10"/>
        <v>4.405565787962022</v>
      </c>
      <c r="N37" s="92">
        <f t="shared" si="11"/>
        <v>-1.2887171691377826</v>
      </c>
      <c r="O37" s="93">
        <f t="shared" si="12"/>
        <v>1.6607919420305</v>
      </c>
      <c r="P37" s="93"/>
      <c r="R37" s="92">
        <f t="shared" si="13"/>
        <v>0.88326409667324945</v>
      </c>
      <c r="T37" s="92">
        <f t="shared" si="14"/>
        <v>7.5446926429355319</v>
      </c>
      <c r="V37" s="10">
        <f t="shared" si="0"/>
        <v>0.25900000000000001</v>
      </c>
      <c r="W37" s="10">
        <f t="shared" si="15"/>
        <v>8.8476795525529583E-4</v>
      </c>
      <c r="X37" s="91">
        <f t="shared" si="16"/>
        <v>8.8476795525529575</v>
      </c>
      <c r="Y37" s="94">
        <f t="shared" si="18"/>
        <v>1.7138392131053251</v>
      </c>
      <c r="Z37" s="94">
        <f t="shared" si="19"/>
        <v>1.7138392131053251</v>
      </c>
      <c r="AA37" s="92">
        <f t="shared" si="17"/>
        <v>4.405565787962022</v>
      </c>
      <c r="AB37" s="94">
        <f t="shared" si="20"/>
        <v>2.0178662066217865</v>
      </c>
      <c r="AC37" s="11" t="s">
        <v>59</v>
      </c>
    </row>
    <row r="38" spans="1:32">
      <c r="A38" s="90">
        <v>13.420000076293945</v>
      </c>
      <c r="B38" s="90">
        <v>6.6124224976253592</v>
      </c>
      <c r="D38" s="92">
        <f t="shared" si="1"/>
        <v>5.0124224976253586</v>
      </c>
      <c r="E38" s="92">
        <f t="shared" si="2"/>
        <v>6.2006020395283521</v>
      </c>
      <c r="F38" s="92">
        <f t="shared" si="3"/>
        <v>-1.1881795419029935</v>
      </c>
      <c r="G38" s="92">
        <f t="shared" si="4"/>
        <v>0</v>
      </c>
      <c r="H38" s="92">
        <f t="shared" si="5"/>
        <v>1.1881795419029935</v>
      </c>
      <c r="I38" s="92">
        <f t="shared" si="6"/>
        <v>6.2006020395283521</v>
      </c>
      <c r="J38" s="92">
        <f t="shared" si="7"/>
        <v>-1.1881795419029935</v>
      </c>
      <c r="K38" s="92">
        <f t="shared" si="8"/>
        <v>0</v>
      </c>
      <c r="L38" s="92">
        <f t="shared" si="9"/>
        <v>1.1881795419029935</v>
      </c>
      <c r="M38" s="92">
        <f t="shared" si="10"/>
        <v>6.2006020395283521</v>
      </c>
      <c r="N38" s="92">
        <f t="shared" si="11"/>
        <v>-1.1881795419029935</v>
      </c>
      <c r="O38" s="93">
        <f t="shared" si="12"/>
        <v>1.4117706237968073</v>
      </c>
      <c r="P38" s="93"/>
      <c r="R38" s="92">
        <f t="shared" si="13"/>
        <v>0.81226882031365699</v>
      </c>
      <c r="T38" s="92">
        <f t="shared" si="14"/>
        <v>8.4094498475584931</v>
      </c>
      <c r="V38" s="10">
        <f t="shared" si="0"/>
        <v>0.374</v>
      </c>
      <c r="W38" s="10">
        <f t="shared" si="15"/>
        <v>7.937858485068173E-4</v>
      </c>
      <c r="X38" s="91">
        <f t="shared" si="16"/>
        <v>7.9378584850681726</v>
      </c>
      <c r="Y38" s="94">
        <f t="shared" si="18"/>
        <v>1.8955738788011196</v>
      </c>
      <c r="Z38" s="94">
        <f t="shared" si="19"/>
        <v>1.8955738788011192</v>
      </c>
      <c r="AA38" s="92">
        <f t="shared" si="17"/>
        <v>6.2006020395283521</v>
      </c>
      <c r="AB38" s="94">
        <f t="shared" si="20"/>
        <v>1.7950362515663301</v>
      </c>
      <c r="AC38" s="96" t="str">
        <f>K4</f>
        <v xml:space="preserve"> </v>
      </c>
      <c r="AD38" s="91"/>
      <c r="AF38" s="91"/>
    </row>
    <row r="39" spans="1:32">
      <c r="A39" s="90">
        <v>14.949999809265137</v>
      </c>
      <c r="B39" s="90">
        <v>8.1910383132112461</v>
      </c>
      <c r="D39" s="92">
        <f t="shared" si="1"/>
        <v>6.5910383132112464</v>
      </c>
      <c r="E39" s="92">
        <f t="shared" si="2"/>
        <v>7.6949697220941529</v>
      </c>
      <c r="F39" s="92">
        <f t="shared" si="3"/>
        <v>-1.1039314088829064</v>
      </c>
      <c r="G39" s="92">
        <f t="shared" si="4"/>
        <v>0</v>
      </c>
      <c r="H39" s="92">
        <f t="shared" si="5"/>
        <v>1.1039314088829064</v>
      </c>
      <c r="I39" s="92">
        <f t="shared" si="6"/>
        <v>7.6949697220941529</v>
      </c>
      <c r="J39" s="92">
        <f t="shared" si="7"/>
        <v>-1.1039314088829064</v>
      </c>
      <c r="K39" s="92">
        <f t="shared" si="8"/>
        <v>0</v>
      </c>
      <c r="L39" s="92">
        <f t="shared" si="9"/>
        <v>1.1039314088829064</v>
      </c>
      <c r="M39" s="92">
        <f t="shared" si="10"/>
        <v>7.6949697220941529</v>
      </c>
      <c r="N39" s="92">
        <f t="shared" si="11"/>
        <v>-1.1039314088829064</v>
      </c>
      <c r="O39" s="93">
        <f t="shared" si="12"/>
        <v>1.2186645555181987</v>
      </c>
      <c r="P39" s="93"/>
      <c r="R39" s="92">
        <f t="shared" si="13"/>
        <v>0.75314463246399832</v>
      </c>
      <c r="T39" s="92">
        <f t="shared" si="14"/>
        <v>9.3682021536726605</v>
      </c>
      <c r="V39" s="10">
        <f t="shared" si="0"/>
        <v>0.441</v>
      </c>
      <c r="W39" s="10">
        <f t="shared" si="15"/>
        <v>7.1254891527962956E-4</v>
      </c>
      <c r="X39" s="91">
        <f t="shared" si="16"/>
        <v>7.1254891527962956</v>
      </c>
      <c r="Y39" s="94">
        <f t="shared" si="18"/>
        <v>1.5786158155858869</v>
      </c>
      <c r="Z39" s="94">
        <f t="shared" si="19"/>
        <v>1.5786158155858878</v>
      </c>
      <c r="AA39" s="92">
        <f t="shared" si="17"/>
        <v>7.6949697220941529</v>
      </c>
      <c r="AB39" s="94">
        <f t="shared" si="20"/>
        <v>1.4943676825658008</v>
      </c>
      <c r="AC39" s="11" t="s">
        <v>60</v>
      </c>
      <c r="AD39" s="91"/>
      <c r="AF39" s="91"/>
    </row>
    <row r="40" spans="1:32">
      <c r="A40" s="90">
        <v>16.659999847412109</v>
      </c>
      <c r="B40" s="90">
        <v>9.624658368245262</v>
      </c>
      <c r="D40" s="92">
        <f t="shared" si="1"/>
        <v>8.0246583682452624</v>
      </c>
      <c r="E40" s="92">
        <f t="shared" si="2"/>
        <v>8.9384841510878292</v>
      </c>
      <c r="F40" s="92">
        <f t="shared" si="3"/>
        <v>-0.91382578284256688</v>
      </c>
      <c r="G40" s="92">
        <f t="shared" si="4"/>
        <v>0</v>
      </c>
      <c r="H40" s="92">
        <f t="shared" si="5"/>
        <v>0.91382578284256688</v>
      </c>
      <c r="I40" s="92">
        <f t="shared" si="6"/>
        <v>8.9384841510878292</v>
      </c>
      <c r="J40" s="92">
        <f t="shared" si="7"/>
        <v>-0.91382578284256688</v>
      </c>
      <c r="K40" s="92">
        <f t="shared" si="8"/>
        <v>0</v>
      </c>
      <c r="L40" s="92">
        <f t="shared" si="9"/>
        <v>0.91382578284256688</v>
      </c>
      <c r="M40" s="92">
        <f t="shared" si="10"/>
        <v>8.9384841510878292</v>
      </c>
      <c r="N40" s="92">
        <f t="shared" si="11"/>
        <v>-0.91382578284256688</v>
      </c>
      <c r="O40" s="93">
        <f t="shared" si="12"/>
        <v>0.83507756138783018</v>
      </c>
      <c r="P40" s="93"/>
      <c r="R40" s="92">
        <f t="shared" si="13"/>
        <v>0.69945099744399775</v>
      </c>
      <c r="T40" s="92">
        <f t="shared" si="14"/>
        <v>10.439749059661299</v>
      </c>
      <c r="V40" s="10">
        <f t="shared" si="0"/>
        <v>0.48199999999999998</v>
      </c>
      <c r="W40" s="10">
        <f t="shared" si="15"/>
        <v>6.3941213956117003E-4</v>
      </c>
      <c r="X40" s="91">
        <f t="shared" si="16"/>
        <v>6.3941213956117</v>
      </c>
      <c r="Y40" s="94">
        <f t="shared" si="18"/>
        <v>1.4336200550340159</v>
      </c>
      <c r="Z40" s="94">
        <f t="shared" si="19"/>
        <v>1.4336200550340159</v>
      </c>
      <c r="AA40" s="92">
        <f t="shared" si="17"/>
        <v>8.9384841510878292</v>
      </c>
      <c r="AB40" s="94">
        <f t="shared" si="20"/>
        <v>1.2435144289936764</v>
      </c>
      <c r="AC40" s="96" t="str">
        <f>L4</f>
        <v xml:space="preserve"> </v>
      </c>
      <c r="AD40" s="91"/>
      <c r="AF40" s="91"/>
    </row>
    <row r="41" spans="1:32">
      <c r="A41" s="90">
        <v>18.569999694824219</v>
      </c>
      <c r="B41" s="90">
        <v>10.874480980326197</v>
      </c>
      <c r="D41" s="92">
        <f t="shared" si="1"/>
        <v>9.2744809803261976</v>
      </c>
      <c r="E41" s="92">
        <f t="shared" si="2"/>
        <v>9.9771468596673145</v>
      </c>
      <c r="F41" s="92">
        <f t="shared" si="3"/>
        <v>-0.70266587934111691</v>
      </c>
      <c r="G41" s="92">
        <f t="shared" si="4"/>
        <v>0</v>
      </c>
      <c r="H41" s="92">
        <f t="shared" si="5"/>
        <v>0.70266587934111691</v>
      </c>
      <c r="I41" s="92">
        <f t="shared" si="6"/>
        <v>9.9771468596673145</v>
      </c>
      <c r="J41" s="92">
        <f t="shared" si="7"/>
        <v>-0.70266587934111691</v>
      </c>
      <c r="K41" s="92">
        <f t="shared" si="8"/>
        <v>0</v>
      </c>
      <c r="L41" s="92">
        <f t="shared" si="9"/>
        <v>0.70266587934111691</v>
      </c>
      <c r="M41" s="92">
        <f t="shared" si="10"/>
        <v>9.9771468596673145</v>
      </c>
      <c r="N41" s="92">
        <f t="shared" si="11"/>
        <v>-0.70266587934111691</v>
      </c>
      <c r="O41" s="93">
        <f t="shared" si="12"/>
        <v>0.49373933799022507</v>
      </c>
      <c r="P41" s="93"/>
      <c r="R41" s="92">
        <f t="shared" si="13"/>
        <v>0.65264116178553566</v>
      </c>
      <c r="T41" s="92">
        <f t="shared" si="14"/>
        <v>11.636622966840307</v>
      </c>
      <c r="V41" s="10">
        <f t="shared" si="0"/>
        <v>0.499</v>
      </c>
      <c r="W41" s="10">
        <f t="shared" si="15"/>
        <v>5.7364600552425469E-4</v>
      </c>
      <c r="X41" s="91">
        <f t="shared" si="16"/>
        <v>5.7364600552425467</v>
      </c>
      <c r="Y41" s="94">
        <f t="shared" si="18"/>
        <v>1.2498226120809353</v>
      </c>
      <c r="Z41" s="94">
        <f t="shared" si="19"/>
        <v>1.2498226120809353</v>
      </c>
      <c r="AA41" s="92">
        <f t="shared" si="17"/>
        <v>9.9771468596673145</v>
      </c>
      <c r="AB41" s="94">
        <f t="shared" si="20"/>
        <v>1.0386627085794853</v>
      </c>
      <c r="AC41" s="11" t="s">
        <v>61</v>
      </c>
      <c r="AD41" s="91"/>
      <c r="AF41" s="91"/>
    </row>
    <row r="42" spans="1:32">
      <c r="A42" s="90">
        <v>20.690000534057617</v>
      </c>
      <c r="B42" s="90">
        <v>11.926898840244791</v>
      </c>
      <c r="D42" s="92">
        <f t="shared" si="1"/>
        <v>10.326898840244791</v>
      </c>
      <c r="E42" s="92">
        <f t="shared" si="2"/>
        <v>10.847652687592751</v>
      </c>
      <c r="F42" s="92">
        <f t="shared" si="3"/>
        <v>-0.52075384734795982</v>
      </c>
      <c r="G42" s="92">
        <f t="shared" si="4"/>
        <v>0</v>
      </c>
      <c r="H42" s="92">
        <f t="shared" si="5"/>
        <v>0.52075384734795982</v>
      </c>
      <c r="I42" s="92">
        <f t="shared" si="6"/>
        <v>10.847652687592751</v>
      </c>
      <c r="J42" s="92">
        <f t="shared" si="7"/>
        <v>-0.52075384734795982</v>
      </c>
      <c r="K42" s="92">
        <f t="shared" si="8"/>
        <v>0</v>
      </c>
      <c r="L42" s="92">
        <f t="shared" si="9"/>
        <v>0.52075384734795982</v>
      </c>
      <c r="M42" s="92">
        <f t="shared" si="10"/>
        <v>10.847652687592751</v>
      </c>
      <c r="N42" s="92">
        <f t="shared" si="11"/>
        <v>-0.52075384734795982</v>
      </c>
      <c r="O42" s="93">
        <f t="shared" si="12"/>
        <v>0.27118456952770226</v>
      </c>
      <c r="P42" s="93"/>
      <c r="R42" s="92">
        <f t="shared" si="13"/>
        <v>0.61322476253764835</v>
      </c>
      <c r="T42" s="92">
        <f t="shared" si="14"/>
        <v>12.965090972277052</v>
      </c>
      <c r="V42" s="10">
        <f t="shared" si="0"/>
        <v>0.499</v>
      </c>
      <c r="W42" s="10">
        <f t="shared" si="15"/>
        <v>5.1486736938393925E-4</v>
      </c>
      <c r="X42" s="91">
        <f t="shared" si="16"/>
        <v>5.1486736938393927</v>
      </c>
      <c r="Y42" s="94">
        <f t="shared" si="18"/>
        <v>1.0524178599185934</v>
      </c>
      <c r="Z42" s="94">
        <f t="shared" si="19"/>
        <v>1.0524178599185934</v>
      </c>
      <c r="AA42" s="92">
        <f t="shared" si="17"/>
        <v>10.847652687592751</v>
      </c>
      <c r="AB42" s="94">
        <f t="shared" si="20"/>
        <v>0.87050582792543629</v>
      </c>
      <c r="AC42" s="96">
        <f>M4</f>
        <v>0</v>
      </c>
      <c r="AD42" s="91"/>
      <c r="AF42" s="91"/>
    </row>
    <row r="43" spans="1:32">
      <c r="A43" s="90">
        <v>23.049999237060547</v>
      </c>
      <c r="B43" s="90">
        <v>12.745287400464685</v>
      </c>
      <c r="D43" s="92">
        <f t="shared" si="1"/>
        <v>11.145287400464685</v>
      </c>
      <c r="E43" s="92">
        <f t="shared" si="2"/>
        <v>11.587483534912554</v>
      </c>
      <c r="F43" s="92">
        <f t="shared" si="3"/>
        <v>-0.44219613444786887</v>
      </c>
      <c r="G43" s="92">
        <f t="shared" si="4"/>
        <v>0</v>
      </c>
      <c r="H43" s="92">
        <f t="shared" si="5"/>
        <v>0.44219613444786887</v>
      </c>
      <c r="I43" s="92">
        <f t="shared" si="6"/>
        <v>11.587483534912554</v>
      </c>
      <c r="J43" s="92">
        <f t="shared" si="7"/>
        <v>-0.44219613444786887</v>
      </c>
      <c r="K43" s="92">
        <f t="shared" si="8"/>
        <v>0</v>
      </c>
      <c r="L43" s="92">
        <f t="shared" si="9"/>
        <v>0.44219613444786887</v>
      </c>
      <c r="M43" s="92">
        <f t="shared" si="10"/>
        <v>11.587483534912554</v>
      </c>
      <c r="N43" s="92">
        <f t="shared" si="11"/>
        <v>-0.44219613444786887</v>
      </c>
      <c r="O43" s="93">
        <f t="shared" si="12"/>
        <v>0.19553742132063773</v>
      </c>
      <c r="P43" s="93"/>
      <c r="R43" s="92">
        <f t="shared" si="13"/>
        <v>0.58257350560057364</v>
      </c>
      <c r="T43" s="92">
        <f t="shared" si="14"/>
        <v>14.443950183929676</v>
      </c>
      <c r="V43" s="10">
        <f t="shared" si="0"/>
        <v>0.48399999999999999</v>
      </c>
      <c r="W43" s="10">
        <f t="shared" si="15"/>
        <v>4.62152125818509E-4</v>
      </c>
      <c r="X43" s="91">
        <f t="shared" si="16"/>
        <v>4.6215212581850897</v>
      </c>
      <c r="Y43" s="94">
        <f t="shared" si="18"/>
        <v>0.81838856021989415</v>
      </c>
      <c r="Z43" s="94">
        <f t="shared" si="19"/>
        <v>0.81838856021989415</v>
      </c>
      <c r="AA43" s="92">
        <f t="shared" si="17"/>
        <v>11.587483534912554</v>
      </c>
      <c r="AB43" s="94">
        <f t="shared" si="20"/>
        <v>0.7398308473198032</v>
      </c>
    </row>
    <row r="44" spans="1:32">
      <c r="A44" s="90">
        <v>25.690000534057617</v>
      </c>
      <c r="B44" s="90">
        <v>13.443713682367278</v>
      </c>
      <c r="D44" s="92">
        <f t="shared" si="1"/>
        <v>11.843713682367278</v>
      </c>
      <c r="E44" s="92">
        <f t="shared" si="2"/>
        <v>12.225470945578396</v>
      </c>
      <c r="F44" s="92">
        <f t="shared" si="3"/>
        <v>-0.38175726321111725</v>
      </c>
      <c r="G44" s="92">
        <f t="shared" si="4"/>
        <v>0</v>
      </c>
      <c r="H44" s="92">
        <f t="shared" si="5"/>
        <v>0.38175726321111725</v>
      </c>
      <c r="I44" s="92">
        <f t="shared" si="6"/>
        <v>12.225470945578396</v>
      </c>
      <c r="J44" s="92">
        <f t="shared" si="7"/>
        <v>-0.38175726321111725</v>
      </c>
      <c r="K44" s="92">
        <f t="shared" si="8"/>
        <v>0</v>
      </c>
      <c r="L44" s="92">
        <f t="shared" si="9"/>
        <v>0.38175726321111725</v>
      </c>
      <c r="M44" s="92">
        <f t="shared" si="10"/>
        <v>12.225470945578396</v>
      </c>
      <c r="N44" s="92">
        <f t="shared" si="11"/>
        <v>-0.38175726321111725</v>
      </c>
      <c r="O44" s="93">
        <f t="shared" si="12"/>
        <v>0.14573860801444224</v>
      </c>
      <c r="P44" s="93"/>
      <c r="R44" s="92">
        <f t="shared" si="13"/>
        <v>0.55641521788886594</v>
      </c>
      <c r="T44" s="92">
        <f t="shared" si="14"/>
        <v>16.098268990067659</v>
      </c>
      <c r="V44" s="10">
        <f t="shared" si="0"/>
        <v>0.46100000000000002</v>
      </c>
      <c r="W44" s="10">
        <f t="shared" si="15"/>
        <v>4.1465963122111357E-4</v>
      </c>
      <c r="X44" s="91">
        <f t="shared" si="16"/>
        <v>4.1465963122111358</v>
      </c>
      <c r="Y44" s="94">
        <f t="shared" si="18"/>
        <v>0.69842628190259326</v>
      </c>
      <c r="Z44" s="94">
        <f t="shared" si="19"/>
        <v>0.69842628190259326</v>
      </c>
      <c r="AA44" s="92">
        <f t="shared" si="17"/>
        <v>12.225470945578396</v>
      </c>
      <c r="AB44" s="94">
        <f t="shared" si="20"/>
        <v>0.63798741066584164</v>
      </c>
    </row>
    <row r="45" spans="1:32">
      <c r="A45" s="90">
        <v>28.620000839233398</v>
      </c>
      <c r="B45" s="90">
        <v>14.039873346854503</v>
      </c>
      <c r="D45" s="92">
        <f t="shared" si="1"/>
        <v>12.439873346854503</v>
      </c>
      <c r="E45" s="92">
        <f t="shared" si="2"/>
        <v>12.776458043296179</v>
      </c>
      <c r="F45" s="92">
        <f t="shared" si="3"/>
        <v>-0.3365846964416761</v>
      </c>
      <c r="G45" s="92">
        <f t="shared" si="4"/>
        <v>0</v>
      </c>
      <c r="H45" s="92">
        <f t="shared" si="5"/>
        <v>0.3365846964416761</v>
      </c>
      <c r="I45" s="92">
        <f t="shared" si="6"/>
        <v>12.776458043296179</v>
      </c>
      <c r="J45" s="92">
        <f t="shared" si="7"/>
        <v>-0.3365846964416761</v>
      </c>
      <c r="K45" s="92">
        <f t="shared" si="8"/>
        <v>0</v>
      </c>
      <c r="L45" s="92">
        <f t="shared" si="9"/>
        <v>0.3365846964416761</v>
      </c>
      <c r="M45" s="92">
        <f t="shared" si="10"/>
        <v>12.776458043296179</v>
      </c>
      <c r="N45" s="92">
        <f t="shared" si="11"/>
        <v>-0.3365846964416761</v>
      </c>
      <c r="O45" s="93">
        <f t="shared" si="12"/>
        <v>0.11328925787873526</v>
      </c>
      <c r="P45" s="93"/>
      <c r="R45" s="92">
        <f t="shared" si="13"/>
        <v>0.53408714056724715</v>
      </c>
      <c r="T45" s="92">
        <f t="shared" si="14"/>
        <v>17.934311499726967</v>
      </c>
      <c r="V45" s="10">
        <f t="shared" si="0"/>
        <v>0.435</v>
      </c>
      <c r="W45" s="10">
        <f t="shared" si="15"/>
        <v>3.7220844986557585E-4</v>
      </c>
      <c r="X45" s="91">
        <f t="shared" si="16"/>
        <v>3.7220844986557586</v>
      </c>
      <c r="Y45" s="94">
        <f t="shared" si="18"/>
        <v>0.59615966448722446</v>
      </c>
      <c r="Z45" s="94">
        <f t="shared" si="19"/>
        <v>0.59615966448722446</v>
      </c>
      <c r="AA45" s="92">
        <f t="shared" si="17"/>
        <v>12.776458043296179</v>
      </c>
      <c r="AB45" s="94">
        <f t="shared" si="20"/>
        <v>0.55098709771778331</v>
      </c>
    </row>
    <row r="46" spans="1:32">
      <c r="A46" s="90">
        <v>31.889999389648438</v>
      </c>
      <c r="B46" s="90">
        <v>14.540210830448991</v>
      </c>
      <c r="D46" s="92">
        <f t="shared" si="1"/>
        <v>12.940210830448992</v>
      </c>
      <c r="E46" s="92">
        <f t="shared" si="2"/>
        <v>13.259221213788912</v>
      </c>
      <c r="F46" s="92">
        <f t="shared" si="3"/>
        <v>-0.31901038333992027</v>
      </c>
      <c r="G46" s="92">
        <f t="shared" si="4"/>
        <v>0</v>
      </c>
      <c r="H46" s="92">
        <f t="shared" si="5"/>
        <v>0.31901038333992027</v>
      </c>
      <c r="I46" s="92">
        <f t="shared" si="6"/>
        <v>13.259221213788912</v>
      </c>
      <c r="J46" s="92">
        <f t="shared" si="7"/>
        <v>-0.31901038333992027</v>
      </c>
      <c r="K46" s="92">
        <f t="shared" si="8"/>
        <v>0</v>
      </c>
      <c r="L46" s="92">
        <f t="shared" si="9"/>
        <v>0.31901038333992027</v>
      </c>
      <c r="M46" s="92">
        <f t="shared" si="10"/>
        <v>13.259221213788912</v>
      </c>
      <c r="N46" s="92">
        <f t="shared" si="11"/>
        <v>-0.31901038333992027</v>
      </c>
      <c r="O46" s="93">
        <f t="shared" si="12"/>
        <v>0.10176762467868287</v>
      </c>
      <c r="P46" s="93"/>
      <c r="R46" s="92">
        <f t="shared" si="13"/>
        <v>0.51534790897194793</v>
      </c>
      <c r="T46" s="92">
        <f t="shared" si="14"/>
        <v>19.983409015000476</v>
      </c>
      <c r="V46" s="10">
        <f t="shared" si="0"/>
        <v>0.40600000000000003</v>
      </c>
      <c r="W46" s="10">
        <f t="shared" si="15"/>
        <v>3.3404221860789377E-4</v>
      </c>
      <c r="X46" s="91">
        <f t="shared" si="16"/>
        <v>3.3404221860789378</v>
      </c>
      <c r="Y46" s="94">
        <f t="shared" si="18"/>
        <v>0.50033748359448893</v>
      </c>
      <c r="Z46" s="94">
        <f t="shared" si="19"/>
        <v>0.50033748359448893</v>
      </c>
      <c r="AA46" s="92">
        <f t="shared" si="17"/>
        <v>13.259221213788912</v>
      </c>
      <c r="AB46" s="94">
        <f t="shared" si="20"/>
        <v>0.4827631704927331</v>
      </c>
    </row>
    <row r="47" spans="1:32">
      <c r="A47" s="90">
        <v>35.540000915527344</v>
      </c>
      <c r="B47" s="90">
        <v>14.977240305915204</v>
      </c>
      <c r="D47" s="92">
        <f t="shared" si="1"/>
        <v>13.377240305915205</v>
      </c>
      <c r="E47" s="92">
        <f t="shared" si="2"/>
        <v>13.685400503281938</v>
      </c>
      <c r="F47" s="92">
        <f t="shared" si="3"/>
        <v>-0.30816019736673361</v>
      </c>
      <c r="G47" s="92">
        <f t="shared" si="4"/>
        <v>0</v>
      </c>
      <c r="H47" s="92">
        <f t="shared" si="5"/>
        <v>0.30816019736673361</v>
      </c>
      <c r="I47" s="92">
        <f t="shared" si="6"/>
        <v>13.685400503281938</v>
      </c>
      <c r="J47" s="92">
        <f t="shared" si="7"/>
        <v>-0.30816019736673361</v>
      </c>
      <c r="K47" s="92">
        <f t="shared" si="8"/>
        <v>0</v>
      </c>
      <c r="L47" s="92">
        <f t="shared" si="9"/>
        <v>0.30816019736673361</v>
      </c>
      <c r="M47" s="92">
        <f t="shared" si="10"/>
        <v>13.685400503281938</v>
      </c>
      <c r="N47" s="92">
        <f t="shared" si="11"/>
        <v>-0.30816019736673361</v>
      </c>
      <c r="O47" s="93">
        <f t="shared" si="12"/>
        <v>9.4962707241104213E-2</v>
      </c>
      <c r="P47" s="93"/>
      <c r="R47" s="92">
        <f t="shared" si="13"/>
        <v>0.49897976382340059</v>
      </c>
      <c r="T47" s="92">
        <f t="shared" si="14"/>
        <v>22.270629924157667</v>
      </c>
      <c r="V47" s="10">
        <f t="shared" si="0"/>
        <v>0.376</v>
      </c>
      <c r="W47" s="10">
        <f t="shared" si="15"/>
        <v>2.9973567453872639E-4</v>
      </c>
      <c r="X47" s="91">
        <f t="shared" si="16"/>
        <v>2.9973567453872638</v>
      </c>
      <c r="Y47" s="94">
        <f t="shared" si="18"/>
        <v>0.43702947546621296</v>
      </c>
      <c r="Z47" s="94">
        <f t="shared" si="19"/>
        <v>0.43702947546621296</v>
      </c>
      <c r="AA47" s="92">
        <f t="shared" si="17"/>
        <v>13.685400503281938</v>
      </c>
      <c r="AB47" s="94">
        <f t="shared" si="20"/>
        <v>0.4261792894930263</v>
      </c>
    </row>
    <row r="48" spans="1:32">
      <c r="A48" s="90">
        <v>39.599998474121094</v>
      </c>
      <c r="B48" s="90">
        <v>15.363214936116666</v>
      </c>
      <c r="D48" s="92">
        <f t="shared" si="1"/>
        <v>13.763214936116666</v>
      </c>
      <c r="E48" s="92">
        <f t="shared" si="2"/>
        <v>14.06297273323079</v>
      </c>
      <c r="F48" s="92">
        <f t="shared" si="3"/>
        <v>-0.29975779711412365</v>
      </c>
      <c r="G48" s="92">
        <f t="shared" si="4"/>
        <v>0</v>
      </c>
      <c r="H48" s="92">
        <f t="shared" si="5"/>
        <v>0.29975779711412365</v>
      </c>
      <c r="I48" s="92">
        <f t="shared" si="6"/>
        <v>14.06297273323079</v>
      </c>
      <c r="J48" s="92">
        <f t="shared" si="7"/>
        <v>-0.29975779711412365</v>
      </c>
      <c r="K48" s="92">
        <f t="shared" si="8"/>
        <v>0</v>
      </c>
      <c r="L48" s="92">
        <f t="shared" si="9"/>
        <v>0.29975779711412365</v>
      </c>
      <c r="M48" s="92">
        <f t="shared" si="10"/>
        <v>14.06297273323079</v>
      </c>
      <c r="N48" s="92">
        <f t="shared" si="11"/>
        <v>-0.29975779711412365</v>
      </c>
      <c r="O48" s="93">
        <f t="shared" si="12"/>
        <v>8.9854736930712109E-2</v>
      </c>
      <c r="P48" s="93"/>
      <c r="R48" s="92">
        <f t="shared" si="13"/>
        <v>0.48452378516416983</v>
      </c>
      <c r="T48" s="92">
        <f t="shared" si="14"/>
        <v>24.814768944731565</v>
      </c>
      <c r="V48" s="10">
        <f t="shared" si="0"/>
        <v>0.34799999999999998</v>
      </c>
      <c r="W48" s="10">
        <f t="shared" si="15"/>
        <v>2.6900521611090728E-4</v>
      </c>
      <c r="X48" s="91">
        <f t="shared" si="16"/>
        <v>2.6900521611090729</v>
      </c>
      <c r="Y48" s="94">
        <f t="shared" si="18"/>
        <v>0.38597463020146172</v>
      </c>
      <c r="Z48" s="94">
        <f t="shared" si="19"/>
        <v>0.38597463020146172</v>
      </c>
      <c r="AA48" s="92">
        <f t="shared" si="17"/>
        <v>14.06297273323079</v>
      </c>
      <c r="AB48" s="94">
        <f t="shared" si="20"/>
        <v>0.37757222994885176</v>
      </c>
    </row>
    <row r="49" spans="1:28">
      <c r="A49" s="90">
        <v>44.119998931884766</v>
      </c>
      <c r="B49" s="90">
        <v>15.70834569010634</v>
      </c>
      <c r="D49" s="92">
        <f t="shared" si="1"/>
        <v>14.10834569010634</v>
      </c>
      <c r="E49" s="92">
        <f t="shared" si="2"/>
        <v>14.400008902841817</v>
      </c>
      <c r="F49" s="92">
        <f t="shared" si="3"/>
        <v>-0.29166321273547702</v>
      </c>
      <c r="G49" s="92">
        <f t="shared" si="4"/>
        <v>0</v>
      </c>
      <c r="H49" s="92">
        <f t="shared" si="5"/>
        <v>0.29166321273547702</v>
      </c>
      <c r="I49" s="92">
        <f t="shared" si="6"/>
        <v>14.400008902841817</v>
      </c>
      <c r="J49" s="92">
        <f t="shared" si="7"/>
        <v>-0.29166321273547702</v>
      </c>
      <c r="K49" s="92">
        <f t="shared" si="8"/>
        <v>0</v>
      </c>
      <c r="L49" s="92">
        <f t="shared" si="9"/>
        <v>0.29166321273547702</v>
      </c>
      <c r="M49" s="92">
        <f t="shared" si="10"/>
        <v>14.400008902841817</v>
      </c>
      <c r="N49" s="92">
        <f t="shared" si="11"/>
        <v>-0.29166321273547702</v>
      </c>
      <c r="O49" s="93">
        <f t="shared" si="12"/>
        <v>8.5067429663180122E-2</v>
      </c>
      <c r="P49" s="93"/>
      <c r="R49" s="92">
        <f t="shared" si="13"/>
        <v>0.47159753969639184</v>
      </c>
      <c r="T49" s="92">
        <f t="shared" si="14"/>
        <v>27.647162159665289</v>
      </c>
      <c r="V49" s="10">
        <f t="shared" si="0"/>
        <v>0.32</v>
      </c>
      <c r="W49" s="10">
        <f t="shared" si="15"/>
        <v>2.4144620139199702E-4</v>
      </c>
      <c r="X49" s="91">
        <f t="shared" si="16"/>
        <v>2.4144620139199704</v>
      </c>
      <c r="Y49" s="94">
        <f t="shared" si="18"/>
        <v>0.34513075398967352</v>
      </c>
      <c r="Z49" s="94">
        <f t="shared" si="19"/>
        <v>0.34513075398967352</v>
      </c>
      <c r="AA49" s="92">
        <f t="shared" si="17"/>
        <v>14.400008902841817</v>
      </c>
      <c r="AB49" s="94">
        <f t="shared" si="20"/>
        <v>0.33703616961102689</v>
      </c>
    </row>
    <row r="50" spans="1:28">
      <c r="A50" s="90">
        <v>49.159999847412109</v>
      </c>
      <c r="B50" s="90">
        <v>16.024885730747751</v>
      </c>
      <c r="D50" s="92">
        <f t="shared" si="1"/>
        <v>14.424885730747752</v>
      </c>
      <c r="E50" s="92">
        <f t="shared" si="2"/>
        <v>14.703072703999664</v>
      </c>
      <c r="F50" s="92">
        <f t="shared" si="3"/>
        <v>-0.27818697325191266</v>
      </c>
      <c r="G50" s="92">
        <f t="shared" si="4"/>
        <v>0</v>
      </c>
      <c r="H50" s="92">
        <f t="shared" si="5"/>
        <v>0.27818697325191266</v>
      </c>
      <c r="I50" s="92">
        <f t="shared" si="6"/>
        <v>14.703072703999664</v>
      </c>
      <c r="J50" s="92">
        <f t="shared" si="7"/>
        <v>-0.27818697325191266</v>
      </c>
      <c r="K50" s="92">
        <f t="shared" si="8"/>
        <v>0</v>
      </c>
      <c r="L50" s="92">
        <f t="shared" si="9"/>
        <v>0.27818697325191266</v>
      </c>
      <c r="M50" s="92">
        <f t="shared" si="10"/>
        <v>14.703072703999664</v>
      </c>
      <c r="N50" s="92">
        <f t="shared" si="11"/>
        <v>-0.27818697325191266</v>
      </c>
      <c r="O50" s="93">
        <f t="shared" si="12"/>
        <v>7.7387992087060375E-2</v>
      </c>
      <c r="P50" s="93"/>
      <c r="R50" s="92">
        <f t="shared" si="13"/>
        <v>0.45974210746263111</v>
      </c>
      <c r="T50" s="92">
        <f t="shared" si="14"/>
        <v>30.805406175300249</v>
      </c>
      <c r="V50" s="10">
        <f t="shared" si="0"/>
        <v>0.29299999999999998</v>
      </c>
      <c r="W50" s="10">
        <f t="shared" si="15"/>
        <v>2.1669255859615955E-4</v>
      </c>
      <c r="X50" s="91">
        <f t="shared" si="16"/>
        <v>2.1669255859615957</v>
      </c>
      <c r="Y50" s="94">
        <f t="shared" si="18"/>
        <v>0.31654004064141184</v>
      </c>
      <c r="Z50" s="94">
        <f t="shared" si="19"/>
        <v>0.31654004064141184</v>
      </c>
      <c r="AA50" s="92">
        <f t="shared" si="17"/>
        <v>14.703072703999664</v>
      </c>
      <c r="AB50" s="94">
        <f t="shared" si="20"/>
        <v>0.30306380115784748</v>
      </c>
    </row>
    <row r="51" spans="1:28">
      <c r="A51" s="90">
        <v>54.779998779296875</v>
      </c>
      <c r="B51" s="90">
        <v>16.325088220904444</v>
      </c>
      <c r="D51" s="92">
        <f t="shared" si="1"/>
        <v>14.725088220904444</v>
      </c>
      <c r="E51" s="92">
        <f t="shared" si="2"/>
        <v>14.976984243942232</v>
      </c>
      <c r="F51" s="92">
        <f t="shared" si="3"/>
        <v>-0.25189602303778713</v>
      </c>
      <c r="G51" s="92">
        <f t="shared" si="4"/>
        <v>0</v>
      </c>
      <c r="H51" s="92">
        <f t="shared" si="5"/>
        <v>0.25189602303778713</v>
      </c>
      <c r="I51" s="92">
        <f t="shared" si="6"/>
        <v>14.976984243942232</v>
      </c>
      <c r="J51" s="92">
        <f t="shared" si="7"/>
        <v>-0.25189602303778713</v>
      </c>
      <c r="K51" s="92">
        <f t="shared" si="8"/>
        <v>0</v>
      </c>
      <c r="L51" s="92">
        <f t="shared" si="9"/>
        <v>0.25189602303778713</v>
      </c>
      <c r="M51" s="92">
        <f t="shared" si="10"/>
        <v>14.976984243942232</v>
      </c>
      <c r="N51" s="92">
        <f t="shared" si="11"/>
        <v>-0.25189602303778713</v>
      </c>
      <c r="O51" s="93">
        <f t="shared" si="12"/>
        <v>6.3451606422253379E-2</v>
      </c>
      <c r="P51" s="93"/>
      <c r="R51" s="92">
        <f t="shared" si="13"/>
        <v>0.44849856850545156</v>
      </c>
      <c r="T51" s="92">
        <f t="shared" si="14"/>
        <v>34.327097597977861</v>
      </c>
      <c r="V51" s="10">
        <f t="shared" si="0"/>
        <v>0.26900000000000002</v>
      </c>
      <c r="W51" s="10">
        <f t="shared" si="15"/>
        <v>1.94461598848164E-4</v>
      </c>
      <c r="X51" s="91">
        <f t="shared" si="16"/>
        <v>1.9446159884816401</v>
      </c>
      <c r="Y51" s="94">
        <f t="shared" si="18"/>
        <v>0.30020249015669265</v>
      </c>
      <c r="Z51" s="94">
        <f t="shared" si="19"/>
        <v>0.30020249015669265</v>
      </c>
      <c r="AA51" s="92">
        <f t="shared" si="17"/>
        <v>14.976984243942232</v>
      </c>
      <c r="AB51" s="94">
        <f t="shared" si="20"/>
        <v>0.27391153994256712</v>
      </c>
    </row>
    <row r="52" spans="1:28">
      <c r="A52" s="90">
        <v>61.040000915527344</v>
      </c>
      <c r="B52" s="90">
        <v>16.612135272649354</v>
      </c>
      <c r="D52" s="92">
        <f t="shared" si="1"/>
        <v>15.012135272649354</v>
      </c>
      <c r="E52" s="92">
        <f t="shared" si="2"/>
        <v>15.22545675297299</v>
      </c>
      <c r="F52" s="92">
        <f t="shared" si="3"/>
        <v>-0.21332148032363563</v>
      </c>
      <c r="G52" s="92">
        <f t="shared" si="4"/>
        <v>0</v>
      </c>
      <c r="H52" s="92">
        <f t="shared" si="5"/>
        <v>0.21332148032363563</v>
      </c>
      <c r="I52" s="92">
        <f t="shared" si="6"/>
        <v>15.22545675297299</v>
      </c>
      <c r="J52" s="92">
        <f t="shared" si="7"/>
        <v>-0.21332148032363563</v>
      </c>
      <c r="K52" s="92">
        <f t="shared" si="8"/>
        <v>0</v>
      </c>
      <c r="L52" s="92">
        <f t="shared" si="9"/>
        <v>0.21332148032363563</v>
      </c>
      <c r="M52" s="92">
        <f t="shared" si="10"/>
        <v>15.22545675297299</v>
      </c>
      <c r="N52" s="92">
        <f t="shared" si="11"/>
        <v>-0.21332148032363563</v>
      </c>
      <c r="O52" s="93">
        <f t="shared" si="12"/>
        <v>4.5506053967467264E-2</v>
      </c>
      <c r="P52" s="93"/>
      <c r="R52" s="92">
        <f t="shared" si="13"/>
        <v>0.43774774259740257</v>
      </c>
      <c r="T52" s="92">
        <f t="shared" si="14"/>
        <v>38.249837814889766</v>
      </c>
      <c r="V52" s="10">
        <f t="shared" si="0"/>
        <v>0.246</v>
      </c>
      <c r="W52" s="10">
        <f t="shared" si="15"/>
        <v>1.7451844671930098E-4</v>
      </c>
      <c r="X52" s="91">
        <f t="shared" si="16"/>
        <v>1.7451844671930099</v>
      </c>
      <c r="Y52" s="94">
        <f t="shared" si="18"/>
        <v>0.28704705174490996</v>
      </c>
      <c r="Z52" s="94">
        <f t="shared" si="19"/>
        <v>0.28704705174490996</v>
      </c>
      <c r="AA52" s="92">
        <f t="shared" si="17"/>
        <v>15.22545675297299</v>
      </c>
      <c r="AB52" s="94">
        <f t="shared" si="20"/>
        <v>0.24847250903075846</v>
      </c>
    </row>
    <row r="53" spans="1:28">
      <c r="A53" s="90">
        <v>68.010002136230469</v>
      </c>
      <c r="B53" s="90">
        <v>16.877620468026024</v>
      </c>
      <c r="D53" s="92">
        <f t="shared" si="1"/>
        <v>15.277620468026024</v>
      </c>
      <c r="E53" s="92">
        <f t="shared" si="2"/>
        <v>15.451770785008675</v>
      </c>
      <c r="F53" s="92">
        <f t="shared" si="3"/>
        <v>-0.17415031698265082</v>
      </c>
      <c r="G53" s="92">
        <f t="shared" si="4"/>
        <v>0</v>
      </c>
      <c r="H53" s="92">
        <f t="shared" si="5"/>
        <v>0.17415031698265082</v>
      </c>
      <c r="I53" s="92">
        <f t="shared" si="6"/>
        <v>15.451770785008675</v>
      </c>
      <c r="J53" s="92">
        <f t="shared" si="7"/>
        <v>-0.17415031698265082</v>
      </c>
      <c r="K53" s="92">
        <f t="shared" si="8"/>
        <v>0</v>
      </c>
      <c r="L53" s="92">
        <f t="shared" si="9"/>
        <v>0.17415031698265082</v>
      </c>
      <c r="M53" s="92">
        <f t="shared" si="10"/>
        <v>15.451770785008675</v>
      </c>
      <c r="N53" s="92">
        <f t="shared" si="11"/>
        <v>-0.17415031698265082</v>
      </c>
      <c r="O53" s="93">
        <f t="shared" si="12"/>
        <v>3.0328332905157761E-2</v>
      </c>
      <c r="P53" s="93"/>
      <c r="R53" s="92">
        <f t="shared" si="13"/>
        <v>0.42780447685295797</v>
      </c>
      <c r="T53" s="92">
        <f t="shared" si="14"/>
        <v>42.617488736625916</v>
      </c>
      <c r="V53" s="10">
        <f t="shared" si="0"/>
        <v>0.22500000000000001</v>
      </c>
      <c r="W53" s="10">
        <f t="shared" si="15"/>
        <v>1.5663293358209818E-4</v>
      </c>
      <c r="X53" s="91">
        <f t="shared" si="16"/>
        <v>1.5663293358209818</v>
      </c>
      <c r="Y53" s="94">
        <f t="shared" si="18"/>
        <v>0.26548519537666948</v>
      </c>
      <c r="Z53" s="94">
        <f t="shared" si="19"/>
        <v>0.26548519537666948</v>
      </c>
      <c r="AA53" s="92">
        <f t="shared" si="17"/>
        <v>15.451770785008675</v>
      </c>
      <c r="AB53" s="94">
        <f t="shared" si="20"/>
        <v>0.22631403203568468</v>
      </c>
    </row>
    <row r="54" spans="1:28">
      <c r="A54" s="90">
        <v>75.790000915527344</v>
      </c>
      <c r="B54" s="90">
        <v>17.126768112917976</v>
      </c>
      <c r="D54" s="92">
        <f t="shared" si="1"/>
        <v>15.526768112917976</v>
      </c>
      <c r="E54" s="92">
        <f t="shared" si="2"/>
        <v>15.659228259130218</v>
      </c>
      <c r="F54" s="92">
        <f t="shared" si="3"/>
        <v>-0.13246014621224234</v>
      </c>
      <c r="G54" s="92">
        <f t="shared" si="4"/>
        <v>0</v>
      </c>
      <c r="H54" s="92">
        <f t="shared" si="5"/>
        <v>0.13246014621224234</v>
      </c>
      <c r="I54" s="92">
        <f t="shared" si="6"/>
        <v>15.659228259130218</v>
      </c>
      <c r="J54" s="92">
        <f t="shared" si="7"/>
        <v>-0.13246014621224234</v>
      </c>
      <c r="K54" s="92">
        <f t="shared" si="8"/>
        <v>0</v>
      </c>
      <c r="L54" s="92">
        <f t="shared" si="9"/>
        <v>0.13246014621224234</v>
      </c>
      <c r="M54" s="92">
        <f t="shared" si="10"/>
        <v>15.659228259130218</v>
      </c>
      <c r="N54" s="92">
        <f t="shared" si="11"/>
        <v>-0.13246014621224234</v>
      </c>
      <c r="O54" s="93">
        <f t="shared" si="12"/>
        <v>1.7545690334568619E-2</v>
      </c>
      <c r="P54" s="93"/>
      <c r="R54" s="92">
        <f t="shared" si="13"/>
        <v>0.41847310438509455</v>
      </c>
      <c r="T54" s="92">
        <f t="shared" si="14"/>
        <v>47.492712967372064</v>
      </c>
      <c r="V54" s="10">
        <f t="shared" si="0"/>
        <v>0.20499999999999999</v>
      </c>
      <c r="W54" s="10">
        <f t="shared" si="15"/>
        <v>1.405542422330293E-4</v>
      </c>
      <c r="X54" s="91">
        <f t="shared" si="16"/>
        <v>1.405542422330293</v>
      </c>
      <c r="Y54" s="94">
        <f t="shared" si="18"/>
        <v>0.24914764489195207</v>
      </c>
      <c r="Z54" s="94">
        <f t="shared" si="19"/>
        <v>0.24914764489195207</v>
      </c>
      <c r="AA54" s="92">
        <f t="shared" si="17"/>
        <v>15.659228259130218</v>
      </c>
      <c r="AB54" s="94">
        <f t="shared" si="20"/>
        <v>0.20745747412154358</v>
      </c>
    </row>
    <row r="55" spans="1:28">
      <c r="A55" s="90">
        <v>84.449996948242188</v>
      </c>
      <c r="B55" s="90">
        <v>17.35847932668511</v>
      </c>
      <c r="D55" s="92">
        <f t="shared" si="1"/>
        <v>15.75847932668511</v>
      </c>
      <c r="E55" s="92">
        <f t="shared" si="2"/>
        <v>15.849560579174382</v>
      </c>
      <c r="F55" s="92">
        <f t="shared" si="3"/>
        <v>-9.1081252489271236E-2</v>
      </c>
      <c r="G55" s="92">
        <f t="shared" si="4"/>
        <v>0</v>
      </c>
      <c r="H55" s="92">
        <f t="shared" si="5"/>
        <v>9.1081252489271236E-2</v>
      </c>
      <c r="I55" s="92">
        <f t="shared" si="6"/>
        <v>15.849560579174382</v>
      </c>
      <c r="J55" s="92">
        <f t="shared" si="7"/>
        <v>-9.1081252489271236E-2</v>
      </c>
      <c r="K55" s="92">
        <f t="shared" si="8"/>
        <v>0</v>
      </c>
      <c r="L55" s="92">
        <f t="shared" si="9"/>
        <v>9.1081252489271236E-2</v>
      </c>
      <c r="M55" s="92">
        <f t="shared" si="10"/>
        <v>15.849560579174382</v>
      </c>
      <c r="N55" s="92">
        <f t="shared" si="11"/>
        <v>-9.1081252489271236E-2</v>
      </c>
      <c r="O55" s="93">
        <f t="shared" si="12"/>
        <v>8.2957945550143769E-3</v>
      </c>
      <c r="P55" s="93"/>
      <c r="R55" s="92">
        <f t="shared" si="13"/>
        <v>0.40979478177209328</v>
      </c>
      <c r="T55" s="92">
        <f t="shared" si="14"/>
        <v>52.919374808143267</v>
      </c>
      <c r="V55" s="10">
        <f t="shared" si="0"/>
        <v>0.187</v>
      </c>
      <c r="W55" s="10">
        <f t="shared" si="15"/>
        <v>1.2614098913527877E-4</v>
      </c>
      <c r="X55" s="91">
        <f t="shared" si="16"/>
        <v>1.2614098913527876</v>
      </c>
      <c r="Y55" s="94">
        <f t="shared" si="18"/>
        <v>0.23171121376713444</v>
      </c>
      <c r="Z55" s="94">
        <f t="shared" si="19"/>
        <v>0.23171121376713444</v>
      </c>
      <c r="AA55" s="92">
        <f t="shared" si="17"/>
        <v>15.849560579174382</v>
      </c>
      <c r="AB55" s="94">
        <f t="shared" si="20"/>
        <v>0.19033232004416334</v>
      </c>
    </row>
    <row r="56" spans="1:28">
      <c r="A56" s="90">
        <v>94.099998474121094</v>
      </c>
      <c r="B56" s="90">
        <v>17.587205033471164</v>
      </c>
      <c r="D56" s="92">
        <f t="shared" si="1"/>
        <v>15.987205033471165</v>
      </c>
      <c r="E56" s="92">
        <f t="shared" si="2"/>
        <v>16.024983961551069</v>
      </c>
      <c r="F56" s="92">
        <f t="shared" si="3"/>
        <v>0</v>
      </c>
      <c r="G56" s="92">
        <f t="shared" si="4"/>
        <v>0</v>
      </c>
      <c r="H56" s="92">
        <f t="shared" si="5"/>
        <v>0</v>
      </c>
      <c r="I56" s="92">
        <f t="shared" si="6"/>
        <v>16.024983961551069</v>
      </c>
      <c r="J56" s="92">
        <f t="shared" si="7"/>
        <v>0</v>
      </c>
      <c r="K56" s="92">
        <f t="shared" si="8"/>
        <v>0</v>
      </c>
      <c r="L56" s="92">
        <f t="shared" si="9"/>
        <v>0</v>
      </c>
      <c r="M56" s="92">
        <f t="shared" si="10"/>
        <v>16.024983961551069</v>
      </c>
      <c r="N56" s="92">
        <f t="shared" si="11"/>
        <v>0</v>
      </c>
      <c r="O56" s="93">
        <f t="shared" si="12"/>
        <v>0</v>
      </c>
      <c r="P56" s="93"/>
      <c r="R56" s="92">
        <f t="shared" si="13"/>
        <v>0.40122827589995647</v>
      </c>
      <c r="T56" s="92">
        <f t="shared" si="14"/>
        <v>58.966409338649186</v>
      </c>
      <c r="V56" s="10">
        <f t="shared" si="0"/>
        <v>0.17</v>
      </c>
      <c r="W56" s="10">
        <f t="shared" si="15"/>
        <v>1.1320516812178449E-4</v>
      </c>
      <c r="X56" s="91">
        <f t="shared" si="16"/>
        <v>1.1320516812178449</v>
      </c>
      <c r="Y56" s="94">
        <f t="shared" si="18"/>
        <v>0.22872570678605442</v>
      </c>
      <c r="Z56" s="94">
        <f t="shared" si="19"/>
        <v>0.22872570678605442</v>
      </c>
      <c r="AA56" s="92">
        <f t="shared" si="17"/>
        <v>16.024983961551069</v>
      </c>
      <c r="AB56" s="94">
        <f t="shared" si="20"/>
        <v>0.17542338237668709</v>
      </c>
    </row>
    <row r="57" spans="1:28">
      <c r="A57" s="98">
        <v>104.84999847412109</v>
      </c>
      <c r="B57" s="90">
        <v>17.807761965014858</v>
      </c>
      <c r="D57" s="92">
        <f t="shared" si="1"/>
        <v>16.207761965014857</v>
      </c>
      <c r="E57" s="92">
        <f t="shared" si="2"/>
        <v>16.187130074317743</v>
      </c>
      <c r="F57" s="92">
        <f t="shared" si="3"/>
        <v>0</v>
      </c>
      <c r="G57" s="92">
        <f t="shared" si="4"/>
        <v>0</v>
      </c>
      <c r="H57" s="92">
        <f t="shared" si="5"/>
        <v>0</v>
      </c>
      <c r="I57" s="92">
        <f t="shared" si="6"/>
        <v>16.187130074317743</v>
      </c>
      <c r="J57" s="92">
        <f t="shared" si="7"/>
        <v>0</v>
      </c>
      <c r="K57" s="92">
        <f t="shared" si="8"/>
        <v>0</v>
      </c>
      <c r="L57" s="92">
        <f t="shared" si="9"/>
        <v>0</v>
      </c>
      <c r="M57" s="92">
        <f t="shared" si="10"/>
        <v>16.187130074317743</v>
      </c>
      <c r="N57" s="92">
        <f t="shared" si="11"/>
        <v>0</v>
      </c>
      <c r="O57" s="93">
        <f t="shared" si="12"/>
        <v>0</v>
      </c>
      <c r="P57" s="93"/>
      <c r="R57" s="92">
        <f t="shared" si="13"/>
        <v>0.3929677166661103</v>
      </c>
      <c r="T57" s="92">
        <f t="shared" si="14"/>
        <v>65.702742076899</v>
      </c>
      <c r="V57" s="10">
        <f t="shared" si="0"/>
        <v>0.155</v>
      </c>
      <c r="W57" s="10">
        <f t="shared" si="15"/>
        <v>1.0159853412064475E-4</v>
      </c>
      <c r="X57" s="91">
        <f t="shared" si="16"/>
        <v>1.0159853412064475</v>
      </c>
      <c r="Y57" s="94">
        <f t="shared" si="18"/>
        <v>0.22055693154369393</v>
      </c>
      <c r="Z57" s="94">
        <f t="shared" si="19"/>
        <v>0.22055693154369216</v>
      </c>
      <c r="AA57" s="92">
        <f t="shared" si="17"/>
        <v>16.187130074317743</v>
      </c>
      <c r="AB57" s="94">
        <f t="shared" si="20"/>
        <v>0.16214611276667412</v>
      </c>
    </row>
    <row r="58" spans="1:28">
      <c r="A58" s="98">
        <v>116.83000183105469</v>
      </c>
      <c r="B58" s="90">
        <v>18.029998468512314</v>
      </c>
      <c r="D58" s="92">
        <f t="shared" si="1"/>
        <v>16.429998468512313</v>
      </c>
      <c r="E58" s="92">
        <f t="shared" si="2"/>
        <v>16.337500410846463</v>
      </c>
      <c r="F58" s="92">
        <f t="shared" si="3"/>
        <v>9.2498057665849842E-2</v>
      </c>
      <c r="G58" s="92">
        <f t="shared" si="4"/>
        <v>0</v>
      </c>
      <c r="H58" s="92">
        <f t="shared" si="5"/>
        <v>-9.2498057665849842E-2</v>
      </c>
      <c r="I58" s="92">
        <f t="shared" si="6"/>
        <v>16.337500410846463</v>
      </c>
      <c r="J58" s="92">
        <f t="shared" si="7"/>
        <v>9.2498057665849842E-2</v>
      </c>
      <c r="K58" s="92">
        <f t="shared" si="8"/>
        <v>0</v>
      </c>
      <c r="L58" s="92">
        <f t="shared" si="9"/>
        <v>-9.2498057665849842E-2</v>
      </c>
      <c r="M58" s="92">
        <f t="shared" si="10"/>
        <v>16.337500410846463</v>
      </c>
      <c r="N58" s="92">
        <f t="shared" si="11"/>
        <v>9.2498057665849842E-2</v>
      </c>
      <c r="O58" s="93">
        <f t="shared" si="12"/>
        <v>8.5558906719548824E-3</v>
      </c>
      <c r="P58" s="93"/>
      <c r="R58" s="92">
        <f t="shared" si="13"/>
        <v>0.38464425211564379</v>
      </c>
      <c r="T58" s="92">
        <f t="shared" si="14"/>
        <v>73.209838711099394</v>
      </c>
      <c r="V58" s="10">
        <f t="shared" si="0"/>
        <v>0.14099999999999999</v>
      </c>
      <c r="W58" s="10">
        <f t="shared" si="15"/>
        <v>9.118039870381106E-5</v>
      </c>
      <c r="X58" s="91">
        <f t="shared" si="16"/>
        <v>0.91180398703811061</v>
      </c>
      <c r="Y58" s="94">
        <f t="shared" si="18"/>
        <v>0.22223650349745583</v>
      </c>
      <c r="Z58" s="94">
        <f t="shared" si="19"/>
        <v>0.22223650349745583</v>
      </c>
      <c r="AA58" s="92">
        <f t="shared" si="17"/>
        <v>16.337500410846463</v>
      </c>
      <c r="AB58" s="94">
        <f t="shared" si="20"/>
        <v>0.15037033652872012</v>
      </c>
    </row>
    <row r="59" spans="1:28">
      <c r="A59" s="98">
        <v>130.17999267578125</v>
      </c>
      <c r="B59" s="90">
        <v>18.246471012434835</v>
      </c>
      <c r="D59" s="92">
        <f t="shared" si="1"/>
        <v>16.646471012434834</v>
      </c>
      <c r="E59" s="92">
        <f t="shared" si="2"/>
        <v>16.477317745014378</v>
      </c>
      <c r="F59" s="92">
        <f t="shared" si="3"/>
        <v>0.16915326742045522</v>
      </c>
      <c r="G59" s="92">
        <f t="shared" si="4"/>
        <v>0</v>
      </c>
      <c r="H59" s="92">
        <f t="shared" si="5"/>
        <v>-0.16915326742045522</v>
      </c>
      <c r="I59" s="92">
        <f t="shared" si="6"/>
        <v>16.477317745014378</v>
      </c>
      <c r="J59" s="92">
        <f t="shared" si="7"/>
        <v>0.16915326742045522</v>
      </c>
      <c r="K59" s="92">
        <f t="shared" si="8"/>
        <v>0</v>
      </c>
      <c r="L59" s="92">
        <f t="shared" si="9"/>
        <v>-0.16915326742045522</v>
      </c>
      <c r="M59" s="92">
        <f t="shared" si="10"/>
        <v>16.477317745014378</v>
      </c>
      <c r="N59" s="92">
        <f t="shared" si="11"/>
        <v>0.16915326742045522</v>
      </c>
      <c r="O59" s="93">
        <f t="shared" si="12"/>
        <v>2.8612827879016037E-2</v>
      </c>
      <c r="P59" s="93"/>
      <c r="R59" s="92">
        <f t="shared" si="13"/>
        <v>0.37653666620094262</v>
      </c>
      <c r="T59" s="92">
        <f t="shared" si="14"/>
        <v>81.575418281580028</v>
      </c>
      <c r="V59" s="10">
        <f t="shared" si="0"/>
        <v>0.128</v>
      </c>
      <c r="W59" s="10">
        <f t="shared" si="15"/>
        <v>8.1829825986035406E-5</v>
      </c>
      <c r="X59" s="91">
        <f t="shared" si="16"/>
        <v>0.81829825986035409</v>
      </c>
      <c r="Y59" s="94">
        <f t="shared" si="18"/>
        <v>0.2164725439225208</v>
      </c>
      <c r="Z59" s="94">
        <f t="shared" si="19"/>
        <v>0.2164725439225208</v>
      </c>
      <c r="AA59" s="92">
        <f t="shared" si="17"/>
        <v>16.477317745014378</v>
      </c>
      <c r="AB59" s="94">
        <f t="shared" si="20"/>
        <v>0.13981733416791542</v>
      </c>
    </row>
    <row r="60" spans="1:28">
      <c r="A60" s="98">
        <v>145.05000305175781</v>
      </c>
      <c r="B60" s="90">
        <v>18.460901362546757</v>
      </c>
      <c r="D60" s="92">
        <f t="shared" si="1"/>
        <v>16.860901362546755</v>
      </c>
      <c r="E60" s="92">
        <f t="shared" si="2"/>
        <v>16.607596451961253</v>
      </c>
      <c r="F60" s="92">
        <f t="shared" si="3"/>
        <v>0.25330491058550209</v>
      </c>
      <c r="G60" s="92">
        <f t="shared" si="4"/>
        <v>0</v>
      </c>
      <c r="H60" s="92">
        <f t="shared" si="5"/>
        <v>-0.25330491058550209</v>
      </c>
      <c r="I60" s="92">
        <f t="shared" si="6"/>
        <v>16.607596451961253</v>
      </c>
      <c r="J60" s="92">
        <f t="shared" si="7"/>
        <v>0.25330491058550209</v>
      </c>
      <c r="K60" s="92">
        <f t="shared" si="8"/>
        <v>0</v>
      </c>
      <c r="L60" s="92">
        <f t="shared" si="9"/>
        <v>-0.25330491058550209</v>
      </c>
      <c r="M60" s="92">
        <f t="shared" si="10"/>
        <v>16.607596451961253</v>
      </c>
      <c r="N60" s="92">
        <f t="shared" si="11"/>
        <v>0.25330491058550209</v>
      </c>
      <c r="O60" s="93">
        <f t="shared" si="12"/>
        <v>6.4163377726729212E-2</v>
      </c>
      <c r="P60" s="93"/>
      <c r="R60" s="92">
        <f t="shared" si="13"/>
        <v>0.36850556694581449</v>
      </c>
      <c r="T60" s="92">
        <f t="shared" si="14"/>
        <v>90.893496208445626</v>
      </c>
      <c r="V60" s="10">
        <f t="shared" si="0"/>
        <v>0.11600000000000001</v>
      </c>
      <c r="W60" s="10">
        <f t="shared" si="15"/>
        <v>7.3440923291269436E-5</v>
      </c>
      <c r="X60" s="91">
        <f t="shared" si="16"/>
        <v>0.73440923291269433</v>
      </c>
      <c r="Y60" s="94">
        <f t="shared" si="18"/>
        <v>0.2144303501119218</v>
      </c>
      <c r="Z60" s="94">
        <f t="shared" si="19"/>
        <v>0.2144303501119218</v>
      </c>
      <c r="AA60" s="92">
        <f t="shared" si="17"/>
        <v>16.607596451961253</v>
      </c>
      <c r="AB60" s="94">
        <f t="shared" si="20"/>
        <v>0.13027870694687493</v>
      </c>
    </row>
    <row r="61" spans="1:28">
      <c r="A61" s="98">
        <v>161.6300048828125</v>
      </c>
      <c r="B61" s="90">
        <v>18.681458294090451</v>
      </c>
      <c r="D61" s="92">
        <f t="shared" si="1"/>
        <v>17.081458294090449</v>
      </c>
      <c r="E61" s="92">
        <f t="shared" si="2"/>
        <v>16.729394818067615</v>
      </c>
      <c r="F61" s="92">
        <f t="shared" si="3"/>
        <v>0.35206347602283472</v>
      </c>
      <c r="G61" s="92">
        <f t="shared" si="4"/>
        <v>0</v>
      </c>
      <c r="H61" s="92">
        <f t="shared" si="5"/>
        <v>-0.35206347602283472</v>
      </c>
      <c r="I61" s="92">
        <f t="shared" si="6"/>
        <v>16.729394818067615</v>
      </c>
      <c r="J61" s="92">
        <f t="shared" si="7"/>
        <v>0.35206347602283472</v>
      </c>
      <c r="K61" s="92">
        <f t="shared" si="8"/>
        <v>0</v>
      </c>
      <c r="L61" s="92">
        <f t="shared" si="9"/>
        <v>-0.35206347602283472</v>
      </c>
      <c r="M61" s="92">
        <f t="shared" si="10"/>
        <v>16.729394818067615</v>
      </c>
      <c r="N61" s="92">
        <f t="shared" si="11"/>
        <v>0.35206347602283472</v>
      </c>
      <c r="O61" s="93">
        <f t="shared" si="12"/>
        <v>0.12394869114928111</v>
      </c>
      <c r="P61" s="93"/>
      <c r="R61" s="92">
        <f t="shared" si="13"/>
        <v>0.36024500771196821</v>
      </c>
      <c r="T61" s="92">
        <f t="shared" si="14"/>
        <v>101.28311566284334</v>
      </c>
      <c r="V61" s="10">
        <f t="shared" si="0"/>
        <v>0.106</v>
      </c>
      <c r="W61" s="10">
        <f t="shared" si="15"/>
        <v>6.5907355229284686E-5</v>
      </c>
      <c r="X61" s="91">
        <f t="shared" si="16"/>
        <v>0.65907355229284681</v>
      </c>
      <c r="Y61" s="94">
        <f t="shared" si="18"/>
        <v>0.22055693154369393</v>
      </c>
      <c r="Z61" s="94">
        <f t="shared" si="19"/>
        <v>0.22055693154369393</v>
      </c>
      <c r="AA61" s="92">
        <f t="shared" si="17"/>
        <v>16.729394818067615</v>
      </c>
      <c r="AB61" s="94">
        <f t="shared" si="20"/>
        <v>0.1217983661063613</v>
      </c>
    </row>
    <row r="62" spans="1:28">
      <c r="A62" s="98">
        <v>180.10000610351562</v>
      </c>
      <c r="B62" s="90">
        <v>18.898691931461894</v>
      </c>
      <c r="D62" s="92">
        <f t="shared" si="1"/>
        <v>17.298691931461892</v>
      </c>
      <c r="E62" s="92">
        <f t="shared" si="2"/>
        <v>16.843410154813775</v>
      </c>
      <c r="F62" s="92">
        <f t="shared" si="3"/>
        <v>0.45528177664811764</v>
      </c>
      <c r="G62" s="92">
        <f t="shared" si="4"/>
        <v>0</v>
      </c>
      <c r="H62" s="92">
        <f t="shared" si="5"/>
        <v>-0.45528177664811764</v>
      </c>
      <c r="I62" s="92">
        <f t="shared" si="6"/>
        <v>16.843410154813775</v>
      </c>
      <c r="J62" s="92">
        <f t="shared" si="7"/>
        <v>0.45528177664811764</v>
      </c>
      <c r="K62" s="92">
        <f t="shared" si="8"/>
        <v>0</v>
      </c>
      <c r="L62" s="92">
        <f t="shared" si="9"/>
        <v>-0.45528177664811764</v>
      </c>
      <c r="M62" s="92">
        <f t="shared" si="10"/>
        <v>16.843410154813775</v>
      </c>
      <c r="N62" s="92">
        <f t="shared" si="11"/>
        <v>0.45528177664811764</v>
      </c>
      <c r="O62" s="93">
        <f t="shared" si="12"/>
        <v>0.20728149614786648</v>
      </c>
      <c r="P62" s="93"/>
      <c r="R62" s="92">
        <f t="shared" si="13"/>
        <v>0.35210891642464826</v>
      </c>
      <c r="T62" s="92">
        <f t="shared" si="14"/>
        <v>112.85707602549789</v>
      </c>
      <c r="V62" s="10">
        <f t="shared" si="0"/>
        <v>9.6000000000000002E-2</v>
      </c>
      <c r="W62" s="10">
        <f t="shared" si="15"/>
        <v>5.9148283101110897E-5</v>
      </c>
      <c r="X62" s="91">
        <f t="shared" si="16"/>
        <v>0.59148283101110899</v>
      </c>
      <c r="Y62" s="94">
        <f t="shared" si="18"/>
        <v>0.21723363737144297</v>
      </c>
      <c r="Z62" s="94">
        <f t="shared" si="19"/>
        <v>0.21723363737144297</v>
      </c>
      <c r="AA62" s="92">
        <f t="shared" si="17"/>
        <v>16.843410154813775</v>
      </c>
      <c r="AB62" s="94">
        <f t="shared" si="20"/>
        <v>0.11401533674616005</v>
      </c>
    </row>
    <row r="63" spans="1:28">
      <c r="A63" s="98">
        <v>200.67999267578125</v>
      </c>
      <c r="B63" s="90">
        <v>19.11453791253561</v>
      </c>
      <c r="D63" s="92">
        <f t="shared" si="1"/>
        <v>17.514537912535609</v>
      </c>
      <c r="E63" s="92">
        <f t="shared" si="2"/>
        <v>16.950387483131053</v>
      </c>
      <c r="F63" s="92">
        <f t="shared" si="3"/>
        <v>0.56415042940455606</v>
      </c>
      <c r="G63" s="92">
        <f t="shared" si="4"/>
        <v>0</v>
      </c>
      <c r="H63" s="92">
        <f t="shared" si="5"/>
        <v>-0.56415042940455606</v>
      </c>
      <c r="I63" s="92">
        <f t="shared" si="6"/>
        <v>16.950387483131053</v>
      </c>
      <c r="J63" s="92">
        <f t="shared" si="7"/>
        <v>0.56415042940455606</v>
      </c>
      <c r="K63" s="92">
        <f t="shared" si="8"/>
        <v>0</v>
      </c>
      <c r="L63" s="92">
        <f t="shared" si="9"/>
        <v>-0.56415042940455606</v>
      </c>
      <c r="M63" s="92">
        <f t="shared" si="10"/>
        <v>16.950387483131053</v>
      </c>
      <c r="N63" s="92">
        <f t="shared" si="11"/>
        <v>0.56415042940455606</v>
      </c>
      <c r="O63" s="93">
        <f t="shared" si="12"/>
        <v>0.31826570699734502</v>
      </c>
      <c r="P63" s="93"/>
      <c r="R63" s="92">
        <f t="shared" si="13"/>
        <v>0.34402479728331059</v>
      </c>
      <c r="T63" s="92">
        <f t="shared" si="14"/>
        <v>125.7532283324276</v>
      </c>
      <c r="V63" s="10">
        <f t="shared" si="0"/>
        <v>8.6999999999999994E-2</v>
      </c>
      <c r="W63" s="10">
        <f t="shared" si="15"/>
        <v>5.3082552004737721E-5</v>
      </c>
      <c r="X63" s="91">
        <f t="shared" si="16"/>
        <v>0.53082552004737715</v>
      </c>
      <c r="Y63" s="94">
        <f t="shared" si="18"/>
        <v>0.21584598107371633</v>
      </c>
      <c r="Z63" s="94">
        <f t="shared" si="19"/>
        <v>0.21584598107371633</v>
      </c>
      <c r="AA63" s="92">
        <f t="shared" si="17"/>
        <v>16.950387483131053</v>
      </c>
      <c r="AB63" s="94">
        <f t="shared" si="20"/>
        <v>0.10697732831727791</v>
      </c>
    </row>
    <row r="64" spans="1:28">
      <c r="A64" s="98">
        <v>223.61000061035156</v>
      </c>
      <c r="B64" s="90">
        <v>19.32675955446329</v>
      </c>
      <c r="D64" s="92">
        <f t="shared" si="1"/>
        <v>17.726759554463289</v>
      </c>
      <c r="E64" s="92">
        <f t="shared" si="2"/>
        <v>17.050953243283718</v>
      </c>
      <c r="F64" s="92">
        <f t="shared" si="3"/>
        <v>0.67580631117957068</v>
      </c>
      <c r="G64" s="92">
        <f t="shared" si="4"/>
        <v>0</v>
      </c>
      <c r="H64" s="92">
        <f t="shared" si="5"/>
        <v>-0.67580631117957068</v>
      </c>
      <c r="I64" s="92">
        <f t="shared" si="6"/>
        <v>17.050953243283718</v>
      </c>
      <c r="J64" s="92">
        <f t="shared" si="7"/>
        <v>0.67580631117957068</v>
      </c>
      <c r="K64" s="92">
        <f t="shared" si="8"/>
        <v>0</v>
      </c>
      <c r="L64" s="92">
        <f t="shared" si="9"/>
        <v>-0.67580631117957068</v>
      </c>
      <c r="M64" s="92">
        <f t="shared" si="10"/>
        <v>17.050953243283718</v>
      </c>
      <c r="N64" s="92">
        <f t="shared" si="11"/>
        <v>0.67580631117957068</v>
      </c>
      <c r="O64" s="93">
        <f t="shared" si="12"/>
        <v>0.45671417023013872</v>
      </c>
      <c r="P64" s="93"/>
      <c r="R64" s="92">
        <f t="shared" si="13"/>
        <v>0.33607642118115033</v>
      </c>
      <c r="T64" s="92">
        <f t="shared" si="14"/>
        <v>140.12198769409957</v>
      </c>
      <c r="V64" s="10">
        <f t="shared" si="0"/>
        <v>7.9000000000000001E-2</v>
      </c>
      <c r="W64" s="10">
        <f t="shared" si="15"/>
        <v>4.7639220600357184E-5</v>
      </c>
      <c r="X64" s="91">
        <f t="shared" si="16"/>
        <v>0.47639220600357185</v>
      </c>
      <c r="Y64" s="94">
        <f t="shared" si="18"/>
        <v>0.21222164192768034</v>
      </c>
      <c r="Z64" s="94">
        <f t="shared" si="19"/>
        <v>0.21222164192768034</v>
      </c>
      <c r="AA64" s="92">
        <f t="shared" si="17"/>
        <v>17.050953243283718</v>
      </c>
      <c r="AB64" s="94">
        <f t="shared" si="20"/>
        <v>0.10056576015266572</v>
      </c>
    </row>
    <row r="65" spans="1:28">
      <c r="A65" s="98">
        <v>249.16000366210938</v>
      </c>
      <c r="B65" s="90">
        <v>19.541189904575216</v>
      </c>
      <c r="D65" s="92">
        <f t="shared" si="1"/>
        <v>17.941189904575214</v>
      </c>
      <c r="E65" s="92">
        <f t="shared" si="2"/>
        <v>17.145671646099871</v>
      </c>
      <c r="F65" s="92">
        <f t="shared" si="3"/>
        <v>0.79551825847534374</v>
      </c>
      <c r="G65" s="92">
        <f t="shared" si="4"/>
        <v>0</v>
      </c>
      <c r="H65" s="92">
        <f t="shared" si="5"/>
        <v>-0.79551825847534374</v>
      </c>
      <c r="I65" s="92">
        <f t="shared" si="6"/>
        <v>17.145671646099871</v>
      </c>
      <c r="J65" s="92">
        <f t="shared" si="7"/>
        <v>0.79551825847534374</v>
      </c>
      <c r="K65" s="92">
        <f t="shared" si="8"/>
        <v>0</v>
      </c>
      <c r="L65" s="92">
        <f t="shared" si="9"/>
        <v>-0.79551825847534374</v>
      </c>
      <c r="M65" s="92">
        <f t="shared" si="10"/>
        <v>17.145671646099871</v>
      </c>
      <c r="N65" s="92">
        <f t="shared" si="11"/>
        <v>0.79551825847534374</v>
      </c>
      <c r="O65" s="93">
        <f t="shared" si="12"/>
        <v>0.6328492995676438</v>
      </c>
      <c r="P65" s="93"/>
      <c r="R65" s="92">
        <f t="shared" si="13"/>
        <v>0.32804532192602198</v>
      </c>
      <c r="T65" s="92">
        <f t="shared" si="14"/>
        <v>156.13252927734968</v>
      </c>
      <c r="V65" s="10">
        <f t="shared" si="0"/>
        <v>7.1999999999999995E-2</v>
      </c>
      <c r="W65" s="10">
        <f t="shared" si="15"/>
        <v>4.2754077664763337E-5</v>
      </c>
      <c r="X65" s="91">
        <f t="shared" si="16"/>
        <v>0.42754077664763335</v>
      </c>
      <c r="Y65" s="94">
        <f t="shared" si="18"/>
        <v>0.21443035011192535</v>
      </c>
      <c r="Z65" s="94">
        <f t="shared" si="19"/>
        <v>0.21443035011192535</v>
      </c>
      <c r="AA65" s="92">
        <f t="shared" si="17"/>
        <v>17.145671646099871</v>
      </c>
      <c r="AB65" s="94">
        <f t="shared" si="20"/>
        <v>9.4718402816152292E-2</v>
      </c>
    </row>
    <row r="66" spans="1:28">
      <c r="A66" s="98">
        <v>277.6300048828125</v>
      </c>
      <c r="B66" s="90">
        <v>19.769593262211586</v>
      </c>
      <c r="D66" s="92">
        <f t="shared" si="1"/>
        <v>18.169593262211585</v>
      </c>
      <c r="E66" s="92">
        <f t="shared" si="2"/>
        <v>17.23503879797514</v>
      </c>
      <c r="F66" s="92">
        <f t="shared" si="3"/>
        <v>0.93455446423644517</v>
      </c>
      <c r="G66" s="92">
        <f t="shared" si="4"/>
        <v>0</v>
      </c>
      <c r="H66" s="92">
        <f t="shared" si="5"/>
        <v>-0.93455446423644517</v>
      </c>
      <c r="I66" s="92">
        <f t="shared" si="6"/>
        <v>17.23503879797514</v>
      </c>
      <c r="J66" s="92">
        <f t="shared" si="7"/>
        <v>0.93455446423644517</v>
      </c>
      <c r="K66" s="92">
        <f t="shared" si="8"/>
        <v>0</v>
      </c>
      <c r="L66" s="92">
        <f t="shared" si="9"/>
        <v>-0.93455446423644517</v>
      </c>
      <c r="M66" s="92">
        <f t="shared" si="10"/>
        <v>17.23503879797514</v>
      </c>
      <c r="N66" s="92">
        <f t="shared" si="11"/>
        <v>0.93455446423644517</v>
      </c>
      <c r="O66" s="93">
        <f t="shared" si="12"/>
        <v>0.87339204662426906</v>
      </c>
      <c r="P66" s="93"/>
      <c r="R66" s="92">
        <f t="shared" si="13"/>
        <v>0.31949088905574596</v>
      </c>
      <c r="T66" s="92">
        <f t="shared" si="14"/>
        <v>173.97284567558543</v>
      </c>
      <c r="V66" s="10">
        <f t="shared" si="0"/>
        <v>6.5000000000000002E-2</v>
      </c>
      <c r="W66" s="10">
        <f t="shared" si="15"/>
        <v>3.8369794187119665E-5</v>
      </c>
      <c r="X66" s="91">
        <f t="shared" si="16"/>
        <v>0.38369794187119666</v>
      </c>
      <c r="Y66" s="94">
        <f t="shared" si="18"/>
        <v>0.22840335763637043</v>
      </c>
      <c r="Z66" s="94">
        <f t="shared" si="19"/>
        <v>0.22840335763637043</v>
      </c>
      <c r="AA66" s="92">
        <f t="shared" si="17"/>
        <v>17.23503879797514</v>
      </c>
      <c r="AB66" s="94">
        <f t="shared" si="20"/>
        <v>8.9367151875269002E-2</v>
      </c>
    </row>
    <row r="67" spans="1:28">
      <c r="A67" s="98">
        <v>309.35000610351562</v>
      </c>
      <c r="B67" s="90">
        <v>20.014656519482362</v>
      </c>
      <c r="D67" s="92">
        <f t="shared" si="1"/>
        <v>18.41465651948236</v>
      </c>
      <c r="E67" s="92">
        <f t="shared" si="2"/>
        <v>17.319485336124778</v>
      </c>
      <c r="F67" s="92">
        <f t="shared" si="3"/>
        <v>1.0951711833575821</v>
      </c>
      <c r="G67" s="92">
        <f t="shared" si="4"/>
        <v>0</v>
      </c>
      <c r="H67" s="92">
        <f t="shared" si="5"/>
        <v>-1.0951711833575821</v>
      </c>
      <c r="I67" s="92">
        <f t="shared" si="6"/>
        <v>17.319485336124778</v>
      </c>
      <c r="J67" s="92">
        <f t="shared" si="7"/>
        <v>1.0951711833575821</v>
      </c>
      <c r="K67" s="92">
        <f t="shared" si="8"/>
        <v>0</v>
      </c>
      <c r="L67" s="92">
        <f t="shared" si="9"/>
        <v>-1.0951711833575821</v>
      </c>
      <c r="M67" s="92">
        <f t="shared" si="10"/>
        <v>17.319485336124778</v>
      </c>
      <c r="N67" s="92">
        <f t="shared" si="11"/>
        <v>1.0951711833575821</v>
      </c>
      <c r="O67" s="93">
        <f t="shared" si="12"/>
        <v>1.1993999208568467</v>
      </c>
      <c r="P67" s="93"/>
      <c r="R67" s="92">
        <f t="shared" si="13"/>
        <v>0.31031248990702776</v>
      </c>
      <c r="T67" s="92">
        <f t="shared" si="14"/>
        <v>193.84972778538508</v>
      </c>
      <c r="V67" s="10">
        <f t="shared" si="0"/>
        <v>0.06</v>
      </c>
      <c r="W67" s="10">
        <f t="shared" si="15"/>
        <v>3.4435448318555827E-5</v>
      </c>
      <c r="X67" s="91">
        <f t="shared" si="16"/>
        <v>0.34435448318555828</v>
      </c>
      <c r="Y67" s="94">
        <f t="shared" si="18"/>
        <v>0.24506325727077538</v>
      </c>
      <c r="Z67" s="94">
        <f t="shared" si="19"/>
        <v>0.24506325727077538</v>
      </c>
      <c r="AA67" s="92">
        <f t="shared" si="17"/>
        <v>17.319485336124778</v>
      </c>
      <c r="AB67" s="94">
        <f t="shared" si="20"/>
        <v>8.4446538149638428E-2</v>
      </c>
    </row>
    <row r="68" spans="1:28">
      <c r="A68" s="98">
        <v>344.70001220703125</v>
      </c>
      <c r="B68" s="90">
        <v>20.278875712197888</v>
      </c>
      <c r="D68" s="92">
        <f t="shared" si="1"/>
        <v>18.678875712197886</v>
      </c>
      <c r="E68" s="92">
        <f t="shared" si="2"/>
        <v>17.39942535143442</v>
      </c>
      <c r="F68" s="92">
        <f t="shared" si="3"/>
        <v>1.279450360763466</v>
      </c>
      <c r="G68" s="92">
        <f t="shared" si="4"/>
        <v>0</v>
      </c>
      <c r="H68" s="92">
        <f t="shared" si="5"/>
        <v>-1.279450360763466</v>
      </c>
      <c r="I68" s="92">
        <f t="shared" si="6"/>
        <v>17.39942535143442</v>
      </c>
      <c r="J68" s="92">
        <f t="shared" si="7"/>
        <v>1.279450360763466</v>
      </c>
      <c r="K68" s="92">
        <f t="shared" si="8"/>
        <v>0</v>
      </c>
      <c r="L68" s="92">
        <f t="shared" si="9"/>
        <v>-1.279450360763466</v>
      </c>
      <c r="M68" s="92">
        <f t="shared" si="10"/>
        <v>17.39942535143442</v>
      </c>
      <c r="N68" s="92">
        <f t="shared" si="11"/>
        <v>1.279450360763466</v>
      </c>
      <c r="O68" s="93">
        <f t="shared" si="12"/>
        <v>1.6369932256577633</v>
      </c>
      <c r="P68" s="93"/>
      <c r="R68" s="92">
        <f t="shared" si="13"/>
        <v>0.30041663999258861</v>
      </c>
      <c r="T68" s="92">
        <f t="shared" si="14"/>
        <v>216.00130019584489</v>
      </c>
      <c r="V68" s="10">
        <f t="shared" si="0"/>
        <v>5.3999999999999999E-2</v>
      </c>
      <c r="W68" s="10">
        <f t="shared" si="15"/>
        <v>3.0903991210549917E-5</v>
      </c>
      <c r="X68" s="91">
        <f t="shared" si="16"/>
        <v>0.30903991210549919</v>
      </c>
      <c r="Y68" s="94">
        <f t="shared" si="18"/>
        <v>0.26421919271552596</v>
      </c>
      <c r="Z68" s="94">
        <f t="shared" si="19"/>
        <v>0.26421919271552596</v>
      </c>
      <c r="AA68" s="92">
        <f t="shared" si="17"/>
        <v>17.39942535143442</v>
      </c>
      <c r="AB68" s="94">
        <f t="shared" si="20"/>
        <v>7.9940015309642121E-2</v>
      </c>
    </row>
    <row r="69" spans="1:28">
      <c r="A69" s="98">
        <v>384.08999633789062</v>
      </c>
      <c r="B69" s="90">
        <v>20.547087459875293</v>
      </c>
      <c r="D69" s="92">
        <f t="shared" si="1"/>
        <v>18.947087459875291</v>
      </c>
      <c r="E69" s="92">
        <f t="shared" si="2"/>
        <v>17.475198561974025</v>
      </c>
      <c r="F69" s="92">
        <f t="shared" si="3"/>
        <v>1.4718888979012661</v>
      </c>
      <c r="G69" s="92">
        <f t="shared" si="4"/>
        <v>0</v>
      </c>
      <c r="H69" s="92">
        <f t="shared" si="5"/>
        <v>-1.4718888979012661</v>
      </c>
      <c r="I69" s="92">
        <f t="shared" si="6"/>
        <v>17.475198561974025</v>
      </c>
      <c r="J69" s="92">
        <f t="shared" si="7"/>
        <v>1.4718888979012661</v>
      </c>
      <c r="K69" s="92">
        <f t="shared" si="8"/>
        <v>0</v>
      </c>
      <c r="L69" s="92">
        <f t="shared" si="9"/>
        <v>-1.4718888979012661</v>
      </c>
      <c r="M69" s="92">
        <f t="shared" si="10"/>
        <v>17.475198561974025</v>
      </c>
      <c r="N69" s="92">
        <f t="shared" si="11"/>
        <v>1.4718888979012661</v>
      </c>
      <c r="O69" s="93">
        <f t="shared" si="12"/>
        <v>2.1664569277650036</v>
      </c>
      <c r="P69" s="93"/>
      <c r="R69" s="92">
        <f t="shared" si="13"/>
        <v>0.29037125618444604</v>
      </c>
      <c r="T69" s="92">
        <f t="shared" si="14"/>
        <v>240.68446667583078</v>
      </c>
      <c r="V69" s="10">
        <f t="shared" si="0"/>
        <v>4.9000000000000002E-2</v>
      </c>
      <c r="W69" s="10">
        <f t="shared" si="15"/>
        <v>2.7734661795646613E-5</v>
      </c>
      <c r="X69" s="91">
        <f t="shared" si="16"/>
        <v>0.27734661795646615</v>
      </c>
      <c r="Y69" s="94">
        <f t="shared" si="18"/>
        <v>0.2682117476774053</v>
      </c>
      <c r="Z69" s="94">
        <f t="shared" si="19"/>
        <v>0.2682117476774053</v>
      </c>
      <c r="AA69" s="92">
        <f t="shared" si="17"/>
        <v>17.475198561974025</v>
      </c>
      <c r="AB69" s="94">
        <f t="shared" si="20"/>
        <v>7.5773210539605174E-2</v>
      </c>
    </row>
    <row r="70" spans="1:28">
      <c r="A70" s="98">
        <v>427.98001098632812</v>
      </c>
      <c r="B70" s="90">
        <v>20.820741430494319</v>
      </c>
      <c r="D70" s="92">
        <f t="shared" si="1"/>
        <v>19.220741430494318</v>
      </c>
      <c r="E70" s="92">
        <f t="shared" si="2"/>
        <v>17.547119228183004</v>
      </c>
      <c r="F70" s="92">
        <f t="shared" si="3"/>
        <v>1.6736222023113143</v>
      </c>
      <c r="G70" s="92">
        <f t="shared" si="4"/>
        <v>0</v>
      </c>
      <c r="H70" s="92">
        <f t="shared" si="5"/>
        <v>-1.6736222023113143</v>
      </c>
      <c r="I70" s="92">
        <f t="shared" si="6"/>
        <v>17.547119228183004</v>
      </c>
      <c r="J70" s="92">
        <f t="shared" si="7"/>
        <v>1.6736222023113143</v>
      </c>
      <c r="K70" s="92">
        <f t="shared" si="8"/>
        <v>0</v>
      </c>
      <c r="L70" s="92">
        <f t="shared" si="9"/>
        <v>-1.6736222023113143</v>
      </c>
      <c r="M70" s="92">
        <f t="shared" si="10"/>
        <v>17.547119228183004</v>
      </c>
      <c r="N70" s="92">
        <f t="shared" si="11"/>
        <v>1.6736222023113143</v>
      </c>
      <c r="O70" s="93">
        <f t="shared" si="12"/>
        <v>2.8010112760693739</v>
      </c>
      <c r="P70" s="93"/>
      <c r="R70" s="92">
        <f t="shared" si="13"/>
        <v>0.28012204380171102</v>
      </c>
      <c r="T70" s="92">
        <f t="shared" si="14"/>
        <v>268.18751249522921</v>
      </c>
      <c r="V70" s="10">
        <f t="shared" si="0"/>
        <v>4.4999999999999998E-2</v>
      </c>
      <c r="W70" s="10">
        <f t="shared" si="15"/>
        <v>2.4890429165073417E-5</v>
      </c>
      <c r="X70" s="91">
        <f t="shared" si="16"/>
        <v>0.24890429165073416</v>
      </c>
      <c r="Y70" s="94">
        <f t="shared" si="18"/>
        <v>0.27365397061902641</v>
      </c>
      <c r="Z70" s="94">
        <f t="shared" si="19"/>
        <v>0.27365397061902641</v>
      </c>
      <c r="AA70" s="92">
        <f t="shared" si="17"/>
        <v>17.547119228183004</v>
      </c>
      <c r="AB70" s="94">
        <f t="shared" si="20"/>
        <v>7.192066620897819E-2</v>
      </c>
    </row>
    <row r="71" spans="1:28">
      <c r="A71" s="98">
        <v>476.8800048828125</v>
      </c>
      <c r="B71" s="90">
        <v>21.105437682919067</v>
      </c>
      <c r="D71" s="92">
        <f t="shared" si="1"/>
        <v>19.505437682919066</v>
      </c>
      <c r="E71" s="92">
        <f t="shared" si="2"/>
        <v>17.615468132187868</v>
      </c>
      <c r="F71" s="92">
        <f t="shared" si="3"/>
        <v>1.8899695507311982</v>
      </c>
      <c r="G71" s="92">
        <f t="shared" si="4"/>
        <v>0</v>
      </c>
      <c r="H71" s="92">
        <f t="shared" si="5"/>
        <v>-1.8899695507311982</v>
      </c>
      <c r="I71" s="92">
        <f t="shared" si="6"/>
        <v>17.615468132187868</v>
      </c>
      <c r="J71" s="92">
        <f t="shared" si="7"/>
        <v>1.8899695507311982</v>
      </c>
      <c r="K71" s="92">
        <f t="shared" si="8"/>
        <v>0</v>
      </c>
      <c r="L71" s="92">
        <f t="shared" si="9"/>
        <v>-1.8899695507311982</v>
      </c>
      <c r="M71" s="92">
        <f t="shared" si="10"/>
        <v>17.615468132187868</v>
      </c>
      <c r="N71" s="92">
        <f t="shared" si="11"/>
        <v>1.8899695507311982</v>
      </c>
      <c r="O71" s="93">
        <f t="shared" si="12"/>
        <v>3.5719849026910873</v>
      </c>
      <c r="P71" s="93"/>
      <c r="R71" s="92">
        <f t="shared" si="13"/>
        <v>0.26945926281202004</v>
      </c>
      <c r="T71" s="92">
        <f t="shared" si="14"/>
        <v>298.82998968454115</v>
      </c>
      <c r="V71" s="10">
        <f t="shared" ref="V71:V124" si="21">ROUND($D71/$A71,3)</f>
        <v>4.1000000000000002E-2</v>
      </c>
      <c r="W71" s="10">
        <f t="shared" si="15"/>
        <v>2.2338127072742948E-5</v>
      </c>
      <c r="X71" s="91">
        <f t="shared" si="16"/>
        <v>0.22338127072742947</v>
      </c>
      <c r="Y71" s="94">
        <f t="shared" si="18"/>
        <v>0.28469625242474805</v>
      </c>
      <c r="Z71" s="94">
        <f t="shared" si="19"/>
        <v>0.28469625242474805</v>
      </c>
      <c r="AA71" s="92">
        <f t="shared" si="17"/>
        <v>17.615468132187868</v>
      </c>
      <c r="AB71" s="94">
        <f t="shared" si="20"/>
        <v>6.8348904004864153E-2</v>
      </c>
    </row>
    <row r="72" spans="1:28">
      <c r="A72" s="98">
        <v>531.3800048828125</v>
      </c>
      <c r="B72" s="90">
        <v>21.413593238850783</v>
      </c>
      <c r="D72" s="92">
        <f t="shared" ref="D72:D125" si="22">IF(B72-$D$4&gt;0.05,B72-$D$4,IF(A72="","",0))</f>
        <v>19.813593238850782</v>
      </c>
      <c r="E72" s="92">
        <f t="shared" ref="E72:E125" si="23">IF(D72="","",IF(A72&lt;$F$4+0.01,0,10^(((-0.434*$E$4)/(LOG(A72)-LOG($F$4)))+LOG($G$4))))</f>
        <v>17.68052512711844</v>
      </c>
      <c r="F72" s="92">
        <f t="shared" ref="F72:F125" si="24">IF(E72="","",IF(ABS(D72-E72)&lt;0.05,0,D72-E72))</f>
        <v>2.1330681117323422</v>
      </c>
      <c r="G72" s="92">
        <f t="shared" ref="G72:G125" si="25">IF(OR(D72="",$H$4=""),"",IF(A72&lt;$I$4,0,10^(((-0.434*$H$4)/(LOG(A72)-LOG($I$4)))+LOG($J$4))))</f>
        <v>8.8522178576221624E-77</v>
      </c>
      <c r="H72" s="92">
        <f t="shared" ref="H72:H125" si="26">IF(G72="","",IF(ABS(G72-F72)&lt;0.05,0,G72-F72))</f>
        <v>-2.1330681117323422</v>
      </c>
      <c r="I72" s="92">
        <f t="shared" ref="I72:I125" si="27">IF(G72="","",E72+G72)</f>
        <v>17.68052512711844</v>
      </c>
      <c r="J72" s="92">
        <f t="shared" ref="J72:J125" si="28">IF(I72="","",IF(ABS(D72-I72)&lt;0.05,0,D72-I72))</f>
        <v>2.1330681117323422</v>
      </c>
      <c r="K72" s="92">
        <f t="shared" ref="K72:K125" si="29">IF(OR(G72="",$K$4=""),"",IF(A72&lt;$L$4,0,10^(((-0.434*$K$4)/(LOG(A72)-LOG($L$4)))+LOG($M$4))))</f>
        <v>0</v>
      </c>
      <c r="L72" s="92">
        <f t="shared" ref="L72:L125" si="30">IF(K72="","",IF(ABS(K72-J72)&lt;0.05,0,K72-J72))</f>
        <v>-2.1330681117323422</v>
      </c>
      <c r="M72" s="92">
        <f t="shared" ref="M72:M125" si="31">IF(L72="","",E72+G72+K72)</f>
        <v>17.68052512711844</v>
      </c>
      <c r="N72" s="92">
        <f t="shared" ref="N72:N125" si="32">IF(M72="","",IF(ABS(D72-M72)&lt;0.05,0,D72-M72))</f>
        <v>2.1330681117323422</v>
      </c>
      <c r="O72" s="93">
        <f t="shared" ref="O72:O125" si="33">IF($H$4="",IF(A72="","",F72^2),IF(N72="","",N72^2))</f>
        <v>4.5499795692893796</v>
      </c>
      <c r="P72" s="93"/>
      <c r="R72" s="92">
        <f t="shared" ref="R72:R125" si="34">IF(D72="","",IF(T72=0," ",1-(D72/$O$4)))</f>
        <v>0.25791785622281727</v>
      </c>
      <c r="T72" s="92">
        <f t="shared" ref="T72:T125" si="35">IF(D72="","",($T$3*COS($V$3*PI()/180)/($T$4*ABS(COS($V$4*PI()/180))*0.434*($R$5-$R$6))*A72))</f>
        <v>332.98163007845881</v>
      </c>
      <c r="V72" s="10">
        <f t="shared" si="21"/>
        <v>3.6999999999999998E-2</v>
      </c>
      <c r="W72" s="10">
        <f t="shared" ref="W72:W125" si="36">IF(D72="","",(-2*$T$4*COS($V$4*PI()/180))/(A72*69035))</f>
        <v>2.0047058695540883E-5</v>
      </c>
      <c r="X72" s="91">
        <f t="shared" ref="X72:X125" si="37">IF(D72="","",IF(W72=" "," ",W72*10000))</f>
        <v>0.20047058695540881</v>
      </c>
      <c r="Y72" s="94">
        <f t="shared" si="18"/>
        <v>0.30815555593171595</v>
      </c>
      <c r="Z72" s="94">
        <f t="shared" si="19"/>
        <v>0.30815555593171595</v>
      </c>
      <c r="AA72" s="92">
        <f t="shared" ref="AA72:AA125" si="38">(IF(M72="",(IF(I72="",E72,I72)),M72 ))</f>
        <v>17.68052512711844</v>
      </c>
      <c r="AB72" s="94">
        <f t="shared" si="20"/>
        <v>6.5056994930571932E-2</v>
      </c>
    </row>
    <row r="73" spans="1:28">
      <c r="A73" s="98">
        <v>592.0999755859375</v>
      </c>
      <c r="B73" s="90">
        <v>21.734217667113377</v>
      </c>
      <c r="D73" s="92">
        <f t="shared" si="22"/>
        <v>20.134217667113376</v>
      </c>
      <c r="E73" s="92">
        <f t="shared" si="23"/>
        <v>17.742500486527668</v>
      </c>
      <c r="F73" s="92">
        <f t="shared" si="24"/>
        <v>2.391717180585708</v>
      </c>
      <c r="G73" s="92">
        <f t="shared" si="25"/>
        <v>0.10053683757114518</v>
      </c>
      <c r="H73" s="92">
        <f t="shared" si="26"/>
        <v>-2.2911803430145627</v>
      </c>
      <c r="I73" s="92">
        <f t="shared" si="27"/>
        <v>17.843037324098812</v>
      </c>
      <c r="J73" s="92">
        <f t="shared" si="28"/>
        <v>2.2911803430145632</v>
      </c>
      <c r="K73" s="92">
        <f t="shared" si="29"/>
        <v>0</v>
      </c>
      <c r="L73" s="92">
        <f t="shared" si="30"/>
        <v>-2.2911803430145632</v>
      </c>
      <c r="M73" s="92">
        <f t="shared" si="31"/>
        <v>17.843037324098812</v>
      </c>
      <c r="N73" s="92">
        <f t="shared" si="32"/>
        <v>2.2911803430145632</v>
      </c>
      <c r="O73" s="93">
        <f t="shared" si="33"/>
        <v>5.2495073642163312</v>
      </c>
      <c r="P73" s="93"/>
      <c r="R73" s="92">
        <f t="shared" si="34"/>
        <v>0.2459094506699111</v>
      </c>
      <c r="T73" s="92">
        <f t="shared" si="35"/>
        <v>371.03092556804296</v>
      </c>
      <c r="V73" s="10">
        <f t="shared" si="21"/>
        <v>3.4000000000000002E-2</v>
      </c>
      <c r="W73" s="10">
        <f t="shared" si="36"/>
        <v>1.7991228824120128E-5</v>
      </c>
      <c r="X73" s="91">
        <f t="shared" si="37"/>
        <v>0.17991228824120128</v>
      </c>
      <c r="Y73" s="94">
        <f t="shared" ref="Y73:Y125" si="39">IF(B73-B72&lt;0.0001,0.0001,B73-B72)</f>
        <v>0.32062442826259385</v>
      </c>
      <c r="Z73" s="94">
        <f t="shared" ref="Z73:Z125" si="40">IF(D73-D72&lt;0.0001,0.0001,D73-D72)</f>
        <v>0.32062442826259385</v>
      </c>
      <c r="AA73" s="92">
        <f t="shared" si="38"/>
        <v>17.843037324098812</v>
      </c>
      <c r="AB73" s="94">
        <f t="shared" ref="AB73:AB125" si="41">IF(AA73-AA72&lt;0.0001,0.0001,AA73-AA72)</f>
        <v>0.16251219698037289</v>
      </c>
    </row>
    <row r="74" spans="1:28">
      <c r="A74" s="98">
        <v>659.75</v>
      </c>
      <c r="B74" s="90">
        <v>22.056855364099654</v>
      </c>
      <c r="D74" s="92">
        <f t="shared" si="22"/>
        <v>20.456855364099653</v>
      </c>
      <c r="E74" s="92">
        <f t="shared" si="23"/>
        <v>17.801608707032095</v>
      </c>
      <c r="F74" s="92">
        <f t="shared" si="24"/>
        <v>2.6552466570675577</v>
      </c>
      <c r="G74" s="92">
        <f t="shared" si="25"/>
        <v>0.78251090066658324</v>
      </c>
      <c r="H74" s="92">
        <f t="shared" si="26"/>
        <v>-1.8727357564009743</v>
      </c>
      <c r="I74" s="92">
        <f t="shared" si="27"/>
        <v>18.584119607698678</v>
      </c>
      <c r="J74" s="92">
        <f t="shared" si="28"/>
        <v>1.8727357564009743</v>
      </c>
      <c r="K74" s="92">
        <f t="shared" si="29"/>
        <v>0</v>
      </c>
      <c r="L74" s="92">
        <f t="shared" si="30"/>
        <v>-1.8727357564009743</v>
      </c>
      <c r="M74" s="92">
        <f t="shared" si="31"/>
        <v>18.584119607698678</v>
      </c>
      <c r="N74" s="92">
        <f t="shared" si="32"/>
        <v>1.8727357564009743</v>
      </c>
      <c r="O74" s="93">
        <f t="shared" si="33"/>
        <v>3.5071392133027297</v>
      </c>
      <c r="P74" s="93"/>
      <c r="R74" s="92">
        <f t="shared" si="34"/>
        <v>0.23382564179402054</v>
      </c>
      <c r="T74" s="92">
        <f t="shared" si="35"/>
        <v>413.42283944747066</v>
      </c>
      <c r="V74" s="10">
        <f t="shared" si="21"/>
        <v>3.1E-2</v>
      </c>
      <c r="W74" s="10">
        <f t="shared" si="36"/>
        <v>1.6146428416100861E-5</v>
      </c>
      <c r="X74" s="91">
        <f t="shared" si="37"/>
        <v>0.16146428416100861</v>
      </c>
      <c r="Y74" s="94">
        <f t="shared" si="39"/>
        <v>0.32263769698627698</v>
      </c>
      <c r="Z74" s="94">
        <f t="shared" si="40"/>
        <v>0.32263769698627698</v>
      </c>
      <c r="AA74" s="92">
        <f t="shared" si="38"/>
        <v>18.584119607698678</v>
      </c>
      <c r="AB74" s="94">
        <f t="shared" si="41"/>
        <v>0.74108228359986583</v>
      </c>
    </row>
    <row r="75" spans="1:28">
      <c r="A75" s="98">
        <v>735.1400146484375</v>
      </c>
      <c r="B75" s="90">
        <v>22.394446883557489</v>
      </c>
      <c r="D75" s="92">
        <f t="shared" si="22"/>
        <v>20.794446883557487</v>
      </c>
      <c r="E75" s="92">
        <f t="shared" si="23"/>
        <v>17.858057785789377</v>
      </c>
      <c r="F75" s="92">
        <f t="shared" si="24"/>
        <v>2.9363890977681102</v>
      </c>
      <c r="G75" s="92">
        <f t="shared" si="25"/>
        <v>1.5678971561388806</v>
      </c>
      <c r="H75" s="92">
        <f t="shared" si="26"/>
        <v>-1.3684919416292296</v>
      </c>
      <c r="I75" s="92">
        <f t="shared" si="27"/>
        <v>19.425954941928257</v>
      </c>
      <c r="J75" s="92">
        <f t="shared" si="28"/>
        <v>1.3684919416292303</v>
      </c>
      <c r="K75" s="92">
        <f t="shared" si="29"/>
        <v>0</v>
      </c>
      <c r="L75" s="92">
        <f t="shared" si="30"/>
        <v>-1.3684919416292303</v>
      </c>
      <c r="M75" s="92">
        <f t="shared" si="31"/>
        <v>19.425954941928257</v>
      </c>
      <c r="N75" s="92">
        <f t="shared" si="32"/>
        <v>1.3684919416292303</v>
      </c>
      <c r="O75" s="93">
        <f t="shared" si="33"/>
        <v>1.8727701943041406</v>
      </c>
      <c r="P75" s="93"/>
      <c r="R75" s="92">
        <f t="shared" si="34"/>
        <v>0.22118176466076833</v>
      </c>
      <c r="T75" s="92">
        <f t="shared" si="35"/>
        <v>460.66490677894996</v>
      </c>
      <c r="V75" s="10">
        <f t="shared" si="21"/>
        <v>2.8000000000000001E-2</v>
      </c>
      <c r="W75" s="10">
        <f t="shared" si="36"/>
        <v>1.4490581297791125E-5</v>
      </c>
      <c r="X75" s="91">
        <f t="shared" si="37"/>
        <v>0.14490581297791125</v>
      </c>
      <c r="Y75" s="94">
        <f t="shared" si="39"/>
        <v>0.33759151945783472</v>
      </c>
      <c r="Z75" s="94">
        <f t="shared" si="40"/>
        <v>0.33759151945783472</v>
      </c>
      <c r="AA75" s="92">
        <f t="shared" si="38"/>
        <v>19.425954941928257</v>
      </c>
      <c r="AB75" s="94">
        <f t="shared" si="41"/>
        <v>0.84183533422957879</v>
      </c>
    </row>
    <row r="76" spans="1:28">
      <c r="A76" s="98">
        <v>819.1500244140625</v>
      </c>
      <c r="B76" s="90">
        <v>22.731408862304797</v>
      </c>
      <c r="D76" s="92">
        <f t="shared" si="22"/>
        <v>21.131408862304795</v>
      </c>
      <c r="E76" s="92">
        <f t="shared" si="23"/>
        <v>17.912018925286759</v>
      </c>
      <c r="F76" s="92">
        <f t="shared" si="24"/>
        <v>3.2193899370180361</v>
      </c>
      <c r="G76" s="92">
        <f t="shared" si="25"/>
        <v>2.2239930615367536</v>
      </c>
      <c r="H76" s="92">
        <f t="shared" si="26"/>
        <v>-0.99539687548128253</v>
      </c>
      <c r="I76" s="92">
        <f t="shared" si="27"/>
        <v>20.136011986823512</v>
      </c>
      <c r="J76" s="92">
        <f t="shared" si="28"/>
        <v>0.99539687548128342</v>
      </c>
      <c r="K76" s="92">
        <f t="shared" si="29"/>
        <v>0</v>
      </c>
      <c r="L76" s="92">
        <f t="shared" si="30"/>
        <v>-0.99539687548128342</v>
      </c>
      <c r="M76" s="92">
        <f t="shared" si="31"/>
        <v>20.136011986823512</v>
      </c>
      <c r="N76" s="92">
        <f t="shared" si="32"/>
        <v>0.99539687548128342</v>
      </c>
      <c r="O76" s="93">
        <f t="shared" si="33"/>
        <v>0.99081493971790169</v>
      </c>
      <c r="P76" s="93"/>
      <c r="R76" s="92">
        <f t="shared" si="34"/>
        <v>0.20856146583128121</v>
      </c>
      <c r="T76" s="92">
        <f t="shared" si="35"/>
        <v>513.30856995335603</v>
      </c>
      <c r="V76" s="10">
        <f t="shared" si="21"/>
        <v>2.5999999999999999E-2</v>
      </c>
      <c r="W76" s="10">
        <f t="shared" si="36"/>
        <v>1.3004462955540221E-5</v>
      </c>
      <c r="X76" s="91">
        <f t="shared" si="37"/>
        <v>0.13004462955540222</v>
      </c>
      <c r="Y76" s="94">
        <f t="shared" si="39"/>
        <v>0.33696197874730771</v>
      </c>
      <c r="Z76" s="94">
        <f t="shared" si="40"/>
        <v>0.33696197874730771</v>
      </c>
      <c r="AA76" s="92">
        <f t="shared" si="38"/>
        <v>20.136011986823512</v>
      </c>
      <c r="AB76" s="94">
        <f t="shared" si="41"/>
        <v>0.71005704489525456</v>
      </c>
    </row>
    <row r="77" spans="1:28">
      <c r="A77" s="98">
        <v>912.75</v>
      </c>
      <c r="B77" s="90">
        <v>23.055481383730505</v>
      </c>
      <c r="D77" s="92">
        <f t="shared" si="22"/>
        <v>21.455481383730504</v>
      </c>
      <c r="E77" s="92">
        <f t="shared" si="23"/>
        <v>17.963644535519911</v>
      </c>
      <c r="F77" s="92">
        <f t="shared" si="24"/>
        <v>3.4918368482105926</v>
      </c>
      <c r="G77" s="92">
        <f t="shared" si="25"/>
        <v>2.7447432459964829</v>
      </c>
      <c r="H77" s="92">
        <f t="shared" si="26"/>
        <v>-0.7470936022141097</v>
      </c>
      <c r="I77" s="92">
        <f t="shared" si="27"/>
        <v>20.708387781516393</v>
      </c>
      <c r="J77" s="92">
        <f t="shared" si="28"/>
        <v>0.74709360221411103</v>
      </c>
      <c r="K77" s="92">
        <f t="shared" si="29"/>
        <v>0</v>
      </c>
      <c r="L77" s="92">
        <f t="shared" si="30"/>
        <v>-0.74709360221411103</v>
      </c>
      <c r="M77" s="92">
        <f t="shared" si="31"/>
        <v>20.708387781516393</v>
      </c>
      <c r="N77" s="92">
        <f t="shared" si="32"/>
        <v>0.74709360221411103</v>
      </c>
      <c r="O77" s="93">
        <f t="shared" si="33"/>
        <v>0.55814885046925633</v>
      </c>
      <c r="P77" s="93"/>
      <c r="R77" s="92">
        <f t="shared" si="34"/>
        <v>0.19642391821234073</v>
      </c>
      <c r="T77" s="92">
        <f t="shared" si="35"/>
        <v>571.96164714767542</v>
      </c>
      <c r="V77" s="10">
        <f t="shared" si="21"/>
        <v>2.4E-2</v>
      </c>
      <c r="W77" s="10">
        <f t="shared" si="36"/>
        <v>1.1670891424292021E-5</v>
      </c>
      <c r="X77" s="91">
        <f t="shared" si="37"/>
        <v>0.11670891424292021</v>
      </c>
      <c r="Y77" s="94">
        <f t="shared" si="39"/>
        <v>0.32407252142570897</v>
      </c>
      <c r="Z77" s="94">
        <f t="shared" si="40"/>
        <v>0.32407252142570897</v>
      </c>
      <c r="AA77" s="92">
        <f t="shared" si="38"/>
        <v>20.708387781516393</v>
      </c>
      <c r="AB77" s="94">
        <f t="shared" si="41"/>
        <v>0.57237579469288136</v>
      </c>
    </row>
    <row r="78" spans="1:28">
      <c r="A78" s="98">
        <v>1017.0499877929688</v>
      </c>
      <c r="B78" s="90">
        <v>23.36468376809734</v>
      </c>
      <c r="D78" s="92">
        <f t="shared" si="22"/>
        <v>21.764683768097338</v>
      </c>
      <c r="E78" s="92">
        <f t="shared" si="23"/>
        <v>18.013090100480444</v>
      </c>
      <c r="F78" s="92">
        <f t="shared" si="24"/>
        <v>3.7515936676168948</v>
      </c>
      <c r="G78" s="92">
        <f t="shared" si="25"/>
        <v>3.158916686167891</v>
      </c>
      <c r="H78" s="92">
        <f t="shared" si="26"/>
        <v>-0.59267698144900383</v>
      </c>
      <c r="I78" s="92">
        <f t="shared" si="27"/>
        <v>21.172006786648335</v>
      </c>
      <c r="J78" s="92">
        <f t="shared" si="28"/>
        <v>0.59267698144900294</v>
      </c>
      <c r="K78" s="92">
        <f t="shared" si="29"/>
        <v>0</v>
      </c>
      <c r="L78" s="92">
        <f t="shared" si="30"/>
        <v>-0.59267698144900294</v>
      </c>
      <c r="M78" s="92">
        <f t="shared" si="31"/>
        <v>21.172006786648335</v>
      </c>
      <c r="N78" s="92">
        <f t="shared" si="32"/>
        <v>0.59267698144900294</v>
      </c>
      <c r="O78" s="93">
        <f t="shared" si="33"/>
        <v>0.35126600433950178</v>
      </c>
      <c r="P78" s="93"/>
      <c r="R78" s="92">
        <f t="shared" si="34"/>
        <v>0.1848433045656428</v>
      </c>
      <c r="T78" s="92">
        <f t="shared" si="35"/>
        <v>637.31973294942713</v>
      </c>
      <c r="V78" s="10">
        <f t="shared" si="21"/>
        <v>2.1000000000000001E-2</v>
      </c>
      <c r="W78" s="10">
        <f t="shared" si="36"/>
        <v>1.0474024163393425E-5</v>
      </c>
      <c r="X78" s="91">
        <f t="shared" si="37"/>
        <v>0.10474024163393425</v>
      </c>
      <c r="Y78" s="94">
        <f t="shared" si="39"/>
        <v>0.30920238436683434</v>
      </c>
      <c r="Z78" s="94">
        <f t="shared" si="40"/>
        <v>0.30920238436683434</v>
      </c>
      <c r="AA78" s="92">
        <f t="shared" si="38"/>
        <v>21.172006786648335</v>
      </c>
      <c r="AB78" s="94">
        <f t="shared" si="41"/>
        <v>0.46361900513194243</v>
      </c>
    </row>
    <row r="79" spans="1:28">
      <c r="A79" s="98">
        <v>1133.260009765625</v>
      </c>
      <c r="B79" s="90">
        <v>23.659404011409613</v>
      </c>
      <c r="D79" s="92">
        <f t="shared" si="22"/>
        <v>22.059404011409612</v>
      </c>
      <c r="E79" s="92">
        <f t="shared" si="23"/>
        <v>18.060485484939086</v>
      </c>
      <c r="F79" s="92">
        <f t="shared" si="24"/>
        <v>3.9989185264705256</v>
      </c>
      <c r="G79" s="92">
        <f t="shared" si="25"/>
        <v>3.4929507445807397</v>
      </c>
      <c r="H79" s="92">
        <f t="shared" si="26"/>
        <v>-0.50596778188978586</v>
      </c>
      <c r="I79" s="92">
        <f t="shared" si="27"/>
        <v>21.553436229519825</v>
      </c>
      <c r="J79" s="92">
        <f t="shared" si="28"/>
        <v>0.50596778188978675</v>
      </c>
      <c r="K79" s="92">
        <f t="shared" si="29"/>
        <v>0</v>
      </c>
      <c r="L79" s="92">
        <f t="shared" si="30"/>
        <v>-0.50596778188978675</v>
      </c>
      <c r="M79" s="92">
        <f t="shared" si="31"/>
        <v>21.553436229519825</v>
      </c>
      <c r="N79" s="92">
        <f t="shared" si="32"/>
        <v>0.50596778188978675</v>
      </c>
      <c r="O79" s="93">
        <f t="shared" si="33"/>
        <v>0.25600339631047081</v>
      </c>
      <c r="P79" s="93"/>
      <c r="R79" s="92">
        <f t="shared" si="34"/>
        <v>0.17380509320563264</v>
      </c>
      <c r="T79" s="92">
        <f t="shared" si="35"/>
        <v>710.1410702077651</v>
      </c>
      <c r="V79" s="10">
        <f t="shared" si="21"/>
        <v>1.9E-2</v>
      </c>
      <c r="W79" s="10">
        <f t="shared" si="36"/>
        <v>9.3999665175917222E-6</v>
      </c>
      <c r="X79" s="91">
        <f t="shared" si="37"/>
        <v>9.3999665175917221E-2</v>
      </c>
      <c r="Y79" s="94">
        <f t="shared" si="39"/>
        <v>0.29472024331227331</v>
      </c>
      <c r="Z79" s="94">
        <f t="shared" si="40"/>
        <v>0.29472024331227331</v>
      </c>
      <c r="AA79" s="92">
        <f t="shared" si="38"/>
        <v>21.553436229519825</v>
      </c>
      <c r="AB79" s="94">
        <f t="shared" si="41"/>
        <v>0.3814294428714895</v>
      </c>
    </row>
    <row r="80" spans="1:28">
      <c r="A80" s="98">
        <v>1262.760009765625</v>
      </c>
      <c r="B80" s="90">
        <v>23.924230303755401</v>
      </c>
      <c r="D80" s="92">
        <f t="shared" si="22"/>
        <v>22.3242303037554</v>
      </c>
      <c r="E80" s="92">
        <f t="shared" si="23"/>
        <v>18.1059622671604</v>
      </c>
      <c r="F80" s="92">
        <f t="shared" si="24"/>
        <v>4.2182680365949992</v>
      </c>
      <c r="G80" s="92">
        <f t="shared" si="25"/>
        <v>3.7667664674672348</v>
      </c>
      <c r="H80" s="92">
        <f t="shared" si="26"/>
        <v>-0.4515015691277644</v>
      </c>
      <c r="I80" s="92">
        <f t="shared" si="27"/>
        <v>21.872728734627636</v>
      </c>
      <c r="J80" s="92">
        <f t="shared" si="28"/>
        <v>0.45150156912776396</v>
      </c>
      <c r="K80" s="92">
        <f t="shared" si="29"/>
        <v>0</v>
      </c>
      <c r="L80" s="92">
        <f t="shared" si="30"/>
        <v>-0.45150156912776396</v>
      </c>
      <c r="M80" s="92">
        <f t="shared" si="31"/>
        <v>21.872728734627636</v>
      </c>
      <c r="N80" s="92">
        <f t="shared" si="32"/>
        <v>0.45150156912776396</v>
      </c>
      <c r="O80" s="93">
        <f t="shared" si="33"/>
        <v>0.203853666924833</v>
      </c>
      <c r="P80" s="93"/>
      <c r="R80" s="92">
        <f t="shared" si="34"/>
        <v>0.16388650547732597</v>
      </c>
      <c r="T80" s="92">
        <f t="shared" si="35"/>
        <v>791.29038086854189</v>
      </c>
      <c r="V80" s="10">
        <f t="shared" si="21"/>
        <v>1.7999999999999999E-2</v>
      </c>
      <c r="W80" s="10">
        <f t="shared" si="36"/>
        <v>8.4359704655991777E-6</v>
      </c>
      <c r="X80" s="91">
        <f t="shared" si="37"/>
        <v>8.4359704655991782E-2</v>
      </c>
      <c r="Y80" s="94">
        <f t="shared" si="39"/>
        <v>0.26482629234578781</v>
      </c>
      <c r="Z80" s="94">
        <f t="shared" si="40"/>
        <v>0.26482629234578781</v>
      </c>
      <c r="AA80" s="92">
        <f t="shared" si="38"/>
        <v>21.872728734627636</v>
      </c>
      <c r="AB80" s="94">
        <f t="shared" si="41"/>
        <v>0.3192925051078106</v>
      </c>
    </row>
    <row r="81" spans="1:28">
      <c r="A81" s="98">
        <v>1407.050048828125</v>
      </c>
      <c r="B81" s="90">
        <v>24.181955508446038</v>
      </c>
      <c r="D81" s="92">
        <f t="shared" si="22"/>
        <v>22.581955508446036</v>
      </c>
      <c r="E81" s="92">
        <f t="shared" si="23"/>
        <v>18.149628559846555</v>
      </c>
      <c r="F81" s="92">
        <f t="shared" si="24"/>
        <v>4.4323269485994814</v>
      </c>
      <c r="G81" s="92">
        <f t="shared" si="25"/>
        <v>3.9946547594776827</v>
      </c>
      <c r="H81" s="92">
        <f t="shared" si="26"/>
        <v>-0.43767218912179873</v>
      </c>
      <c r="I81" s="92">
        <f t="shared" si="27"/>
        <v>22.144283319324238</v>
      </c>
      <c r="J81" s="92">
        <f t="shared" si="28"/>
        <v>0.43767218912179828</v>
      </c>
      <c r="K81" s="92">
        <f t="shared" si="29"/>
        <v>0</v>
      </c>
      <c r="L81" s="92">
        <f t="shared" si="30"/>
        <v>-0.43767218912179828</v>
      </c>
      <c r="M81" s="92">
        <f t="shared" si="31"/>
        <v>22.144283319324238</v>
      </c>
      <c r="N81" s="92">
        <f t="shared" si="32"/>
        <v>0.43767218912179828</v>
      </c>
      <c r="O81" s="93">
        <f t="shared" si="33"/>
        <v>0.19155694513066715</v>
      </c>
      <c r="P81" s="93"/>
      <c r="R81" s="92">
        <f t="shared" si="34"/>
        <v>0.15423387608816352</v>
      </c>
      <c r="T81" s="92">
        <f t="shared" si="35"/>
        <v>881.70765658389644</v>
      </c>
      <c r="V81" s="10">
        <f t="shared" si="21"/>
        <v>1.6E-2</v>
      </c>
      <c r="W81" s="10">
        <f t="shared" si="36"/>
        <v>7.5708793417793967E-6</v>
      </c>
      <c r="X81" s="91">
        <f t="shared" si="37"/>
        <v>7.5708793417793963E-2</v>
      </c>
      <c r="Y81" s="94">
        <f t="shared" si="39"/>
        <v>0.25772520469063664</v>
      </c>
      <c r="Z81" s="94">
        <f t="shared" si="40"/>
        <v>0.25772520469063664</v>
      </c>
      <c r="AA81" s="92">
        <f t="shared" si="38"/>
        <v>22.144283319324238</v>
      </c>
      <c r="AB81" s="94">
        <f t="shared" si="41"/>
        <v>0.27155458469660232</v>
      </c>
    </row>
    <row r="82" spans="1:28">
      <c r="A82" s="98">
        <v>1567.8299560546875</v>
      </c>
      <c r="B82" s="90">
        <v>24.4140897139355</v>
      </c>
      <c r="D82" s="92">
        <f t="shared" si="22"/>
        <v>22.814089713935498</v>
      </c>
      <c r="E82" s="92">
        <f t="shared" si="23"/>
        <v>18.191593067129752</v>
      </c>
      <c r="F82" s="92">
        <f t="shared" si="24"/>
        <v>4.6224966468057467</v>
      </c>
      <c r="G82" s="92">
        <f t="shared" si="25"/>
        <v>4.1869739616674542</v>
      </c>
      <c r="H82" s="92">
        <f t="shared" si="26"/>
        <v>-0.43552268513829251</v>
      </c>
      <c r="I82" s="92">
        <f t="shared" si="27"/>
        <v>22.378567028797207</v>
      </c>
      <c r="J82" s="92">
        <f t="shared" si="28"/>
        <v>0.43552268513829162</v>
      </c>
      <c r="K82" s="92">
        <f t="shared" si="29"/>
        <v>0</v>
      </c>
      <c r="L82" s="92">
        <f t="shared" si="30"/>
        <v>-0.43552268513829162</v>
      </c>
      <c r="M82" s="92">
        <f t="shared" si="31"/>
        <v>22.378567028797207</v>
      </c>
      <c r="N82" s="92">
        <f t="shared" si="32"/>
        <v>0.43552268513829162</v>
      </c>
      <c r="O82" s="93">
        <f t="shared" si="33"/>
        <v>0.18968000927006751</v>
      </c>
      <c r="P82" s="93"/>
      <c r="R82" s="92">
        <f t="shared" si="34"/>
        <v>0.14553971108855823</v>
      </c>
      <c r="T82" s="92">
        <f t="shared" si="35"/>
        <v>982.45807078883229</v>
      </c>
      <c r="V82" s="10">
        <f t="shared" si="21"/>
        <v>1.4999999999999999E-2</v>
      </c>
      <c r="W82" s="10">
        <f t="shared" si="36"/>
        <v>6.7944907586336286E-6</v>
      </c>
      <c r="X82" s="91">
        <f t="shared" si="37"/>
        <v>6.7944907586336284E-2</v>
      </c>
      <c r="Y82" s="94">
        <f t="shared" si="39"/>
        <v>0.23213420548946218</v>
      </c>
      <c r="Z82" s="94">
        <f t="shared" si="40"/>
        <v>0.23213420548946218</v>
      </c>
      <c r="AA82" s="92">
        <f t="shared" si="38"/>
        <v>22.378567028797207</v>
      </c>
      <c r="AB82" s="94">
        <f t="shared" si="41"/>
        <v>0.23428370947296884</v>
      </c>
    </row>
    <row r="83" spans="1:28" ht="15" customHeight="1">
      <c r="A83" s="98">
        <v>1746.989990234375</v>
      </c>
      <c r="B83" s="90">
        <v>24.624966303048286</v>
      </c>
      <c r="D83" s="92">
        <f t="shared" si="22"/>
        <v>23.024966303048284</v>
      </c>
      <c r="E83" s="92">
        <f t="shared" si="23"/>
        <v>18.23195441118105</v>
      </c>
      <c r="F83" s="92">
        <f t="shared" si="24"/>
        <v>4.7930118918672342</v>
      </c>
      <c r="G83" s="92">
        <f t="shared" si="25"/>
        <v>4.3512808168759758</v>
      </c>
      <c r="H83" s="92">
        <f t="shared" si="26"/>
        <v>-0.44173107499125841</v>
      </c>
      <c r="I83" s="92">
        <f t="shared" si="27"/>
        <v>22.583235228057028</v>
      </c>
      <c r="J83" s="92">
        <f t="shared" si="28"/>
        <v>0.44173107499125663</v>
      </c>
      <c r="K83" s="92">
        <f t="shared" si="29"/>
        <v>0</v>
      </c>
      <c r="L83" s="92">
        <f t="shared" si="30"/>
        <v>-0.44173107499125663</v>
      </c>
      <c r="M83" s="92">
        <f t="shared" si="31"/>
        <v>22.583235228057028</v>
      </c>
      <c r="N83" s="92">
        <f t="shared" si="32"/>
        <v>0.44173107499125663</v>
      </c>
      <c r="O83" s="93">
        <f t="shared" si="33"/>
        <v>0.19512634261293119</v>
      </c>
      <c r="P83" s="93"/>
      <c r="R83" s="92">
        <f t="shared" si="34"/>
        <v>0.13764171149631899</v>
      </c>
      <c r="T83" s="92">
        <f t="shared" si="35"/>
        <v>1094.7261269405144</v>
      </c>
      <c r="V83" s="10">
        <f t="shared" si="21"/>
        <v>1.2999999999999999E-2</v>
      </c>
      <c r="W83" s="10">
        <f t="shared" si="36"/>
        <v>6.0976915764087442E-6</v>
      </c>
      <c r="X83" s="91">
        <f t="shared" si="37"/>
        <v>6.0976915764087446E-2</v>
      </c>
      <c r="Y83" s="94">
        <f t="shared" si="39"/>
        <v>0.21087658911278595</v>
      </c>
      <c r="Z83" s="94">
        <f t="shared" si="40"/>
        <v>0.21087658911278595</v>
      </c>
      <c r="AA83" s="92">
        <f t="shared" si="38"/>
        <v>22.583235228057028</v>
      </c>
      <c r="AB83" s="94">
        <f t="shared" si="41"/>
        <v>0.20466819925982094</v>
      </c>
    </row>
    <row r="84" spans="1:28">
      <c r="A84" s="98">
        <v>1946.6099853515625</v>
      </c>
      <c r="B84" s="90">
        <v>24.807622649448408</v>
      </c>
      <c r="D84" s="92">
        <f t="shared" si="22"/>
        <v>23.207622649448407</v>
      </c>
      <c r="E84" s="92">
        <f t="shared" si="23"/>
        <v>18.270798609469587</v>
      </c>
      <c r="F84" s="92">
        <f t="shared" si="24"/>
        <v>4.9368240399788199</v>
      </c>
      <c r="G84" s="92">
        <f t="shared" si="25"/>
        <v>4.4931662919246778</v>
      </c>
      <c r="H84" s="92">
        <f t="shared" si="26"/>
        <v>-0.44365774805414215</v>
      </c>
      <c r="I84" s="92">
        <f t="shared" si="27"/>
        <v>22.763964901394264</v>
      </c>
      <c r="J84" s="92">
        <f t="shared" si="28"/>
        <v>0.44365774805414304</v>
      </c>
      <c r="K84" s="92">
        <f t="shared" si="29"/>
        <v>0</v>
      </c>
      <c r="L84" s="92">
        <f t="shared" si="30"/>
        <v>-0.44365774805414304</v>
      </c>
      <c r="M84" s="92">
        <f t="shared" si="31"/>
        <v>22.763964901394264</v>
      </c>
      <c r="N84" s="92">
        <f t="shared" si="32"/>
        <v>0.44365774805414304</v>
      </c>
      <c r="O84" s="93">
        <f t="shared" si="33"/>
        <v>0.19683219740847346</v>
      </c>
      <c r="P84" s="93"/>
      <c r="R84" s="92">
        <f t="shared" si="34"/>
        <v>0.13080064983339312</v>
      </c>
      <c r="T84" s="92">
        <f t="shared" si="35"/>
        <v>1219.8151230630424</v>
      </c>
      <c r="V84" s="10">
        <f t="shared" si="21"/>
        <v>1.2E-2</v>
      </c>
      <c r="W84" s="10">
        <f t="shared" si="36"/>
        <v>5.4723885255312998E-6</v>
      </c>
      <c r="X84" s="91">
        <f t="shared" si="37"/>
        <v>5.4723885255313E-2</v>
      </c>
      <c r="Y84" s="94">
        <f t="shared" si="39"/>
        <v>0.18265634640012252</v>
      </c>
      <c r="Z84" s="94">
        <f t="shared" si="40"/>
        <v>0.18265634640012252</v>
      </c>
      <c r="AA84" s="92">
        <f t="shared" si="38"/>
        <v>22.763964901394264</v>
      </c>
      <c r="AB84" s="94">
        <f t="shared" si="41"/>
        <v>0.18072967333723611</v>
      </c>
    </row>
    <row r="85" spans="1:28">
      <c r="A85" s="98">
        <v>2169.050048828125</v>
      </c>
      <c r="B85" s="90">
        <v>24.969909966399339</v>
      </c>
      <c r="D85" s="92">
        <f t="shared" si="22"/>
        <v>23.369909966399337</v>
      </c>
      <c r="E85" s="92">
        <f t="shared" si="23"/>
        <v>18.308213469445285</v>
      </c>
      <c r="F85" s="92">
        <f t="shared" si="24"/>
        <v>5.0616964969540525</v>
      </c>
      <c r="G85" s="92">
        <f t="shared" si="25"/>
        <v>4.6168785404007719</v>
      </c>
      <c r="H85" s="92">
        <f t="shared" si="26"/>
        <v>-0.4448179565532806</v>
      </c>
      <c r="I85" s="92">
        <f t="shared" si="27"/>
        <v>22.925092009846058</v>
      </c>
      <c r="J85" s="92">
        <f t="shared" si="28"/>
        <v>0.44481795655327971</v>
      </c>
      <c r="K85" s="92">
        <f t="shared" si="29"/>
        <v>0</v>
      </c>
      <c r="L85" s="92">
        <f t="shared" si="30"/>
        <v>-0.44481795655327971</v>
      </c>
      <c r="M85" s="92">
        <f t="shared" si="31"/>
        <v>22.925092009846058</v>
      </c>
      <c r="N85" s="92">
        <f t="shared" si="32"/>
        <v>0.44481795655327971</v>
      </c>
      <c r="O85" s="93">
        <f t="shared" si="33"/>
        <v>0.19786301447223545</v>
      </c>
      <c r="P85" s="93"/>
      <c r="R85" s="92">
        <f t="shared" si="34"/>
        <v>0.12472247316856422</v>
      </c>
      <c r="T85" s="92">
        <f t="shared" si="35"/>
        <v>1359.2039864951851</v>
      </c>
      <c r="V85" s="10">
        <f t="shared" si="21"/>
        <v>1.0999999999999999E-2</v>
      </c>
      <c r="W85" s="10">
        <f t="shared" si="36"/>
        <v>4.9111850384816329E-6</v>
      </c>
      <c r="X85" s="91">
        <f t="shared" si="37"/>
        <v>4.911185038481633E-2</v>
      </c>
      <c r="Y85" s="94">
        <f t="shared" si="39"/>
        <v>0.16228731695093046</v>
      </c>
      <c r="Z85" s="94">
        <f t="shared" si="40"/>
        <v>0.16228731695093046</v>
      </c>
      <c r="AA85" s="92">
        <f t="shared" si="38"/>
        <v>22.925092009846058</v>
      </c>
      <c r="AB85" s="94">
        <f t="shared" si="41"/>
        <v>0.16112710845179379</v>
      </c>
    </row>
    <row r="86" spans="1:28">
      <c r="A86" s="98">
        <v>2416.89990234375</v>
      </c>
      <c r="B86" s="90">
        <v>25.113816923617218</v>
      </c>
      <c r="D86" s="92">
        <f t="shared" si="22"/>
        <v>23.513816923617217</v>
      </c>
      <c r="E86" s="92">
        <f t="shared" si="23"/>
        <v>18.344273647714914</v>
      </c>
      <c r="F86" s="92">
        <f t="shared" si="24"/>
        <v>5.1695432759023028</v>
      </c>
      <c r="G86" s="92">
        <f t="shared" si="25"/>
        <v>4.7256528596942227</v>
      </c>
      <c r="H86" s="92">
        <f t="shared" si="26"/>
        <v>-0.44389041620808012</v>
      </c>
      <c r="I86" s="92">
        <f t="shared" si="27"/>
        <v>23.069926507409136</v>
      </c>
      <c r="J86" s="92">
        <f t="shared" si="28"/>
        <v>0.44389041620808101</v>
      </c>
      <c r="K86" s="92">
        <f t="shared" si="29"/>
        <v>0</v>
      </c>
      <c r="L86" s="92">
        <f t="shared" si="30"/>
        <v>-0.44389041620808101</v>
      </c>
      <c r="M86" s="92">
        <f t="shared" si="31"/>
        <v>23.069926507409136</v>
      </c>
      <c r="N86" s="92">
        <f t="shared" si="32"/>
        <v>0.44389041620808101</v>
      </c>
      <c r="O86" s="93">
        <f t="shared" si="33"/>
        <v>0.1970387016013834</v>
      </c>
      <c r="P86" s="93"/>
      <c r="R86" s="92">
        <f t="shared" si="34"/>
        <v>0.11933269948999192</v>
      </c>
      <c r="T86" s="92">
        <f t="shared" si="35"/>
        <v>1514.5155290447408</v>
      </c>
      <c r="V86" s="10">
        <f t="shared" si="21"/>
        <v>0.01</v>
      </c>
      <c r="W86" s="10">
        <f t="shared" si="36"/>
        <v>4.407549579191239E-6</v>
      </c>
      <c r="X86" s="91">
        <f t="shared" si="37"/>
        <v>4.4075495791912389E-2</v>
      </c>
      <c r="Y86" s="94">
        <f t="shared" si="39"/>
        <v>0.14390695721787949</v>
      </c>
      <c r="Z86" s="94">
        <f t="shared" si="40"/>
        <v>0.14390695721787949</v>
      </c>
      <c r="AA86" s="92">
        <f t="shared" si="38"/>
        <v>23.069926507409136</v>
      </c>
      <c r="AB86" s="94">
        <f t="shared" si="41"/>
        <v>0.1448344975630782</v>
      </c>
    </row>
    <row r="87" spans="1:28">
      <c r="A87" s="98">
        <v>2693.070068359375</v>
      </c>
      <c r="B87" s="90">
        <v>25.244850021257175</v>
      </c>
      <c r="D87" s="92">
        <f t="shared" si="22"/>
        <v>23.644850021257174</v>
      </c>
      <c r="E87" s="92">
        <f t="shared" si="23"/>
        <v>18.379052385101566</v>
      </c>
      <c r="F87" s="92">
        <f t="shared" si="24"/>
        <v>5.2657976361556074</v>
      </c>
      <c r="G87" s="92">
        <f t="shared" si="25"/>
        <v>4.8220186347976135</v>
      </c>
      <c r="H87" s="92">
        <f t="shared" si="26"/>
        <v>-0.44377900135799386</v>
      </c>
      <c r="I87" s="92">
        <f t="shared" si="27"/>
        <v>23.201071019899182</v>
      </c>
      <c r="J87" s="92">
        <f t="shared" si="28"/>
        <v>0.44377900135799209</v>
      </c>
      <c r="K87" s="92">
        <f t="shared" si="29"/>
        <v>0</v>
      </c>
      <c r="L87" s="92">
        <f t="shared" si="30"/>
        <v>-0.44377900135799209</v>
      </c>
      <c r="M87" s="92">
        <f t="shared" si="31"/>
        <v>23.201071019899182</v>
      </c>
      <c r="N87" s="92">
        <f t="shared" si="32"/>
        <v>0.44377900135799209</v>
      </c>
      <c r="O87" s="93">
        <f t="shared" si="33"/>
        <v>0.19693980204629674</v>
      </c>
      <c r="P87" s="93"/>
      <c r="R87" s="92">
        <f t="shared" si="34"/>
        <v>0.11442509283681002</v>
      </c>
      <c r="T87" s="92">
        <f t="shared" si="35"/>
        <v>1687.5735877106886</v>
      </c>
      <c r="V87" s="10">
        <f t="shared" si="21"/>
        <v>8.9999999999999993E-3</v>
      </c>
      <c r="W87" s="10">
        <f t="shared" si="36"/>
        <v>3.955562193750175E-6</v>
      </c>
      <c r="X87" s="91">
        <f t="shared" si="37"/>
        <v>3.9555621937501749E-2</v>
      </c>
      <c r="Y87" s="94">
        <f t="shared" si="39"/>
        <v>0.13103309763995696</v>
      </c>
      <c r="Z87" s="94">
        <f t="shared" si="40"/>
        <v>0.13103309763995696</v>
      </c>
      <c r="AA87" s="92">
        <f t="shared" si="38"/>
        <v>23.201071019899182</v>
      </c>
      <c r="AB87" s="94">
        <f t="shared" si="41"/>
        <v>0.13114451249004588</v>
      </c>
    </row>
    <row r="88" spans="1:28">
      <c r="A88" s="98">
        <v>3000.81005859375</v>
      </c>
      <c r="B88" s="90">
        <v>25.358254406325347</v>
      </c>
      <c r="D88" s="92">
        <f t="shared" si="22"/>
        <v>23.758254406325346</v>
      </c>
      <c r="E88" s="92">
        <f t="shared" si="23"/>
        <v>18.412618116807185</v>
      </c>
      <c r="F88" s="92">
        <f t="shared" si="24"/>
        <v>5.3456362895181613</v>
      </c>
      <c r="G88" s="92">
        <f t="shared" si="25"/>
        <v>4.9079712462209786</v>
      </c>
      <c r="H88" s="92">
        <f t="shared" si="26"/>
        <v>-0.4376650432971827</v>
      </c>
      <c r="I88" s="92">
        <f t="shared" si="27"/>
        <v>23.320589363028162</v>
      </c>
      <c r="J88" s="92">
        <f t="shared" si="28"/>
        <v>0.43766504329718359</v>
      </c>
      <c r="K88" s="92">
        <f t="shared" si="29"/>
        <v>0</v>
      </c>
      <c r="L88" s="92">
        <f t="shared" si="30"/>
        <v>-0.43766504329718359</v>
      </c>
      <c r="M88" s="92">
        <f t="shared" si="31"/>
        <v>23.320589363028162</v>
      </c>
      <c r="N88" s="92">
        <f t="shared" si="32"/>
        <v>0.43766504329718359</v>
      </c>
      <c r="O88" s="93">
        <f t="shared" si="33"/>
        <v>0.19155069012432557</v>
      </c>
      <c r="P88" s="93"/>
      <c r="R88" s="92">
        <f t="shared" si="34"/>
        <v>0.11017773759081106</v>
      </c>
      <c r="T88" s="92">
        <f t="shared" si="35"/>
        <v>1880.4144222301766</v>
      </c>
      <c r="V88" s="10">
        <f t="shared" si="21"/>
        <v>8.0000000000000002E-3</v>
      </c>
      <c r="W88" s="10">
        <f t="shared" si="36"/>
        <v>3.5499101707605593E-6</v>
      </c>
      <c r="X88" s="91">
        <f t="shared" si="37"/>
        <v>3.549910170760559E-2</v>
      </c>
      <c r="Y88" s="94">
        <f t="shared" si="39"/>
        <v>0.11340438506817208</v>
      </c>
      <c r="Z88" s="94">
        <f t="shared" si="40"/>
        <v>0.11340438506817208</v>
      </c>
      <c r="AA88" s="92">
        <f t="shared" si="38"/>
        <v>23.320589363028162</v>
      </c>
      <c r="AB88" s="94">
        <f t="shared" si="41"/>
        <v>0.11951834312898058</v>
      </c>
    </row>
    <row r="89" spans="1:28">
      <c r="A89" s="98">
        <v>3343.699951171875</v>
      </c>
      <c r="B89" s="90">
        <v>25.456972762242586</v>
      </c>
      <c r="D89" s="92">
        <f t="shared" si="22"/>
        <v>23.856972762242584</v>
      </c>
      <c r="E89" s="92">
        <f t="shared" si="23"/>
        <v>18.445030500216138</v>
      </c>
      <c r="F89" s="92">
        <f t="shared" si="24"/>
        <v>5.4119422620264466</v>
      </c>
      <c r="G89" s="92">
        <f t="shared" si="25"/>
        <v>4.9850943937325072</v>
      </c>
      <c r="H89" s="92">
        <f t="shared" si="26"/>
        <v>-0.42684786829393939</v>
      </c>
      <c r="I89" s="92">
        <f t="shared" si="27"/>
        <v>23.430124893948644</v>
      </c>
      <c r="J89" s="92">
        <f t="shared" si="28"/>
        <v>0.42684786829394028</v>
      </c>
      <c r="K89" s="92">
        <f t="shared" si="29"/>
        <v>0</v>
      </c>
      <c r="L89" s="92">
        <f t="shared" si="30"/>
        <v>-0.42684786829394028</v>
      </c>
      <c r="M89" s="92">
        <f t="shared" si="31"/>
        <v>23.430124893948644</v>
      </c>
      <c r="N89" s="92">
        <f t="shared" si="32"/>
        <v>0.42684786829394028</v>
      </c>
      <c r="O89" s="93">
        <f t="shared" si="33"/>
        <v>0.18219910266708098</v>
      </c>
      <c r="P89" s="93"/>
      <c r="R89" s="92">
        <f t="shared" si="34"/>
        <v>0.10648042088979093</v>
      </c>
      <c r="T89" s="92">
        <f t="shared" si="35"/>
        <v>2095.2814370198494</v>
      </c>
      <c r="V89" s="10">
        <f t="shared" si="21"/>
        <v>7.0000000000000001E-3</v>
      </c>
      <c r="W89" s="10">
        <f t="shared" si="36"/>
        <v>3.1858738233342666E-6</v>
      </c>
      <c r="X89" s="91">
        <f t="shared" si="37"/>
        <v>3.1858738233342669E-2</v>
      </c>
      <c r="Y89" s="94">
        <f t="shared" si="39"/>
        <v>9.8718355917238654E-2</v>
      </c>
      <c r="Z89" s="94">
        <f t="shared" si="40"/>
        <v>9.8718355917238654E-2</v>
      </c>
      <c r="AA89" s="92">
        <f t="shared" si="38"/>
        <v>23.430124893948644</v>
      </c>
      <c r="AB89" s="94">
        <f t="shared" si="41"/>
        <v>0.10953553092048196</v>
      </c>
    </row>
    <row r="90" spans="1:28">
      <c r="A90" s="98">
        <v>3725.780029296875</v>
      </c>
      <c r="B90" s="90">
        <v>25.547167378488911</v>
      </c>
      <c r="D90" s="92">
        <f t="shared" si="22"/>
        <v>23.94716737848891</v>
      </c>
      <c r="E90" s="92">
        <f t="shared" si="23"/>
        <v>18.476350013426423</v>
      </c>
      <c r="F90" s="92">
        <f t="shared" si="24"/>
        <v>5.4708173650624872</v>
      </c>
      <c r="G90" s="92">
        <f t="shared" si="25"/>
        <v>5.0546784962802702</v>
      </c>
      <c r="H90" s="92">
        <f t="shared" si="26"/>
        <v>-0.41613886878221695</v>
      </c>
      <c r="I90" s="92">
        <f t="shared" si="27"/>
        <v>23.531028509706694</v>
      </c>
      <c r="J90" s="92">
        <f t="shared" si="28"/>
        <v>0.41613886878221606</v>
      </c>
      <c r="K90" s="92">
        <f t="shared" si="29"/>
        <v>0</v>
      </c>
      <c r="L90" s="92">
        <f t="shared" si="30"/>
        <v>-0.41613886878221606</v>
      </c>
      <c r="M90" s="92">
        <f t="shared" si="31"/>
        <v>23.531028509706694</v>
      </c>
      <c r="N90" s="92">
        <f t="shared" si="32"/>
        <v>0.41613886878221606</v>
      </c>
      <c r="O90" s="93">
        <f t="shared" si="33"/>
        <v>0.17317155811134244</v>
      </c>
      <c r="P90" s="93"/>
      <c r="R90" s="92">
        <f t="shared" si="34"/>
        <v>0.10310234537494734</v>
      </c>
      <c r="T90" s="92">
        <f t="shared" si="35"/>
        <v>2334.7064173832432</v>
      </c>
      <c r="V90" s="10">
        <f t="shared" si="21"/>
        <v>6.0000000000000001E-3</v>
      </c>
      <c r="W90" s="10">
        <f t="shared" si="36"/>
        <v>2.8591613202491962E-6</v>
      </c>
      <c r="X90" s="91">
        <f t="shared" si="37"/>
        <v>2.8591613202491963E-2</v>
      </c>
      <c r="Y90" s="94">
        <f t="shared" si="39"/>
        <v>9.019461624632541E-2</v>
      </c>
      <c r="Z90" s="94">
        <f t="shared" si="40"/>
        <v>9.019461624632541E-2</v>
      </c>
      <c r="AA90" s="92">
        <f t="shared" si="38"/>
        <v>23.531028509706694</v>
      </c>
      <c r="AB90" s="94">
        <f t="shared" si="41"/>
        <v>0.10090361575804963</v>
      </c>
    </row>
    <row r="91" spans="1:28">
      <c r="A91" s="98">
        <v>4151.52001953125</v>
      </c>
      <c r="B91" s="90">
        <v>25.628827604193628</v>
      </c>
      <c r="D91" s="92">
        <f t="shared" si="22"/>
        <v>24.028827604193626</v>
      </c>
      <c r="E91" s="92">
        <f t="shared" si="23"/>
        <v>18.506630270265671</v>
      </c>
      <c r="F91" s="92">
        <f t="shared" si="24"/>
        <v>5.5221973339279558</v>
      </c>
      <c r="G91" s="92">
        <f t="shared" si="25"/>
        <v>5.1177702590284753</v>
      </c>
      <c r="H91" s="92">
        <f t="shared" si="26"/>
        <v>-0.40442707489948049</v>
      </c>
      <c r="I91" s="92">
        <f t="shared" si="27"/>
        <v>23.624400529294146</v>
      </c>
      <c r="J91" s="92">
        <f t="shared" si="28"/>
        <v>0.40442707489948049</v>
      </c>
      <c r="K91" s="92">
        <f t="shared" si="29"/>
        <v>0</v>
      </c>
      <c r="L91" s="92">
        <f t="shared" si="30"/>
        <v>-0.40442707489948049</v>
      </c>
      <c r="M91" s="92">
        <f t="shared" si="31"/>
        <v>23.624400529294146</v>
      </c>
      <c r="N91" s="92">
        <f t="shared" si="32"/>
        <v>0.40442707489948049</v>
      </c>
      <c r="O91" s="93">
        <f t="shared" si="33"/>
        <v>0.16356125891175</v>
      </c>
      <c r="P91" s="93"/>
      <c r="R91" s="92">
        <f t="shared" si="34"/>
        <v>0.100043909955295</v>
      </c>
      <c r="T91" s="92">
        <f t="shared" si="35"/>
        <v>2601.4902531225894</v>
      </c>
      <c r="V91" s="10">
        <f t="shared" si="21"/>
        <v>6.0000000000000001E-3</v>
      </c>
      <c r="W91" s="10">
        <f t="shared" si="36"/>
        <v>2.5659532165101622E-6</v>
      </c>
      <c r="X91" s="91">
        <f t="shared" si="37"/>
        <v>2.5659532165101622E-2</v>
      </c>
      <c r="Y91" s="94">
        <f t="shared" si="39"/>
        <v>8.1660225704716538E-2</v>
      </c>
      <c r="Z91" s="94">
        <f t="shared" si="40"/>
        <v>8.1660225704716538E-2</v>
      </c>
      <c r="AA91" s="92">
        <f t="shared" si="38"/>
        <v>23.624400529294146</v>
      </c>
      <c r="AB91" s="94">
        <f t="shared" si="41"/>
        <v>9.3372019587452115E-2</v>
      </c>
    </row>
    <row r="92" spans="1:28">
      <c r="A92" s="98">
        <v>4625.89990234375</v>
      </c>
      <c r="B92" s="90">
        <v>25.700427321739824</v>
      </c>
      <c r="D92" s="92">
        <f t="shared" si="22"/>
        <v>24.100427321739822</v>
      </c>
      <c r="E92" s="92">
        <f t="shared" si="23"/>
        <v>18.535921596683089</v>
      </c>
      <c r="F92" s="92">
        <f t="shared" si="24"/>
        <v>5.5645057250567334</v>
      </c>
      <c r="G92" s="92">
        <f t="shared" si="25"/>
        <v>5.175232568951464</v>
      </c>
      <c r="H92" s="92">
        <f t="shared" si="26"/>
        <v>-0.38927315610526936</v>
      </c>
      <c r="I92" s="92">
        <f t="shared" si="27"/>
        <v>23.711154165634554</v>
      </c>
      <c r="J92" s="92">
        <f t="shared" si="28"/>
        <v>0.38927315610526847</v>
      </c>
      <c r="K92" s="92">
        <f t="shared" si="29"/>
        <v>0</v>
      </c>
      <c r="L92" s="92">
        <f t="shared" si="30"/>
        <v>-0.38927315610526847</v>
      </c>
      <c r="M92" s="92">
        <f t="shared" si="31"/>
        <v>23.711154165634554</v>
      </c>
      <c r="N92" s="92">
        <f t="shared" si="32"/>
        <v>0.38927315610526847</v>
      </c>
      <c r="O92" s="93">
        <f t="shared" si="33"/>
        <v>0.1515335900641567</v>
      </c>
      <c r="P92" s="93"/>
      <c r="R92" s="92">
        <f t="shared" si="34"/>
        <v>9.7362272594014199E-2</v>
      </c>
      <c r="T92" s="92">
        <f t="shared" si="35"/>
        <v>2898.7535773046311</v>
      </c>
      <c r="V92" s="10">
        <f t="shared" si="21"/>
        <v>5.0000000000000001E-3</v>
      </c>
      <c r="W92" s="10">
        <f t="shared" si="36"/>
        <v>2.3028181267228271E-6</v>
      </c>
      <c r="X92" s="91">
        <f t="shared" si="37"/>
        <v>2.3028181267228272E-2</v>
      </c>
      <c r="Y92" s="94">
        <f t="shared" si="39"/>
        <v>7.1599717546195762E-2</v>
      </c>
      <c r="Z92" s="94">
        <f t="shared" si="40"/>
        <v>7.1599717546195762E-2</v>
      </c>
      <c r="AA92" s="92">
        <f t="shared" si="38"/>
        <v>23.711154165634554</v>
      </c>
      <c r="AB92" s="94">
        <f t="shared" si="41"/>
        <v>8.675363634040778E-2</v>
      </c>
    </row>
    <row r="93" spans="1:28">
      <c r="A93" s="98">
        <v>5154.5</v>
      </c>
      <c r="B93" s="90">
        <v>25.757103647873627</v>
      </c>
      <c r="D93" s="92">
        <f t="shared" si="22"/>
        <v>24.157103647873626</v>
      </c>
      <c r="E93" s="92">
        <f t="shared" si="23"/>
        <v>18.56427284288095</v>
      </c>
      <c r="F93" s="92">
        <f t="shared" si="24"/>
        <v>5.5928308049926763</v>
      </c>
      <c r="G93" s="92">
        <f t="shared" si="25"/>
        <v>5.227785734229748</v>
      </c>
      <c r="H93" s="92">
        <f t="shared" si="26"/>
        <v>-0.36504507076292825</v>
      </c>
      <c r="I93" s="92">
        <f t="shared" si="27"/>
        <v>23.792058577110698</v>
      </c>
      <c r="J93" s="92">
        <f t="shared" si="28"/>
        <v>0.36504507076292825</v>
      </c>
      <c r="K93" s="92">
        <f t="shared" si="29"/>
        <v>0</v>
      </c>
      <c r="L93" s="92">
        <f t="shared" si="30"/>
        <v>-0.36504507076292825</v>
      </c>
      <c r="M93" s="92">
        <f t="shared" si="31"/>
        <v>23.792058577110698</v>
      </c>
      <c r="N93" s="92">
        <f t="shared" si="32"/>
        <v>0.36504507076292825</v>
      </c>
      <c r="O93" s="93">
        <f t="shared" si="33"/>
        <v>0.13325790368831128</v>
      </c>
      <c r="P93" s="93"/>
      <c r="R93" s="92">
        <f t="shared" si="34"/>
        <v>9.5239563750051603E-2</v>
      </c>
      <c r="T93" s="92">
        <f t="shared" si="35"/>
        <v>3229.9932185403372</v>
      </c>
      <c r="V93" s="10">
        <f t="shared" si="21"/>
        <v>5.0000000000000001E-3</v>
      </c>
      <c r="W93" s="10">
        <f t="shared" si="36"/>
        <v>2.0666613924769699E-6</v>
      </c>
      <c r="X93" s="91">
        <f t="shared" si="37"/>
        <v>2.0666613924769699E-2</v>
      </c>
      <c r="Y93" s="94">
        <f t="shared" si="39"/>
        <v>5.6676326133803911E-2</v>
      </c>
      <c r="Z93" s="94">
        <f t="shared" si="40"/>
        <v>5.6676326133803911E-2</v>
      </c>
      <c r="AA93" s="92">
        <f t="shared" si="38"/>
        <v>23.792058577110698</v>
      </c>
      <c r="AB93" s="94">
        <f t="shared" si="41"/>
        <v>8.0904411476144134E-2</v>
      </c>
    </row>
    <row r="94" spans="1:28">
      <c r="A94" s="98">
        <v>5743.490234375</v>
      </c>
      <c r="B94" s="90">
        <v>25.802031911706607</v>
      </c>
      <c r="D94" s="92">
        <f t="shared" si="22"/>
        <v>24.202031911706605</v>
      </c>
      <c r="E94" s="92">
        <f t="shared" si="23"/>
        <v>18.591727260754304</v>
      </c>
      <c r="F94" s="92">
        <f t="shared" si="24"/>
        <v>5.6103046509523011</v>
      </c>
      <c r="G94" s="92">
        <f t="shared" si="25"/>
        <v>5.2760285557401412</v>
      </c>
      <c r="H94" s="92">
        <f t="shared" si="26"/>
        <v>-0.33427609521215995</v>
      </c>
      <c r="I94" s="92">
        <f t="shared" si="27"/>
        <v>23.867755816494444</v>
      </c>
      <c r="J94" s="92">
        <f t="shared" si="28"/>
        <v>0.33427609521216084</v>
      </c>
      <c r="K94" s="92">
        <f t="shared" si="29"/>
        <v>0</v>
      </c>
      <c r="L94" s="92">
        <f t="shared" si="30"/>
        <v>-0.33427609521216084</v>
      </c>
      <c r="M94" s="92">
        <f t="shared" si="31"/>
        <v>23.867755816494444</v>
      </c>
      <c r="N94" s="92">
        <f t="shared" si="32"/>
        <v>0.33427609521216084</v>
      </c>
      <c r="O94" s="93">
        <f t="shared" si="33"/>
        <v>0.11174050783028962</v>
      </c>
      <c r="P94" s="93"/>
      <c r="R94" s="92">
        <f t="shared" si="34"/>
        <v>9.3556857239453062E-2</v>
      </c>
      <c r="T94" s="92">
        <f t="shared" si="35"/>
        <v>3599.0754695477549</v>
      </c>
      <c r="V94" s="10">
        <f t="shared" si="21"/>
        <v>4.0000000000000001E-3</v>
      </c>
      <c r="W94" s="10">
        <f t="shared" si="36"/>
        <v>1.8547269539636898E-6</v>
      </c>
      <c r="X94" s="91">
        <f t="shared" si="37"/>
        <v>1.8547269539636899E-2</v>
      </c>
      <c r="Y94" s="94">
        <f t="shared" si="39"/>
        <v>4.4928263832979098E-2</v>
      </c>
      <c r="Z94" s="94">
        <f t="shared" si="40"/>
        <v>4.4928263832979098E-2</v>
      </c>
      <c r="AA94" s="92">
        <f t="shared" si="38"/>
        <v>23.867755816494444</v>
      </c>
      <c r="AB94" s="94">
        <f t="shared" si="41"/>
        <v>7.5697239383746506E-2</v>
      </c>
    </row>
    <row r="95" spans="1:28">
      <c r="A95" s="98">
        <v>6399.7900390625</v>
      </c>
      <c r="B95" s="90">
        <v>25.836749206486626</v>
      </c>
      <c r="D95" s="92">
        <f t="shared" si="22"/>
        <v>24.236749206486625</v>
      </c>
      <c r="E95" s="92">
        <f t="shared" si="23"/>
        <v>18.618327529832612</v>
      </c>
      <c r="F95" s="92">
        <f t="shared" si="24"/>
        <v>5.6184216766540125</v>
      </c>
      <c r="G95" s="92">
        <f t="shared" si="25"/>
        <v>5.3204699595098646</v>
      </c>
      <c r="H95" s="92">
        <f t="shared" si="26"/>
        <v>-0.29795171714414792</v>
      </c>
      <c r="I95" s="92">
        <f t="shared" si="27"/>
        <v>23.938797489342477</v>
      </c>
      <c r="J95" s="92">
        <f t="shared" si="28"/>
        <v>0.29795171714414792</v>
      </c>
      <c r="K95" s="92">
        <f t="shared" si="29"/>
        <v>0</v>
      </c>
      <c r="L95" s="92">
        <f t="shared" si="30"/>
        <v>-0.29795171714414792</v>
      </c>
      <c r="M95" s="92">
        <f t="shared" si="31"/>
        <v>23.938797489342477</v>
      </c>
      <c r="N95" s="92">
        <f t="shared" si="32"/>
        <v>0.29795171714414792</v>
      </c>
      <c r="O95" s="93">
        <f t="shared" si="33"/>
        <v>8.8775225749146328E-2</v>
      </c>
      <c r="P95" s="93"/>
      <c r="R95" s="92">
        <f t="shared" si="34"/>
        <v>9.2256584026718325E-2</v>
      </c>
      <c r="T95" s="92">
        <f t="shared" si="35"/>
        <v>4010.336293773184</v>
      </c>
      <c r="V95" s="10">
        <f t="shared" si="21"/>
        <v>4.0000000000000001E-3</v>
      </c>
      <c r="W95" s="10">
        <f t="shared" si="36"/>
        <v>1.6645243175951183E-6</v>
      </c>
      <c r="X95" s="91">
        <f t="shared" si="37"/>
        <v>1.6645243175951181E-2</v>
      </c>
      <c r="Y95" s="94">
        <f t="shared" si="39"/>
        <v>3.4717294780019614E-2</v>
      </c>
      <c r="Z95" s="94">
        <f t="shared" si="40"/>
        <v>3.4717294780019614E-2</v>
      </c>
      <c r="AA95" s="92">
        <f t="shared" si="38"/>
        <v>23.938797489342477</v>
      </c>
      <c r="AB95" s="94">
        <f t="shared" si="41"/>
        <v>7.1041672848032533E-2</v>
      </c>
    </row>
    <row r="96" spans="1:28">
      <c r="A96" s="98">
        <v>7131.080078125</v>
      </c>
      <c r="B96" s="90">
        <v>25.854283582775015</v>
      </c>
      <c r="D96" s="92">
        <f t="shared" si="22"/>
        <v>24.254283582775013</v>
      </c>
      <c r="E96" s="92">
        <f t="shared" si="23"/>
        <v>18.644112470215401</v>
      </c>
      <c r="F96" s="92">
        <f t="shared" si="24"/>
        <v>5.6101711125596125</v>
      </c>
      <c r="G96" s="92">
        <f t="shared" si="25"/>
        <v>5.3615402033606072</v>
      </c>
      <c r="H96" s="92">
        <f t="shared" si="26"/>
        <v>-0.24863090919900532</v>
      </c>
      <c r="I96" s="92">
        <f t="shared" si="27"/>
        <v>24.005652673576009</v>
      </c>
      <c r="J96" s="92">
        <f t="shared" si="28"/>
        <v>0.24863090919900444</v>
      </c>
      <c r="K96" s="92">
        <f t="shared" si="29"/>
        <v>0</v>
      </c>
      <c r="L96" s="92">
        <f t="shared" si="30"/>
        <v>-0.24863090919900444</v>
      </c>
      <c r="M96" s="92">
        <f t="shared" si="31"/>
        <v>24.005652673576009</v>
      </c>
      <c r="N96" s="92">
        <f t="shared" si="32"/>
        <v>0.24863090919900444</v>
      </c>
      <c r="O96" s="93">
        <f t="shared" si="33"/>
        <v>6.1817329009123588E-2</v>
      </c>
      <c r="P96" s="93"/>
      <c r="R96" s="92">
        <f t="shared" si="34"/>
        <v>9.1599865813669967E-2</v>
      </c>
      <c r="T96" s="92">
        <f t="shared" si="35"/>
        <v>4468.5886687771563</v>
      </c>
      <c r="V96" s="10">
        <f t="shared" si="21"/>
        <v>3.0000000000000001E-3</v>
      </c>
      <c r="W96" s="10">
        <f t="shared" si="36"/>
        <v>1.4938278677026818E-6</v>
      </c>
      <c r="X96" s="91">
        <f t="shared" si="37"/>
        <v>1.4938278677026818E-2</v>
      </c>
      <c r="Y96" s="94">
        <f t="shared" si="39"/>
        <v>1.7534376288388387E-2</v>
      </c>
      <c r="Z96" s="94">
        <f t="shared" si="40"/>
        <v>1.7534376288388387E-2</v>
      </c>
      <c r="AA96" s="92">
        <f t="shared" si="38"/>
        <v>24.005652673576009</v>
      </c>
      <c r="AB96" s="94">
        <f t="shared" si="41"/>
        <v>6.6855184233531872E-2</v>
      </c>
    </row>
    <row r="97" spans="1:28">
      <c r="A97" s="98">
        <v>7945.93994140625</v>
      </c>
      <c r="B97" s="90">
        <v>25.869616271933115</v>
      </c>
      <c r="D97" s="92">
        <f t="shared" si="22"/>
        <v>24.269616271933113</v>
      </c>
      <c r="E97" s="92">
        <f t="shared" si="23"/>
        <v>18.66911930852574</v>
      </c>
      <c r="F97" s="92">
        <f t="shared" si="24"/>
        <v>5.6004969634073731</v>
      </c>
      <c r="G97" s="92">
        <f t="shared" si="25"/>
        <v>5.3996082587454657</v>
      </c>
      <c r="H97" s="92">
        <f t="shared" si="26"/>
        <v>-0.20088870466190745</v>
      </c>
      <c r="I97" s="92">
        <f t="shared" si="27"/>
        <v>24.068727567271207</v>
      </c>
      <c r="J97" s="92">
        <f t="shared" si="28"/>
        <v>0.20088870466190656</v>
      </c>
      <c r="K97" s="92">
        <f t="shared" si="29"/>
        <v>0</v>
      </c>
      <c r="L97" s="92">
        <f t="shared" si="30"/>
        <v>-0.20088870466190656</v>
      </c>
      <c r="M97" s="92">
        <f t="shared" si="31"/>
        <v>24.068727567271207</v>
      </c>
      <c r="N97" s="92">
        <f t="shared" si="32"/>
        <v>0.20088870466190656</v>
      </c>
      <c r="O97" s="93">
        <f t="shared" si="33"/>
        <v>4.035627166073872E-2</v>
      </c>
      <c r="P97" s="93"/>
      <c r="R97" s="92">
        <f t="shared" si="34"/>
        <v>9.102560779276736E-2</v>
      </c>
      <c r="T97" s="92">
        <f t="shared" si="35"/>
        <v>4979.2088710196904</v>
      </c>
      <c r="V97" s="10">
        <f t="shared" si="21"/>
        <v>3.0000000000000001E-3</v>
      </c>
      <c r="W97" s="10">
        <f t="shared" si="36"/>
        <v>1.3406351200833862E-6</v>
      </c>
      <c r="X97" s="91">
        <f t="shared" si="37"/>
        <v>1.3406351200833862E-2</v>
      </c>
      <c r="Y97" s="94">
        <f t="shared" si="39"/>
        <v>1.5332689158100266E-2</v>
      </c>
      <c r="Z97" s="94">
        <f t="shared" si="40"/>
        <v>1.5332689158100266E-2</v>
      </c>
      <c r="AA97" s="92">
        <f t="shared" si="38"/>
        <v>24.068727567271207</v>
      </c>
      <c r="AB97" s="94">
        <f t="shared" si="41"/>
        <v>6.3074893695198142E-2</v>
      </c>
    </row>
    <row r="98" spans="1:28">
      <c r="A98" s="98">
        <v>8853.900390625</v>
      </c>
      <c r="B98" s="90">
        <v>25.88786729966473</v>
      </c>
      <c r="D98" s="92">
        <f t="shared" si="22"/>
        <v>24.287867299664729</v>
      </c>
      <c r="E98" s="92">
        <f t="shared" si="23"/>
        <v>18.693382217510557</v>
      </c>
      <c r="F98" s="92">
        <f t="shared" si="24"/>
        <v>5.5944850821541721</v>
      </c>
      <c r="G98" s="92">
        <f t="shared" si="25"/>
        <v>5.4349901277872767</v>
      </c>
      <c r="H98" s="92">
        <f t="shared" si="26"/>
        <v>-0.15949495436689531</v>
      </c>
      <c r="I98" s="92">
        <f t="shared" si="27"/>
        <v>24.128372345297834</v>
      </c>
      <c r="J98" s="92">
        <f t="shared" si="28"/>
        <v>0.15949495436689531</v>
      </c>
      <c r="K98" s="92">
        <f t="shared" si="29"/>
        <v>0</v>
      </c>
      <c r="L98" s="92">
        <f t="shared" si="30"/>
        <v>-0.15949495436689531</v>
      </c>
      <c r="M98" s="92">
        <f t="shared" si="31"/>
        <v>24.128372345297834</v>
      </c>
      <c r="N98" s="92">
        <f t="shared" si="32"/>
        <v>0.15949495436689531</v>
      </c>
      <c r="O98" s="93">
        <f t="shared" si="33"/>
        <v>2.543864046849802E-2</v>
      </c>
      <c r="P98" s="93"/>
      <c r="R98" s="92">
        <f t="shared" si="34"/>
        <v>9.0342048701695599E-2</v>
      </c>
      <c r="T98" s="92">
        <f t="shared" si="35"/>
        <v>5548.1692151227853</v>
      </c>
      <c r="V98" s="10">
        <f t="shared" si="21"/>
        <v>3.0000000000000001E-3</v>
      </c>
      <c r="W98" s="10">
        <f t="shared" si="36"/>
        <v>1.2031540538678425E-6</v>
      </c>
      <c r="X98" s="91">
        <f t="shared" si="37"/>
        <v>1.2031540538678425E-2</v>
      </c>
      <c r="Y98" s="94">
        <f t="shared" si="39"/>
        <v>1.8251027731615466E-2</v>
      </c>
      <c r="Z98" s="94">
        <f t="shared" si="40"/>
        <v>1.8251027731615466E-2</v>
      </c>
      <c r="AA98" s="92">
        <f t="shared" si="38"/>
        <v>24.128372345297834</v>
      </c>
      <c r="AB98" s="94">
        <f t="shared" si="41"/>
        <v>5.964477802662671E-2</v>
      </c>
    </row>
    <row r="99" spans="1:28">
      <c r="A99" s="98">
        <v>9865.6201171875</v>
      </c>
      <c r="B99" s="90">
        <v>25.900966349080441</v>
      </c>
      <c r="D99" s="92">
        <f t="shared" si="22"/>
        <v>24.30096634908044</v>
      </c>
      <c r="E99" s="92">
        <f t="shared" si="23"/>
        <v>18.716934388894952</v>
      </c>
      <c r="F99" s="92">
        <f t="shared" si="24"/>
        <v>5.584031960185488</v>
      </c>
      <c r="G99" s="92">
        <f t="shared" si="25"/>
        <v>5.4679604445374075</v>
      </c>
      <c r="H99" s="92">
        <f t="shared" si="26"/>
        <v>-0.11607151564808049</v>
      </c>
      <c r="I99" s="92">
        <f t="shared" si="27"/>
        <v>24.184894833432359</v>
      </c>
      <c r="J99" s="92">
        <f t="shared" si="28"/>
        <v>0.11607151564808049</v>
      </c>
      <c r="K99" s="92">
        <f t="shared" si="29"/>
        <v>0</v>
      </c>
      <c r="L99" s="92">
        <f t="shared" si="30"/>
        <v>-0.11607151564808049</v>
      </c>
      <c r="M99" s="92">
        <f t="shared" si="31"/>
        <v>24.184894833432359</v>
      </c>
      <c r="N99" s="92">
        <f t="shared" si="32"/>
        <v>0.11607151564808049</v>
      </c>
      <c r="O99" s="93">
        <f t="shared" si="33"/>
        <v>1.3472596744842594E-2</v>
      </c>
      <c r="P99" s="93"/>
      <c r="R99" s="92">
        <f t="shared" si="34"/>
        <v>8.9851447599983647E-2</v>
      </c>
      <c r="T99" s="92">
        <f t="shared" si="35"/>
        <v>6182.1488166089348</v>
      </c>
      <c r="V99" s="10">
        <f t="shared" si="21"/>
        <v>2E-3</v>
      </c>
      <c r="W99" s="10">
        <f t="shared" si="36"/>
        <v>1.0797705588687716E-6</v>
      </c>
      <c r="X99" s="91">
        <f t="shared" si="37"/>
        <v>1.0797705588687716E-2</v>
      </c>
      <c r="Y99" s="94">
        <f t="shared" si="39"/>
        <v>1.309904941571105E-2</v>
      </c>
      <c r="Z99" s="94">
        <f t="shared" si="40"/>
        <v>1.309904941571105E-2</v>
      </c>
      <c r="AA99" s="92">
        <f t="shared" si="38"/>
        <v>24.184894833432359</v>
      </c>
      <c r="AB99" s="94">
        <f t="shared" si="41"/>
        <v>5.6522488134525872E-2</v>
      </c>
    </row>
    <row r="100" spans="1:28">
      <c r="A100" s="98">
        <v>10992.9501953125</v>
      </c>
      <c r="B100" s="90">
        <v>25.913140294297676</v>
      </c>
      <c r="D100" s="92">
        <f t="shared" si="22"/>
        <v>24.313140294297675</v>
      </c>
      <c r="E100" s="92">
        <f t="shared" si="23"/>
        <v>18.739806445212267</v>
      </c>
      <c r="F100" s="92">
        <f t="shared" si="24"/>
        <v>5.5733338490854081</v>
      </c>
      <c r="G100" s="92">
        <f t="shared" si="25"/>
        <v>5.4987569039925317</v>
      </c>
      <c r="H100" s="92">
        <f t="shared" si="26"/>
        <v>-7.4576945092876379E-2</v>
      </c>
      <c r="I100" s="92">
        <f t="shared" si="27"/>
        <v>24.238563349204799</v>
      </c>
      <c r="J100" s="92">
        <f t="shared" si="28"/>
        <v>7.4576945092875491E-2</v>
      </c>
      <c r="K100" s="92">
        <f t="shared" si="29"/>
        <v>0</v>
      </c>
      <c r="L100" s="92">
        <f t="shared" si="30"/>
        <v>-7.4576945092875491E-2</v>
      </c>
      <c r="M100" s="92">
        <f t="shared" si="31"/>
        <v>24.238563349204799</v>
      </c>
      <c r="N100" s="92">
        <f t="shared" si="32"/>
        <v>7.4576945092875491E-2</v>
      </c>
      <c r="O100" s="93">
        <f t="shared" si="33"/>
        <v>5.5617207393857653E-3</v>
      </c>
      <c r="P100" s="93"/>
      <c r="R100" s="92">
        <f t="shared" si="34"/>
        <v>8.9395494595592817E-2</v>
      </c>
      <c r="T100" s="92">
        <f t="shared" si="35"/>
        <v>6888.5739805240182</v>
      </c>
      <c r="V100" s="10">
        <f t="shared" si="21"/>
        <v>2E-3</v>
      </c>
      <c r="W100" s="10">
        <f t="shared" si="36"/>
        <v>9.6903978988869763E-7</v>
      </c>
      <c r="X100" s="91">
        <f t="shared" si="37"/>
        <v>9.6903978988869769E-3</v>
      </c>
      <c r="Y100" s="94">
        <f t="shared" si="39"/>
        <v>1.2173945217234916E-2</v>
      </c>
      <c r="Z100" s="94">
        <f t="shared" si="40"/>
        <v>1.2173945217234916E-2</v>
      </c>
      <c r="AA100" s="92">
        <f t="shared" si="38"/>
        <v>24.238563349204799</v>
      </c>
      <c r="AB100" s="94">
        <f t="shared" si="41"/>
        <v>5.3668515772439918E-2</v>
      </c>
    </row>
    <row r="101" spans="1:28">
      <c r="A101" s="98">
        <v>12249.08984375</v>
      </c>
      <c r="B101" s="90">
        <v>25.923596406225279</v>
      </c>
      <c r="D101" s="92">
        <f t="shared" si="22"/>
        <v>24.323596406225278</v>
      </c>
      <c r="E101" s="92">
        <f t="shared" si="23"/>
        <v>18.762027211340278</v>
      </c>
      <c r="F101" s="92">
        <f t="shared" si="24"/>
        <v>5.5615691948849992</v>
      </c>
      <c r="G101" s="92">
        <f t="shared" si="25"/>
        <v>5.5275869456512856</v>
      </c>
      <c r="H101" s="92">
        <f t="shared" si="26"/>
        <v>0</v>
      </c>
      <c r="I101" s="92">
        <f t="shared" si="27"/>
        <v>24.289614156991565</v>
      </c>
      <c r="J101" s="92">
        <f t="shared" si="28"/>
        <v>0</v>
      </c>
      <c r="K101" s="92">
        <f t="shared" si="29"/>
        <v>0</v>
      </c>
      <c r="L101" s="92">
        <f t="shared" si="30"/>
        <v>0</v>
      </c>
      <c r="M101" s="92">
        <f t="shared" si="31"/>
        <v>24.289614156991565</v>
      </c>
      <c r="N101" s="92">
        <f t="shared" si="32"/>
        <v>0</v>
      </c>
      <c r="O101" s="93">
        <f t="shared" si="33"/>
        <v>0</v>
      </c>
      <c r="P101" s="93"/>
      <c r="R101" s="92">
        <f t="shared" si="34"/>
        <v>8.900387991665637E-2</v>
      </c>
      <c r="T101" s="92">
        <f t="shared" si="35"/>
        <v>7675.7158072759376</v>
      </c>
      <c r="V101" s="10">
        <f t="shared" si="21"/>
        <v>2E-3</v>
      </c>
      <c r="W101" s="10">
        <f t="shared" si="36"/>
        <v>8.6966511662562012E-7</v>
      </c>
      <c r="X101" s="91">
        <f t="shared" si="37"/>
        <v>8.6966511662562012E-3</v>
      </c>
      <c r="Y101" s="94">
        <f t="shared" si="39"/>
        <v>1.0456111927602763E-2</v>
      </c>
      <c r="Z101" s="94">
        <f t="shared" si="40"/>
        <v>1.0456111927602763E-2</v>
      </c>
      <c r="AA101" s="92">
        <f t="shared" si="38"/>
        <v>24.289614156991565</v>
      </c>
      <c r="AB101" s="94">
        <f t="shared" si="41"/>
        <v>5.1050807786765517E-2</v>
      </c>
    </row>
    <row r="102" spans="1:28">
      <c r="A102" s="98">
        <v>13648.76953125</v>
      </c>
      <c r="B102" s="90">
        <v>25.935758179018844</v>
      </c>
      <c r="D102" s="92">
        <f t="shared" si="22"/>
        <v>24.335758179018843</v>
      </c>
      <c r="E102" s="92">
        <f t="shared" si="23"/>
        <v>18.783624296462225</v>
      </c>
      <c r="F102" s="92">
        <f t="shared" si="24"/>
        <v>5.5521338825566176</v>
      </c>
      <c r="G102" s="92">
        <f t="shared" si="25"/>
        <v>5.5546329644645853</v>
      </c>
      <c r="H102" s="92">
        <f t="shared" si="26"/>
        <v>0</v>
      </c>
      <c r="I102" s="92">
        <f t="shared" si="27"/>
        <v>24.33825726092681</v>
      </c>
      <c r="J102" s="92">
        <f t="shared" si="28"/>
        <v>0</v>
      </c>
      <c r="K102" s="92">
        <f t="shared" si="29"/>
        <v>0</v>
      </c>
      <c r="L102" s="92">
        <f t="shared" si="30"/>
        <v>0</v>
      </c>
      <c r="M102" s="92">
        <f t="shared" si="31"/>
        <v>24.33825726092681</v>
      </c>
      <c r="N102" s="92">
        <f t="shared" si="32"/>
        <v>0</v>
      </c>
      <c r="O102" s="93">
        <f t="shared" si="33"/>
        <v>0</v>
      </c>
      <c r="P102" s="93"/>
      <c r="R102" s="92">
        <f t="shared" si="34"/>
        <v>8.8548382808283144E-2</v>
      </c>
      <c r="T102" s="92">
        <f t="shared" si="35"/>
        <v>8552.8049330405429</v>
      </c>
      <c r="V102" s="10">
        <f t="shared" si="21"/>
        <v>2E-3</v>
      </c>
      <c r="W102" s="10">
        <f t="shared" si="36"/>
        <v>7.8048106264323015E-7</v>
      </c>
      <c r="X102" s="91">
        <f t="shared" si="37"/>
        <v>7.8048106264323016E-3</v>
      </c>
      <c r="Y102" s="94">
        <f t="shared" si="39"/>
        <v>1.2161772793565007E-2</v>
      </c>
      <c r="Z102" s="94">
        <f t="shared" si="40"/>
        <v>1.2161772793565007E-2</v>
      </c>
      <c r="AA102" s="92">
        <f t="shared" si="38"/>
        <v>24.33825726092681</v>
      </c>
      <c r="AB102" s="94">
        <f t="shared" si="41"/>
        <v>4.8643103935244625E-2</v>
      </c>
    </row>
    <row r="103" spans="1:28">
      <c r="A103" s="98">
        <v>15208.3896484375</v>
      </c>
      <c r="B103" s="90">
        <v>25.947569994632062</v>
      </c>
      <c r="D103" s="92">
        <f t="shared" si="22"/>
        <v>24.34756999463206</v>
      </c>
      <c r="E103" s="92">
        <f t="shared" si="23"/>
        <v>18.804623550088969</v>
      </c>
      <c r="F103" s="92">
        <f t="shared" si="24"/>
        <v>5.5429464445430909</v>
      </c>
      <c r="G103" s="92">
        <f t="shared" si="25"/>
        <v>5.5800552540075525</v>
      </c>
      <c r="H103" s="92">
        <f t="shared" si="26"/>
        <v>0</v>
      </c>
      <c r="I103" s="92">
        <f t="shared" si="27"/>
        <v>24.384678804096524</v>
      </c>
      <c r="J103" s="92">
        <f t="shared" si="28"/>
        <v>0</v>
      </c>
      <c r="K103" s="92">
        <f t="shared" si="29"/>
        <v>0</v>
      </c>
      <c r="L103" s="92">
        <f t="shared" si="30"/>
        <v>0</v>
      </c>
      <c r="M103" s="92">
        <f t="shared" si="31"/>
        <v>24.384678804096524</v>
      </c>
      <c r="N103" s="92">
        <f t="shared" si="32"/>
        <v>0</v>
      </c>
      <c r="O103" s="93">
        <f t="shared" si="33"/>
        <v>0</v>
      </c>
      <c r="P103" s="93"/>
      <c r="R103" s="92">
        <f t="shared" si="34"/>
        <v>8.8105992710409864E-2</v>
      </c>
      <c r="T103" s="92">
        <f t="shared" si="35"/>
        <v>9530.118426495721</v>
      </c>
      <c r="V103" s="10">
        <f t="shared" si="21"/>
        <v>2E-3</v>
      </c>
      <c r="W103" s="10">
        <f t="shared" si="36"/>
        <v>7.00442742050404E-7</v>
      </c>
      <c r="X103" s="91">
        <f t="shared" si="37"/>
        <v>7.0044274205040401E-3</v>
      </c>
      <c r="Y103" s="94">
        <f t="shared" si="39"/>
        <v>1.1811815613217647E-2</v>
      </c>
      <c r="Z103" s="94">
        <f t="shared" si="40"/>
        <v>1.1811815613217647E-2</v>
      </c>
      <c r="AA103" s="92">
        <f t="shared" si="38"/>
        <v>24.384678804096524</v>
      </c>
      <c r="AB103" s="94">
        <f t="shared" si="41"/>
        <v>4.6421543169714141E-2</v>
      </c>
    </row>
    <row r="104" spans="1:28">
      <c r="A104" s="98">
        <v>16946.23046875</v>
      </c>
      <c r="B104" s="90">
        <v>25.959110973818746</v>
      </c>
      <c r="D104" s="92">
        <f t="shared" si="22"/>
        <v>24.359110973818744</v>
      </c>
      <c r="E104" s="92">
        <f t="shared" si="23"/>
        <v>18.825049485387925</v>
      </c>
      <c r="F104" s="92">
        <f t="shared" si="24"/>
        <v>5.5340614884308188</v>
      </c>
      <c r="G104" s="92">
        <f t="shared" si="25"/>
        <v>5.6039955809280944</v>
      </c>
      <c r="H104" s="92">
        <f t="shared" si="26"/>
        <v>6.9934092497275557E-2</v>
      </c>
      <c r="I104" s="92">
        <f t="shared" si="27"/>
        <v>24.429045066316021</v>
      </c>
      <c r="J104" s="92">
        <f t="shared" si="28"/>
        <v>-6.9934092497277334E-2</v>
      </c>
      <c r="K104" s="92">
        <f t="shared" si="29"/>
        <v>0</v>
      </c>
      <c r="L104" s="92">
        <f t="shared" si="30"/>
        <v>6.9934092497277334E-2</v>
      </c>
      <c r="M104" s="92">
        <f t="shared" si="31"/>
        <v>24.429045066316021</v>
      </c>
      <c r="N104" s="92">
        <f t="shared" si="32"/>
        <v>-6.9934092497277334E-2</v>
      </c>
      <c r="O104" s="93">
        <f t="shared" si="33"/>
        <v>4.8907772934177422E-3</v>
      </c>
      <c r="P104" s="93"/>
      <c r="R104" s="92">
        <f t="shared" si="34"/>
        <v>8.7673746298923549E-2</v>
      </c>
      <c r="T104" s="92">
        <f t="shared" si="35"/>
        <v>10619.111357820186</v>
      </c>
      <c r="V104" s="10">
        <f t="shared" si="21"/>
        <v>1E-3</v>
      </c>
      <c r="W104" s="10">
        <f t="shared" si="36"/>
        <v>6.286121369095429E-7</v>
      </c>
      <c r="X104" s="91">
        <f t="shared" si="37"/>
        <v>6.2861213690954291E-3</v>
      </c>
      <c r="Y104" s="94">
        <f t="shared" si="39"/>
        <v>1.1540979186683842E-2</v>
      </c>
      <c r="Z104" s="94">
        <f t="shared" si="40"/>
        <v>1.1540979186683842E-2</v>
      </c>
      <c r="AA104" s="92">
        <f t="shared" si="38"/>
        <v>24.429045066316021</v>
      </c>
      <c r="AB104" s="94">
        <f t="shared" si="41"/>
        <v>4.4366262219497798E-2</v>
      </c>
    </row>
    <row r="105" spans="1:28">
      <c r="A105" s="98">
        <v>18882.640625</v>
      </c>
      <c r="B105" s="90">
        <v>25.974096748902426</v>
      </c>
      <c r="D105" s="92">
        <f t="shared" si="22"/>
        <v>24.374096748902424</v>
      </c>
      <c r="E105" s="92">
        <f t="shared" si="23"/>
        <v>18.84492508431768</v>
      </c>
      <c r="F105" s="92">
        <f t="shared" si="24"/>
        <v>5.5291716645847444</v>
      </c>
      <c r="G105" s="92">
        <f t="shared" si="25"/>
        <v>5.626579468205402</v>
      </c>
      <c r="H105" s="92">
        <f t="shared" si="26"/>
        <v>9.7407803620657596E-2</v>
      </c>
      <c r="I105" s="92">
        <f t="shared" si="27"/>
        <v>24.471504552523083</v>
      </c>
      <c r="J105" s="92">
        <f t="shared" si="28"/>
        <v>-9.7407803620658484E-2</v>
      </c>
      <c r="K105" s="92">
        <f t="shared" si="29"/>
        <v>0</v>
      </c>
      <c r="L105" s="92">
        <f t="shared" si="30"/>
        <v>9.7407803620658484E-2</v>
      </c>
      <c r="M105" s="92">
        <f t="shared" si="31"/>
        <v>24.471504552523083</v>
      </c>
      <c r="N105" s="92">
        <f t="shared" si="32"/>
        <v>-9.7407803620658484E-2</v>
      </c>
      <c r="O105" s="93">
        <f t="shared" si="33"/>
        <v>9.4882802062007682E-3</v>
      </c>
      <c r="P105" s="93"/>
      <c r="R105" s="92">
        <f t="shared" si="34"/>
        <v>8.7112481314515988E-2</v>
      </c>
      <c r="T105" s="92">
        <f t="shared" si="35"/>
        <v>11832.53490481798</v>
      </c>
      <c r="V105" s="10">
        <f t="shared" si="21"/>
        <v>1E-3</v>
      </c>
      <c r="W105" s="10">
        <f t="shared" si="36"/>
        <v>5.6414811673208674E-7</v>
      </c>
      <c r="X105" s="91">
        <f t="shared" si="37"/>
        <v>5.6414811673208675E-3</v>
      </c>
      <c r="Y105" s="94">
        <f t="shared" si="39"/>
        <v>1.4985775083680153E-2</v>
      </c>
      <c r="Z105" s="94">
        <f t="shared" si="40"/>
        <v>1.4985775083680153E-2</v>
      </c>
      <c r="AA105" s="92">
        <f t="shared" si="38"/>
        <v>24.471504552523083</v>
      </c>
      <c r="AB105" s="94">
        <f t="shared" si="41"/>
        <v>4.2459486207061303E-2</v>
      </c>
    </row>
    <row r="106" spans="1:28">
      <c r="A106" s="98">
        <v>21040.3203125</v>
      </c>
      <c r="B106" s="90">
        <v>25.991915655593957</v>
      </c>
      <c r="D106" s="92">
        <f t="shared" si="22"/>
        <v>24.391915655593955</v>
      </c>
      <c r="E106" s="92">
        <f t="shared" si="23"/>
        <v>18.864272387262758</v>
      </c>
      <c r="F106" s="92">
        <f t="shared" si="24"/>
        <v>5.5276432683311967</v>
      </c>
      <c r="G106" s="92">
        <f t="shared" si="25"/>
        <v>5.6479189681534212</v>
      </c>
      <c r="H106" s="92">
        <f t="shared" si="26"/>
        <v>0.12027569982222452</v>
      </c>
      <c r="I106" s="92">
        <f t="shared" si="27"/>
        <v>24.512191355416178</v>
      </c>
      <c r="J106" s="92">
        <f t="shared" si="28"/>
        <v>-0.12027569982222275</v>
      </c>
      <c r="K106" s="92">
        <f t="shared" si="29"/>
        <v>0</v>
      </c>
      <c r="L106" s="92">
        <f t="shared" si="30"/>
        <v>0.12027569982222275</v>
      </c>
      <c r="M106" s="92">
        <f t="shared" si="31"/>
        <v>24.512191355416178</v>
      </c>
      <c r="N106" s="92">
        <f t="shared" si="32"/>
        <v>-0.12027569982222275</v>
      </c>
      <c r="O106" s="93">
        <f t="shared" si="33"/>
        <v>1.4466243967725433E-2</v>
      </c>
      <c r="P106" s="93"/>
      <c r="R106" s="92">
        <f t="shared" si="34"/>
        <v>8.6445106532061722E-2</v>
      </c>
      <c r="T106" s="92">
        <f t="shared" si="35"/>
        <v>13184.613818079642</v>
      </c>
      <c r="V106" s="10">
        <f t="shared" si="21"/>
        <v>1E-3</v>
      </c>
      <c r="W106" s="10">
        <f t="shared" si="36"/>
        <v>5.0629486572948493E-7</v>
      </c>
      <c r="X106" s="91">
        <f t="shared" si="37"/>
        <v>5.062948657294849E-3</v>
      </c>
      <c r="Y106" s="94">
        <f t="shared" si="39"/>
        <v>1.7818906691530856E-2</v>
      </c>
      <c r="Z106" s="94">
        <f t="shared" si="40"/>
        <v>1.7818906691530856E-2</v>
      </c>
      <c r="AA106" s="92">
        <f t="shared" si="38"/>
        <v>24.512191355416178</v>
      </c>
      <c r="AB106" s="94">
        <f t="shared" si="41"/>
        <v>4.068680289309512E-2</v>
      </c>
    </row>
    <row r="107" spans="1:28">
      <c r="A107" s="98">
        <v>23444.560546875</v>
      </c>
      <c r="B107" s="90">
        <v>26.010620106107066</v>
      </c>
      <c r="D107" s="92">
        <f t="shared" si="22"/>
        <v>24.410620106107064</v>
      </c>
      <c r="E107" s="92">
        <f t="shared" si="23"/>
        <v>18.883112222804598</v>
      </c>
      <c r="F107" s="92">
        <f t="shared" si="24"/>
        <v>5.5275078833024658</v>
      </c>
      <c r="G107" s="92">
        <f t="shared" si="25"/>
        <v>5.6681140862967174</v>
      </c>
      <c r="H107" s="92">
        <f t="shared" si="26"/>
        <v>0.14060620299425164</v>
      </c>
      <c r="I107" s="92">
        <f t="shared" si="27"/>
        <v>24.551226309101317</v>
      </c>
      <c r="J107" s="92">
        <f t="shared" si="28"/>
        <v>-0.14060620299425253</v>
      </c>
      <c r="K107" s="92">
        <f t="shared" si="29"/>
        <v>0</v>
      </c>
      <c r="L107" s="92">
        <f t="shared" si="30"/>
        <v>0.14060620299425253</v>
      </c>
      <c r="M107" s="92">
        <f t="shared" si="31"/>
        <v>24.551226309101317</v>
      </c>
      <c r="N107" s="92">
        <f t="shared" si="32"/>
        <v>-0.14060620299425253</v>
      </c>
      <c r="O107" s="93">
        <f t="shared" si="33"/>
        <v>1.977010432046095E-2</v>
      </c>
      <c r="P107" s="93"/>
      <c r="R107" s="92">
        <f t="shared" si="34"/>
        <v>8.5744565314342269E-2</v>
      </c>
      <c r="T107" s="92">
        <f t="shared" si="35"/>
        <v>14691.196348445939</v>
      </c>
      <c r="V107" s="10">
        <f t="shared" si="21"/>
        <v>1E-3</v>
      </c>
      <c r="W107" s="10">
        <f t="shared" si="36"/>
        <v>4.5437431536512472E-7</v>
      </c>
      <c r="X107" s="91">
        <f t="shared" si="37"/>
        <v>4.5437431536512474E-3</v>
      </c>
      <c r="Y107" s="94">
        <f t="shared" si="39"/>
        <v>1.8704450513109094E-2</v>
      </c>
      <c r="Z107" s="94">
        <f t="shared" si="40"/>
        <v>1.8704450513109094E-2</v>
      </c>
      <c r="AA107" s="92">
        <f t="shared" si="38"/>
        <v>24.551226309101317</v>
      </c>
      <c r="AB107" s="94">
        <f t="shared" si="41"/>
        <v>3.9034953685138873E-2</v>
      </c>
    </row>
    <row r="108" spans="1:28">
      <c r="A108" s="98">
        <v>26123.529296875</v>
      </c>
      <c r="B108" s="90">
        <v>26.029447802409777</v>
      </c>
      <c r="D108" s="92">
        <f t="shared" si="22"/>
        <v>24.429447802409776</v>
      </c>
      <c r="E108" s="92">
        <f t="shared" si="23"/>
        <v>18.901464240625554</v>
      </c>
      <c r="F108" s="92">
        <f t="shared" si="24"/>
        <v>5.5279835617842217</v>
      </c>
      <c r="G108" s="92">
        <f t="shared" si="25"/>
        <v>5.6872543050690219</v>
      </c>
      <c r="H108" s="92">
        <f t="shared" si="26"/>
        <v>0.15927074328480018</v>
      </c>
      <c r="I108" s="92">
        <f t="shared" si="27"/>
        <v>24.588718545694576</v>
      </c>
      <c r="J108" s="92">
        <f t="shared" si="28"/>
        <v>-0.15927074328480018</v>
      </c>
      <c r="K108" s="92">
        <f t="shared" si="29"/>
        <v>0</v>
      </c>
      <c r="L108" s="92">
        <f t="shared" si="30"/>
        <v>0.15927074328480018</v>
      </c>
      <c r="M108" s="92">
        <f t="shared" si="31"/>
        <v>24.588718545694576</v>
      </c>
      <c r="N108" s="92">
        <f t="shared" si="32"/>
        <v>-0.15927074328480018</v>
      </c>
      <c r="O108" s="93">
        <f t="shared" si="33"/>
        <v>2.5367169666492721E-2</v>
      </c>
      <c r="P108" s="93"/>
      <c r="R108" s="92">
        <f t="shared" si="34"/>
        <v>8.503940814944666E-2</v>
      </c>
      <c r="T108" s="92">
        <f t="shared" si="35"/>
        <v>16369.933548015535</v>
      </c>
      <c r="V108" s="10">
        <f t="shared" si="21"/>
        <v>1E-3</v>
      </c>
      <c r="W108" s="10">
        <f t="shared" si="36"/>
        <v>4.0777821505139621E-7</v>
      </c>
      <c r="X108" s="91">
        <f t="shared" si="37"/>
        <v>4.0777821505139618E-3</v>
      </c>
      <c r="Y108" s="94">
        <f t="shared" si="39"/>
        <v>1.8827696302711416E-2</v>
      </c>
      <c r="Z108" s="94">
        <f t="shared" si="40"/>
        <v>1.8827696302711416E-2</v>
      </c>
      <c r="AA108" s="92">
        <f t="shared" si="38"/>
        <v>24.588718545694576</v>
      </c>
      <c r="AB108" s="94">
        <f t="shared" si="41"/>
        <v>3.7492236593259065E-2</v>
      </c>
    </row>
    <row r="109" spans="1:28">
      <c r="A109" s="98">
        <v>29108.609375</v>
      </c>
      <c r="B109" s="90">
        <v>26.05118775107416</v>
      </c>
      <c r="D109" s="92">
        <f t="shared" si="22"/>
        <v>24.451187751074158</v>
      </c>
      <c r="E109" s="92">
        <f t="shared" si="23"/>
        <v>18.919347080794967</v>
      </c>
      <c r="F109" s="92">
        <f t="shared" si="24"/>
        <v>5.5318406702791911</v>
      </c>
      <c r="G109" s="92">
        <f t="shared" si="25"/>
        <v>5.7054200183843466</v>
      </c>
      <c r="H109" s="92">
        <f t="shared" si="26"/>
        <v>0.17357934810515552</v>
      </c>
      <c r="I109" s="92">
        <f t="shared" si="27"/>
        <v>24.624767099179316</v>
      </c>
      <c r="J109" s="92">
        <f t="shared" si="28"/>
        <v>-0.17357934810515729</v>
      </c>
      <c r="K109" s="92">
        <f t="shared" si="29"/>
        <v>0</v>
      </c>
      <c r="L109" s="92">
        <f t="shared" si="30"/>
        <v>0.17357934810515729</v>
      </c>
      <c r="M109" s="92">
        <f t="shared" si="31"/>
        <v>24.624767099179316</v>
      </c>
      <c r="N109" s="92">
        <f t="shared" si="32"/>
        <v>-0.17357934810515729</v>
      </c>
      <c r="O109" s="93">
        <f t="shared" si="33"/>
        <v>3.0129790088611372E-2</v>
      </c>
      <c r="P109" s="93"/>
      <c r="R109" s="92">
        <f t="shared" si="34"/>
        <v>8.4225177862391143E-2</v>
      </c>
      <c r="T109" s="92">
        <f t="shared" si="35"/>
        <v>18240.491004440719</v>
      </c>
      <c r="V109" s="10">
        <f t="shared" si="21"/>
        <v>1E-3</v>
      </c>
      <c r="W109" s="10">
        <f t="shared" si="36"/>
        <v>3.6596066855298002E-7</v>
      </c>
      <c r="X109" s="91">
        <f t="shared" si="37"/>
        <v>3.6596066855298002E-3</v>
      </c>
      <c r="Y109" s="94">
        <f t="shared" si="39"/>
        <v>2.173994866438278E-2</v>
      </c>
      <c r="Z109" s="94">
        <f t="shared" si="40"/>
        <v>2.173994866438278E-2</v>
      </c>
      <c r="AA109" s="92">
        <f t="shared" si="38"/>
        <v>24.624767099179316</v>
      </c>
      <c r="AB109" s="94">
        <f t="shared" si="41"/>
        <v>3.6048553484739898E-2</v>
      </c>
    </row>
    <row r="110" spans="1:28">
      <c r="A110" s="98">
        <v>32434.80078125</v>
      </c>
      <c r="B110" s="90">
        <v>26.072507751122131</v>
      </c>
      <c r="D110" s="92">
        <f t="shared" si="22"/>
        <v>24.47250775112213</v>
      </c>
      <c r="E110" s="92">
        <f t="shared" si="23"/>
        <v>18.936778615493402</v>
      </c>
      <c r="F110" s="92">
        <f t="shared" si="24"/>
        <v>5.5357291356287277</v>
      </c>
      <c r="G110" s="92">
        <f t="shared" si="25"/>
        <v>5.722683829258405</v>
      </c>
      <c r="H110" s="92">
        <f t="shared" si="26"/>
        <v>0.18695469362967732</v>
      </c>
      <c r="I110" s="92">
        <f t="shared" si="27"/>
        <v>24.659462444751806</v>
      </c>
      <c r="J110" s="92">
        <f t="shared" si="28"/>
        <v>-0.18695469362967643</v>
      </c>
      <c r="K110" s="92">
        <f t="shared" si="29"/>
        <v>0</v>
      </c>
      <c r="L110" s="92">
        <f t="shared" si="30"/>
        <v>0.18695469362967643</v>
      </c>
      <c r="M110" s="92">
        <f t="shared" si="31"/>
        <v>24.659462444751806</v>
      </c>
      <c r="N110" s="92">
        <f t="shared" si="32"/>
        <v>-0.18695469362967643</v>
      </c>
      <c r="O110" s="93">
        <f t="shared" si="33"/>
        <v>3.4952057470166178E-2</v>
      </c>
      <c r="P110" s="93"/>
      <c r="R110" s="92">
        <f t="shared" si="34"/>
        <v>8.3426675987935295E-2</v>
      </c>
      <c r="T110" s="92">
        <f t="shared" si="35"/>
        <v>20324.800963846024</v>
      </c>
      <c r="V110" s="10">
        <f t="shared" si="21"/>
        <v>1E-3</v>
      </c>
      <c r="W110" s="10">
        <f t="shared" si="36"/>
        <v>3.2843137281363019E-7</v>
      </c>
      <c r="X110" s="91">
        <f t="shared" si="37"/>
        <v>3.2843137281363018E-3</v>
      </c>
      <c r="Y110" s="94">
        <f t="shared" si="39"/>
        <v>2.1320000047971632E-2</v>
      </c>
      <c r="Z110" s="94">
        <f t="shared" si="40"/>
        <v>2.1320000047971632E-2</v>
      </c>
      <c r="AA110" s="92">
        <f t="shared" si="38"/>
        <v>24.659462444751806</v>
      </c>
      <c r="AB110" s="94">
        <f t="shared" si="41"/>
        <v>3.4695345572490766E-2</v>
      </c>
    </row>
    <row r="111" spans="1:28">
      <c r="A111" s="98">
        <v>36141.05859375</v>
      </c>
      <c r="B111" s="90">
        <v>26.10109846447039</v>
      </c>
      <c r="D111" s="92">
        <f t="shared" si="22"/>
        <v>24.501098464470388</v>
      </c>
      <c r="E111" s="92">
        <f t="shared" si="23"/>
        <v>18.953775597947509</v>
      </c>
      <c r="F111" s="92">
        <f t="shared" si="24"/>
        <v>5.5473228665228795</v>
      </c>
      <c r="G111" s="92">
        <f t="shared" si="25"/>
        <v>5.7391110987241802</v>
      </c>
      <c r="H111" s="92">
        <f t="shared" si="26"/>
        <v>0.1917882322013007</v>
      </c>
      <c r="I111" s="92">
        <f t="shared" si="27"/>
        <v>24.692886696671689</v>
      </c>
      <c r="J111" s="92">
        <f t="shared" si="28"/>
        <v>-0.1917882322013007</v>
      </c>
      <c r="K111" s="92">
        <f t="shared" si="29"/>
        <v>0</v>
      </c>
      <c r="L111" s="92">
        <f t="shared" si="30"/>
        <v>0.1917882322013007</v>
      </c>
      <c r="M111" s="92">
        <f t="shared" si="31"/>
        <v>24.692886696671689</v>
      </c>
      <c r="N111" s="92">
        <f t="shared" si="32"/>
        <v>-0.1917882322013007</v>
      </c>
      <c r="O111" s="93">
        <f t="shared" si="33"/>
        <v>3.6782726010900033E-2</v>
      </c>
      <c r="P111" s="93"/>
      <c r="R111" s="92">
        <f t="shared" si="34"/>
        <v>8.2355862753918152E-2</v>
      </c>
      <c r="T111" s="92">
        <f t="shared" si="35"/>
        <v>22647.274065123966</v>
      </c>
      <c r="V111" s="10">
        <f t="shared" si="21"/>
        <v>1E-3</v>
      </c>
      <c r="W111" s="10">
        <f t="shared" si="36"/>
        <v>2.9475080592588772E-7</v>
      </c>
      <c r="X111" s="91">
        <f t="shared" si="37"/>
        <v>2.947508059258877E-3</v>
      </c>
      <c r="Y111" s="94">
        <f t="shared" si="39"/>
        <v>2.8590713348258134E-2</v>
      </c>
      <c r="Z111" s="94">
        <f t="shared" si="40"/>
        <v>2.8590713348258134E-2</v>
      </c>
      <c r="AA111" s="92">
        <f t="shared" si="38"/>
        <v>24.692886696671689</v>
      </c>
      <c r="AB111" s="94">
        <f t="shared" si="41"/>
        <v>3.3424251919882408E-2</v>
      </c>
    </row>
    <row r="112" spans="1:28">
      <c r="A112" s="98">
        <v>40270.828125</v>
      </c>
      <c r="B112" s="90">
        <v>26.141087919313431</v>
      </c>
      <c r="D112" s="92">
        <f t="shared" si="22"/>
        <v>24.54108791931343</v>
      </c>
      <c r="E112" s="92">
        <f t="shared" si="23"/>
        <v>18.970354140433251</v>
      </c>
      <c r="F112" s="92">
        <f t="shared" si="24"/>
        <v>5.5707337788801787</v>
      </c>
      <c r="G112" s="92">
        <f t="shared" si="25"/>
        <v>5.7547611940253978</v>
      </c>
      <c r="H112" s="92">
        <f t="shared" si="26"/>
        <v>0.18402741514521903</v>
      </c>
      <c r="I112" s="92">
        <f t="shared" si="27"/>
        <v>24.72511533445865</v>
      </c>
      <c r="J112" s="92">
        <f t="shared" si="28"/>
        <v>-0.18402741514521992</v>
      </c>
      <c r="K112" s="92">
        <f t="shared" si="29"/>
        <v>0</v>
      </c>
      <c r="L112" s="92">
        <f t="shared" si="30"/>
        <v>0.18402741514521992</v>
      </c>
      <c r="M112" s="92">
        <f t="shared" si="31"/>
        <v>24.72511533445865</v>
      </c>
      <c r="N112" s="92">
        <f t="shared" si="32"/>
        <v>-0.18402741514521992</v>
      </c>
      <c r="O112" s="93">
        <f t="shared" si="33"/>
        <v>3.3866089525031118E-2</v>
      </c>
      <c r="P112" s="93"/>
      <c r="R112" s="92">
        <f t="shared" si="34"/>
        <v>8.085813036279299E-2</v>
      </c>
      <c r="T112" s="92">
        <f t="shared" si="35"/>
        <v>25235.134687894752</v>
      </c>
      <c r="V112" s="10">
        <f t="shared" si="21"/>
        <v>1E-3</v>
      </c>
      <c r="W112" s="10">
        <f t="shared" si="36"/>
        <v>2.64524139271659E-7</v>
      </c>
      <c r="X112" s="91">
        <f t="shared" si="37"/>
        <v>2.6452413927165901E-3</v>
      </c>
      <c r="Y112" s="94">
        <f t="shared" si="39"/>
        <v>3.9989454843041727E-2</v>
      </c>
      <c r="Z112" s="94">
        <f t="shared" si="40"/>
        <v>3.9989454843041727E-2</v>
      </c>
      <c r="AA112" s="92">
        <f t="shared" si="38"/>
        <v>24.72511533445865</v>
      </c>
      <c r="AB112" s="94">
        <f t="shared" si="41"/>
        <v>3.2228637786960945E-2</v>
      </c>
    </row>
    <row r="113" spans="1:28">
      <c r="A113" s="98">
        <v>44872.5</v>
      </c>
      <c r="B113" s="90">
        <v>26.178971544862556</v>
      </c>
      <c r="D113" s="92">
        <f t="shared" si="22"/>
        <v>24.578971544862554</v>
      </c>
      <c r="E113" s="92">
        <f t="shared" si="23"/>
        <v>18.986529486532561</v>
      </c>
      <c r="F113" s="92">
        <f t="shared" si="24"/>
        <v>5.5924420583299934</v>
      </c>
      <c r="G113" s="92">
        <f t="shared" si="25"/>
        <v>5.7696879255227111</v>
      </c>
      <c r="H113" s="92">
        <f t="shared" si="26"/>
        <v>0.17724586719271773</v>
      </c>
      <c r="I113" s="92">
        <f t="shared" si="27"/>
        <v>24.756217412055271</v>
      </c>
      <c r="J113" s="92">
        <f t="shared" si="28"/>
        <v>-0.17724586719271684</v>
      </c>
      <c r="K113" s="92">
        <f t="shared" si="29"/>
        <v>0</v>
      </c>
      <c r="L113" s="92">
        <f t="shared" si="30"/>
        <v>0.17724586719271684</v>
      </c>
      <c r="M113" s="92">
        <f t="shared" si="31"/>
        <v>24.756217412055271</v>
      </c>
      <c r="N113" s="92">
        <f t="shared" si="32"/>
        <v>-0.17724586719271684</v>
      </c>
      <c r="O113" s="93">
        <f t="shared" si="33"/>
        <v>3.1416097436898216E-2</v>
      </c>
      <c r="P113" s="93"/>
      <c r="R113" s="92">
        <f t="shared" si="34"/>
        <v>7.9439267982675976E-2</v>
      </c>
      <c r="T113" s="92">
        <f t="shared" si="35"/>
        <v>28118.706120661809</v>
      </c>
      <c r="V113" s="10">
        <f t="shared" si="21"/>
        <v>1E-3</v>
      </c>
      <c r="W113" s="10">
        <f t="shared" si="36"/>
        <v>2.3739720647440063E-7</v>
      </c>
      <c r="X113" s="91">
        <f t="shared" si="37"/>
        <v>2.3739720647440064E-3</v>
      </c>
      <c r="Y113" s="94">
        <f t="shared" si="39"/>
        <v>3.7883625549124389E-2</v>
      </c>
      <c r="Z113" s="94">
        <f t="shared" si="40"/>
        <v>3.7883625549124389E-2</v>
      </c>
      <c r="AA113" s="92">
        <f t="shared" si="38"/>
        <v>24.756217412055271</v>
      </c>
      <c r="AB113" s="94">
        <f t="shared" si="41"/>
        <v>3.1102077596621314E-2</v>
      </c>
    </row>
    <row r="114" spans="1:28">
      <c r="A114" s="98">
        <v>50000</v>
      </c>
      <c r="B114" s="90">
        <v>26.228513309176144</v>
      </c>
      <c r="D114" s="92">
        <f t="shared" si="22"/>
        <v>24.628513309176142</v>
      </c>
      <c r="E114" s="92">
        <f t="shared" si="23"/>
        <v>19.002316168646832</v>
      </c>
      <c r="F114" s="92">
        <f t="shared" si="24"/>
        <v>5.6261971405293103</v>
      </c>
      <c r="G114" s="92">
        <f t="shared" si="25"/>
        <v>5.7839402708264229</v>
      </c>
      <c r="H114" s="92">
        <f t="shared" si="26"/>
        <v>0.15774313029711262</v>
      </c>
      <c r="I114" s="92">
        <f t="shared" si="27"/>
        <v>24.786256439473256</v>
      </c>
      <c r="J114" s="92">
        <f t="shared" si="28"/>
        <v>-0.15774313029711351</v>
      </c>
      <c r="K114" s="92">
        <f t="shared" si="29"/>
        <v>0</v>
      </c>
      <c r="L114" s="92">
        <f t="shared" si="30"/>
        <v>0.15774313029711351</v>
      </c>
      <c r="M114" s="92">
        <f t="shared" si="31"/>
        <v>24.786256439473256</v>
      </c>
      <c r="N114" s="92">
        <f t="shared" si="32"/>
        <v>-0.15774313029711351</v>
      </c>
      <c r="O114" s="93">
        <f t="shared" si="33"/>
        <v>2.488289515593213E-2</v>
      </c>
      <c r="P114" s="93"/>
      <c r="R114" s="92">
        <f t="shared" si="34"/>
        <v>7.7583771191904849E-2</v>
      </c>
      <c r="T114" s="92">
        <f t="shared" si="35"/>
        <v>31331.780177906076</v>
      </c>
      <c r="V114" s="10">
        <f t="shared" si="21"/>
        <v>0</v>
      </c>
      <c r="W114" s="10">
        <f t="shared" si="36"/>
        <v>2.1305212295045084E-7</v>
      </c>
      <c r="X114" s="91">
        <f t="shared" si="37"/>
        <v>2.1305212295045085E-3</v>
      </c>
      <c r="Y114" s="94">
        <f t="shared" si="39"/>
        <v>4.9541764313588033E-2</v>
      </c>
      <c r="Z114" s="94">
        <f t="shared" si="40"/>
        <v>4.9541764313588033E-2</v>
      </c>
      <c r="AA114" s="92">
        <f t="shared" si="38"/>
        <v>24.786256439473256</v>
      </c>
      <c r="AB114" s="94">
        <f t="shared" si="41"/>
        <v>3.0039027417984698E-2</v>
      </c>
    </row>
    <row r="115" spans="1:28">
      <c r="A115" s="99"/>
      <c r="B115" s="99"/>
      <c r="D115" s="92" t="str">
        <f t="shared" si="22"/>
        <v/>
      </c>
      <c r="E115" s="92" t="str">
        <f t="shared" si="23"/>
        <v/>
      </c>
      <c r="F115" s="92" t="str">
        <f t="shared" si="24"/>
        <v/>
      </c>
      <c r="G115" s="92" t="str">
        <f t="shared" si="25"/>
        <v/>
      </c>
      <c r="H115" s="92" t="str">
        <f t="shared" si="26"/>
        <v/>
      </c>
      <c r="I115" s="92" t="str">
        <f t="shared" si="27"/>
        <v/>
      </c>
      <c r="J115" s="92" t="str">
        <f t="shared" si="28"/>
        <v/>
      </c>
      <c r="K115" s="92" t="str">
        <f t="shared" si="29"/>
        <v/>
      </c>
      <c r="L115" s="92" t="str">
        <f t="shared" si="30"/>
        <v/>
      </c>
      <c r="M115" s="92" t="str">
        <f t="shared" si="31"/>
        <v/>
      </c>
      <c r="N115" s="92" t="str">
        <f t="shared" si="32"/>
        <v/>
      </c>
      <c r="O115" s="93" t="str">
        <f t="shared" si="33"/>
        <v/>
      </c>
      <c r="P115" s="93"/>
      <c r="R115" s="92" t="str">
        <f t="shared" si="34"/>
        <v/>
      </c>
      <c r="T115" s="92" t="str">
        <f t="shared" si="35"/>
        <v/>
      </c>
      <c r="V115" s="10" t="e">
        <f t="shared" si="21"/>
        <v>#VALUE!</v>
      </c>
      <c r="W115" s="10" t="str">
        <f t="shared" si="36"/>
        <v/>
      </c>
      <c r="X115" s="91" t="str">
        <f t="shared" si="37"/>
        <v/>
      </c>
      <c r="Y115" s="94">
        <f t="shared" si="39"/>
        <v>1E-4</v>
      </c>
      <c r="Z115" s="94" t="e">
        <f t="shared" si="40"/>
        <v>#VALUE!</v>
      </c>
      <c r="AA115" s="92" t="str">
        <f t="shared" si="38"/>
        <v/>
      </c>
      <c r="AB115" s="94" t="e">
        <f t="shared" si="41"/>
        <v>#VALUE!</v>
      </c>
    </row>
    <row r="116" spans="1:28">
      <c r="A116" s="99"/>
      <c r="B116" s="99"/>
      <c r="D116" s="92" t="str">
        <f t="shared" si="22"/>
        <v/>
      </c>
      <c r="E116" s="92" t="str">
        <f t="shared" si="23"/>
        <v/>
      </c>
      <c r="F116" s="92" t="str">
        <f t="shared" si="24"/>
        <v/>
      </c>
      <c r="G116" s="92" t="str">
        <f t="shared" si="25"/>
        <v/>
      </c>
      <c r="H116" s="92" t="str">
        <f t="shared" si="26"/>
        <v/>
      </c>
      <c r="I116" s="92" t="str">
        <f t="shared" si="27"/>
        <v/>
      </c>
      <c r="J116" s="92" t="str">
        <f t="shared" si="28"/>
        <v/>
      </c>
      <c r="K116" s="92" t="str">
        <f t="shared" si="29"/>
        <v/>
      </c>
      <c r="L116" s="92" t="str">
        <f t="shared" si="30"/>
        <v/>
      </c>
      <c r="M116" s="92" t="str">
        <f t="shared" si="31"/>
        <v/>
      </c>
      <c r="N116" s="92" t="str">
        <f t="shared" si="32"/>
        <v/>
      </c>
      <c r="O116" s="93" t="str">
        <f t="shared" si="33"/>
        <v/>
      </c>
      <c r="P116" s="93"/>
      <c r="R116" s="92" t="str">
        <f t="shared" si="34"/>
        <v/>
      </c>
      <c r="T116" s="92" t="str">
        <f t="shared" si="35"/>
        <v/>
      </c>
      <c r="V116" s="10" t="e">
        <f t="shared" si="21"/>
        <v>#VALUE!</v>
      </c>
      <c r="W116" s="10" t="str">
        <f t="shared" si="36"/>
        <v/>
      </c>
      <c r="X116" s="91" t="str">
        <f t="shared" si="37"/>
        <v/>
      </c>
      <c r="Y116" s="94">
        <f t="shared" si="39"/>
        <v>1E-4</v>
      </c>
      <c r="Z116" s="94" t="e">
        <f t="shared" si="40"/>
        <v>#VALUE!</v>
      </c>
      <c r="AA116" s="92" t="str">
        <f t="shared" si="38"/>
        <v/>
      </c>
      <c r="AB116" s="94" t="e">
        <f t="shared" si="41"/>
        <v>#VALUE!</v>
      </c>
    </row>
    <row r="117" spans="1:28">
      <c r="A117" s="99"/>
      <c r="B117" s="99"/>
      <c r="D117" s="92" t="str">
        <f t="shared" si="22"/>
        <v/>
      </c>
      <c r="E117" s="92" t="str">
        <f t="shared" si="23"/>
        <v/>
      </c>
      <c r="F117" s="92" t="str">
        <f t="shared" si="24"/>
        <v/>
      </c>
      <c r="G117" s="92" t="str">
        <f t="shared" si="25"/>
        <v/>
      </c>
      <c r="H117" s="92" t="str">
        <f t="shared" si="26"/>
        <v/>
      </c>
      <c r="I117" s="92" t="str">
        <f t="shared" si="27"/>
        <v/>
      </c>
      <c r="J117" s="92" t="str">
        <f t="shared" si="28"/>
        <v/>
      </c>
      <c r="K117" s="92" t="str">
        <f t="shared" si="29"/>
        <v/>
      </c>
      <c r="L117" s="92" t="str">
        <f t="shared" si="30"/>
        <v/>
      </c>
      <c r="M117" s="92" t="str">
        <f t="shared" si="31"/>
        <v/>
      </c>
      <c r="N117" s="92" t="str">
        <f t="shared" si="32"/>
        <v/>
      </c>
      <c r="O117" s="93" t="str">
        <f t="shared" si="33"/>
        <v/>
      </c>
      <c r="P117" s="93"/>
      <c r="R117" s="92" t="str">
        <f t="shared" si="34"/>
        <v/>
      </c>
      <c r="T117" s="92" t="str">
        <f t="shared" si="35"/>
        <v/>
      </c>
      <c r="V117" s="10" t="e">
        <f t="shared" si="21"/>
        <v>#VALUE!</v>
      </c>
      <c r="W117" s="10" t="str">
        <f t="shared" si="36"/>
        <v/>
      </c>
      <c r="X117" s="91" t="str">
        <f t="shared" si="37"/>
        <v/>
      </c>
      <c r="Y117" s="94">
        <f t="shared" si="39"/>
        <v>1E-4</v>
      </c>
      <c r="Z117" s="94" t="e">
        <f t="shared" si="40"/>
        <v>#VALUE!</v>
      </c>
      <c r="AA117" s="92" t="str">
        <f t="shared" si="38"/>
        <v/>
      </c>
      <c r="AB117" s="94" t="e">
        <f t="shared" si="41"/>
        <v>#VALUE!</v>
      </c>
    </row>
    <row r="118" spans="1:28">
      <c r="A118" s="99"/>
      <c r="B118" s="99"/>
      <c r="D118" s="92" t="str">
        <f t="shared" si="22"/>
        <v/>
      </c>
      <c r="E118" s="92" t="str">
        <f t="shared" si="23"/>
        <v/>
      </c>
      <c r="F118" s="92" t="str">
        <f t="shared" si="24"/>
        <v/>
      </c>
      <c r="G118" s="92" t="str">
        <f t="shared" si="25"/>
        <v/>
      </c>
      <c r="H118" s="92" t="str">
        <f t="shared" si="26"/>
        <v/>
      </c>
      <c r="I118" s="92" t="str">
        <f t="shared" si="27"/>
        <v/>
      </c>
      <c r="J118" s="92" t="str">
        <f t="shared" si="28"/>
        <v/>
      </c>
      <c r="K118" s="92" t="str">
        <f t="shared" si="29"/>
        <v/>
      </c>
      <c r="L118" s="92" t="str">
        <f t="shared" si="30"/>
        <v/>
      </c>
      <c r="M118" s="92" t="str">
        <f t="shared" si="31"/>
        <v/>
      </c>
      <c r="N118" s="92" t="str">
        <f t="shared" si="32"/>
        <v/>
      </c>
      <c r="O118" s="93" t="str">
        <f t="shared" si="33"/>
        <v/>
      </c>
      <c r="P118" s="93"/>
      <c r="R118" s="92" t="str">
        <f t="shared" si="34"/>
        <v/>
      </c>
      <c r="T118" s="92" t="str">
        <f t="shared" si="35"/>
        <v/>
      </c>
      <c r="V118" s="10" t="e">
        <f t="shared" si="21"/>
        <v>#VALUE!</v>
      </c>
      <c r="W118" s="10" t="str">
        <f t="shared" si="36"/>
        <v/>
      </c>
      <c r="X118" s="91" t="str">
        <f t="shared" si="37"/>
        <v/>
      </c>
      <c r="Y118" s="94">
        <f t="shared" si="39"/>
        <v>1E-4</v>
      </c>
      <c r="Z118" s="94" t="e">
        <f t="shared" si="40"/>
        <v>#VALUE!</v>
      </c>
      <c r="AA118" s="92" t="str">
        <f t="shared" si="38"/>
        <v/>
      </c>
      <c r="AB118" s="94" t="e">
        <f t="shared" si="41"/>
        <v>#VALUE!</v>
      </c>
    </row>
    <row r="119" spans="1:28">
      <c r="A119" s="99"/>
      <c r="B119" s="99"/>
      <c r="D119" s="92" t="str">
        <f t="shared" si="22"/>
        <v/>
      </c>
      <c r="E119" s="92" t="str">
        <f t="shared" si="23"/>
        <v/>
      </c>
      <c r="F119" s="92" t="str">
        <f t="shared" si="24"/>
        <v/>
      </c>
      <c r="G119" s="92" t="str">
        <f t="shared" si="25"/>
        <v/>
      </c>
      <c r="H119" s="92" t="str">
        <f t="shared" si="26"/>
        <v/>
      </c>
      <c r="I119" s="92" t="str">
        <f t="shared" si="27"/>
        <v/>
      </c>
      <c r="J119" s="92" t="str">
        <f t="shared" si="28"/>
        <v/>
      </c>
      <c r="K119" s="92" t="str">
        <f t="shared" si="29"/>
        <v/>
      </c>
      <c r="L119" s="92" t="str">
        <f t="shared" si="30"/>
        <v/>
      </c>
      <c r="M119" s="92" t="str">
        <f t="shared" si="31"/>
        <v/>
      </c>
      <c r="N119" s="92" t="str">
        <f t="shared" si="32"/>
        <v/>
      </c>
      <c r="O119" s="93" t="str">
        <f t="shared" si="33"/>
        <v/>
      </c>
      <c r="P119" s="93"/>
      <c r="R119" s="92" t="str">
        <f t="shared" si="34"/>
        <v/>
      </c>
      <c r="T119" s="92" t="str">
        <f t="shared" si="35"/>
        <v/>
      </c>
      <c r="V119" s="10" t="e">
        <f t="shared" si="21"/>
        <v>#VALUE!</v>
      </c>
      <c r="W119" s="10" t="str">
        <f t="shared" si="36"/>
        <v/>
      </c>
      <c r="X119" s="91" t="str">
        <f t="shared" si="37"/>
        <v/>
      </c>
      <c r="Y119" s="94">
        <f t="shared" si="39"/>
        <v>1E-4</v>
      </c>
      <c r="Z119" s="94" t="e">
        <f t="shared" si="40"/>
        <v>#VALUE!</v>
      </c>
      <c r="AA119" s="92" t="str">
        <f t="shared" si="38"/>
        <v/>
      </c>
      <c r="AB119" s="94" t="e">
        <f t="shared" si="41"/>
        <v>#VALUE!</v>
      </c>
    </row>
    <row r="120" spans="1:28">
      <c r="A120" s="99"/>
      <c r="B120" s="99"/>
      <c r="D120" s="92" t="str">
        <f t="shared" si="22"/>
        <v/>
      </c>
      <c r="E120" s="92" t="str">
        <f t="shared" si="23"/>
        <v/>
      </c>
      <c r="F120" s="92" t="str">
        <f t="shared" si="24"/>
        <v/>
      </c>
      <c r="G120" s="92" t="str">
        <f t="shared" si="25"/>
        <v/>
      </c>
      <c r="H120" s="92" t="str">
        <f t="shared" si="26"/>
        <v/>
      </c>
      <c r="I120" s="92" t="str">
        <f t="shared" si="27"/>
        <v/>
      </c>
      <c r="J120" s="92" t="str">
        <f t="shared" si="28"/>
        <v/>
      </c>
      <c r="K120" s="92" t="str">
        <f t="shared" si="29"/>
        <v/>
      </c>
      <c r="L120" s="92" t="str">
        <f t="shared" si="30"/>
        <v/>
      </c>
      <c r="M120" s="92" t="str">
        <f t="shared" si="31"/>
        <v/>
      </c>
      <c r="N120" s="92" t="str">
        <f t="shared" si="32"/>
        <v/>
      </c>
      <c r="O120" s="93" t="str">
        <f t="shared" si="33"/>
        <v/>
      </c>
      <c r="P120" s="93"/>
      <c r="R120" s="92" t="str">
        <f t="shared" si="34"/>
        <v/>
      </c>
      <c r="T120" s="92" t="str">
        <f t="shared" si="35"/>
        <v/>
      </c>
      <c r="V120" s="10" t="e">
        <f t="shared" si="21"/>
        <v>#VALUE!</v>
      </c>
      <c r="W120" s="10" t="str">
        <f t="shared" si="36"/>
        <v/>
      </c>
      <c r="X120" s="91" t="str">
        <f t="shared" si="37"/>
        <v/>
      </c>
      <c r="Y120" s="94">
        <f t="shared" si="39"/>
        <v>1E-4</v>
      </c>
      <c r="Z120" s="94" t="e">
        <f t="shared" si="40"/>
        <v>#VALUE!</v>
      </c>
      <c r="AA120" s="92" t="str">
        <f t="shared" si="38"/>
        <v/>
      </c>
      <c r="AB120" s="94" t="e">
        <f t="shared" si="41"/>
        <v>#VALUE!</v>
      </c>
    </row>
    <row r="121" spans="1:28">
      <c r="A121" s="99"/>
      <c r="B121" s="99"/>
      <c r="D121" s="92" t="str">
        <f t="shared" si="22"/>
        <v/>
      </c>
      <c r="E121" s="92" t="str">
        <f t="shared" si="23"/>
        <v/>
      </c>
      <c r="F121" s="92" t="str">
        <f t="shared" si="24"/>
        <v/>
      </c>
      <c r="G121" s="92" t="str">
        <f t="shared" si="25"/>
        <v/>
      </c>
      <c r="H121" s="92" t="str">
        <f t="shared" si="26"/>
        <v/>
      </c>
      <c r="I121" s="92" t="str">
        <f t="shared" si="27"/>
        <v/>
      </c>
      <c r="J121" s="92" t="str">
        <f t="shared" si="28"/>
        <v/>
      </c>
      <c r="K121" s="92" t="str">
        <f t="shared" si="29"/>
        <v/>
      </c>
      <c r="L121" s="92" t="str">
        <f t="shared" si="30"/>
        <v/>
      </c>
      <c r="M121" s="92" t="str">
        <f t="shared" si="31"/>
        <v/>
      </c>
      <c r="N121" s="92" t="str">
        <f t="shared" si="32"/>
        <v/>
      </c>
      <c r="O121" s="93" t="str">
        <f t="shared" si="33"/>
        <v/>
      </c>
      <c r="P121" s="93"/>
      <c r="R121" s="92" t="str">
        <f t="shared" si="34"/>
        <v/>
      </c>
      <c r="T121" s="92" t="str">
        <f t="shared" si="35"/>
        <v/>
      </c>
      <c r="V121" s="10" t="e">
        <f t="shared" si="21"/>
        <v>#VALUE!</v>
      </c>
      <c r="W121" s="10" t="str">
        <f t="shared" si="36"/>
        <v/>
      </c>
      <c r="X121" s="91" t="str">
        <f t="shared" si="37"/>
        <v/>
      </c>
      <c r="Y121" s="94">
        <f t="shared" si="39"/>
        <v>1E-4</v>
      </c>
      <c r="Z121" s="94" t="e">
        <f t="shared" si="40"/>
        <v>#VALUE!</v>
      </c>
      <c r="AA121" s="92" t="str">
        <f t="shared" si="38"/>
        <v/>
      </c>
      <c r="AB121" s="94" t="e">
        <f t="shared" si="41"/>
        <v>#VALUE!</v>
      </c>
    </row>
    <row r="122" spans="1:28">
      <c r="A122" s="99"/>
      <c r="B122" s="99"/>
      <c r="D122" s="92" t="str">
        <f t="shared" si="22"/>
        <v/>
      </c>
      <c r="E122" s="92" t="str">
        <f t="shared" si="23"/>
        <v/>
      </c>
      <c r="F122" s="92" t="str">
        <f t="shared" si="24"/>
        <v/>
      </c>
      <c r="G122" s="92" t="str">
        <f t="shared" si="25"/>
        <v/>
      </c>
      <c r="H122" s="92" t="str">
        <f t="shared" si="26"/>
        <v/>
      </c>
      <c r="I122" s="92" t="str">
        <f t="shared" si="27"/>
        <v/>
      </c>
      <c r="J122" s="92" t="str">
        <f t="shared" si="28"/>
        <v/>
      </c>
      <c r="K122" s="92" t="str">
        <f t="shared" si="29"/>
        <v/>
      </c>
      <c r="L122" s="92" t="str">
        <f t="shared" si="30"/>
        <v/>
      </c>
      <c r="M122" s="92" t="str">
        <f t="shared" si="31"/>
        <v/>
      </c>
      <c r="N122" s="92" t="str">
        <f t="shared" si="32"/>
        <v/>
      </c>
      <c r="O122" s="93" t="str">
        <f t="shared" si="33"/>
        <v/>
      </c>
      <c r="P122" s="93"/>
      <c r="R122" s="92" t="str">
        <f t="shared" si="34"/>
        <v/>
      </c>
      <c r="T122" s="92" t="str">
        <f t="shared" si="35"/>
        <v/>
      </c>
      <c r="V122" s="10" t="e">
        <f t="shared" si="21"/>
        <v>#VALUE!</v>
      </c>
      <c r="W122" s="10" t="str">
        <f t="shared" si="36"/>
        <v/>
      </c>
      <c r="X122" s="91" t="str">
        <f t="shared" si="37"/>
        <v/>
      </c>
      <c r="Y122" s="94">
        <f t="shared" si="39"/>
        <v>1E-4</v>
      </c>
      <c r="Z122" s="94" t="e">
        <f t="shared" si="40"/>
        <v>#VALUE!</v>
      </c>
      <c r="AA122" s="92" t="str">
        <f t="shared" si="38"/>
        <v/>
      </c>
      <c r="AB122" s="94" t="e">
        <f t="shared" si="41"/>
        <v>#VALUE!</v>
      </c>
    </row>
    <row r="123" spans="1:28">
      <c r="A123" s="99"/>
      <c r="B123" s="99"/>
      <c r="D123" s="92" t="str">
        <f t="shared" si="22"/>
        <v/>
      </c>
      <c r="E123" s="92" t="str">
        <f t="shared" si="23"/>
        <v/>
      </c>
      <c r="F123" s="92" t="str">
        <f t="shared" si="24"/>
        <v/>
      </c>
      <c r="G123" s="92" t="str">
        <f t="shared" si="25"/>
        <v/>
      </c>
      <c r="H123" s="92" t="str">
        <f t="shared" si="26"/>
        <v/>
      </c>
      <c r="I123" s="92" t="str">
        <f t="shared" si="27"/>
        <v/>
      </c>
      <c r="J123" s="92" t="str">
        <f t="shared" si="28"/>
        <v/>
      </c>
      <c r="K123" s="92" t="str">
        <f t="shared" si="29"/>
        <v/>
      </c>
      <c r="L123" s="92" t="str">
        <f t="shared" si="30"/>
        <v/>
      </c>
      <c r="M123" s="92" t="str">
        <f t="shared" si="31"/>
        <v/>
      </c>
      <c r="N123" s="92" t="str">
        <f t="shared" si="32"/>
        <v/>
      </c>
      <c r="O123" s="93" t="str">
        <f t="shared" si="33"/>
        <v/>
      </c>
      <c r="P123" s="93"/>
      <c r="R123" s="92" t="str">
        <f t="shared" si="34"/>
        <v/>
      </c>
      <c r="T123" s="92" t="str">
        <f t="shared" si="35"/>
        <v/>
      </c>
      <c r="V123" s="10" t="e">
        <f t="shared" si="21"/>
        <v>#VALUE!</v>
      </c>
      <c r="W123" s="10" t="str">
        <f t="shared" si="36"/>
        <v/>
      </c>
      <c r="X123" s="91" t="str">
        <f t="shared" si="37"/>
        <v/>
      </c>
      <c r="Y123" s="94">
        <f t="shared" si="39"/>
        <v>1E-4</v>
      </c>
      <c r="Z123" s="94" t="e">
        <f t="shared" si="40"/>
        <v>#VALUE!</v>
      </c>
      <c r="AA123" s="92" t="str">
        <f t="shared" si="38"/>
        <v/>
      </c>
      <c r="AB123" s="94" t="e">
        <f t="shared" si="41"/>
        <v>#VALUE!</v>
      </c>
    </row>
    <row r="124" spans="1:28">
      <c r="A124" s="99"/>
      <c r="B124" s="99"/>
      <c r="D124" s="92" t="str">
        <f t="shared" si="22"/>
        <v/>
      </c>
      <c r="E124" s="92" t="str">
        <f t="shared" si="23"/>
        <v/>
      </c>
      <c r="F124" s="92" t="str">
        <f t="shared" si="24"/>
        <v/>
      </c>
      <c r="G124" s="92" t="str">
        <f t="shared" si="25"/>
        <v/>
      </c>
      <c r="H124" s="92" t="str">
        <f t="shared" si="26"/>
        <v/>
      </c>
      <c r="I124" s="92" t="str">
        <f t="shared" si="27"/>
        <v/>
      </c>
      <c r="J124" s="92" t="str">
        <f t="shared" si="28"/>
        <v/>
      </c>
      <c r="K124" s="92" t="str">
        <f t="shared" si="29"/>
        <v/>
      </c>
      <c r="L124" s="92" t="str">
        <f t="shared" si="30"/>
        <v/>
      </c>
      <c r="M124" s="92" t="str">
        <f t="shared" si="31"/>
        <v/>
      </c>
      <c r="N124" s="92" t="str">
        <f t="shared" si="32"/>
        <v/>
      </c>
      <c r="O124" s="93" t="str">
        <f t="shared" si="33"/>
        <v/>
      </c>
      <c r="P124" s="93"/>
      <c r="R124" s="92" t="str">
        <f t="shared" si="34"/>
        <v/>
      </c>
      <c r="T124" s="92" t="str">
        <f t="shared" si="35"/>
        <v/>
      </c>
      <c r="V124" s="10" t="e">
        <f t="shared" si="21"/>
        <v>#VALUE!</v>
      </c>
      <c r="W124" s="10" t="str">
        <f t="shared" si="36"/>
        <v/>
      </c>
      <c r="X124" s="91" t="str">
        <f t="shared" si="37"/>
        <v/>
      </c>
      <c r="Y124" s="94">
        <f t="shared" si="39"/>
        <v>1E-4</v>
      </c>
      <c r="Z124" s="94" t="e">
        <f t="shared" si="40"/>
        <v>#VALUE!</v>
      </c>
      <c r="AA124" s="92" t="str">
        <f t="shared" si="38"/>
        <v/>
      </c>
      <c r="AB124" s="94" t="e">
        <f t="shared" si="41"/>
        <v>#VALUE!</v>
      </c>
    </row>
    <row r="125" spans="1:28">
      <c r="A125" s="99"/>
      <c r="B125" s="99"/>
      <c r="D125" s="92" t="str">
        <f t="shared" si="22"/>
        <v/>
      </c>
      <c r="E125" s="92" t="str">
        <f t="shared" si="23"/>
        <v/>
      </c>
      <c r="F125" s="92" t="str">
        <f t="shared" si="24"/>
        <v/>
      </c>
      <c r="G125" s="92" t="str">
        <f t="shared" si="25"/>
        <v/>
      </c>
      <c r="H125" s="92" t="str">
        <f t="shared" si="26"/>
        <v/>
      </c>
      <c r="I125" s="92" t="str">
        <f t="shared" si="27"/>
        <v/>
      </c>
      <c r="J125" s="92" t="str">
        <f t="shared" si="28"/>
        <v/>
      </c>
      <c r="K125" s="92" t="str">
        <f t="shared" si="29"/>
        <v/>
      </c>
      <c r="L125" s="92" t="str">
        <f t="shared" si="30"/>
        <v/>
      </c>
      <c r="M125" s="92" t="str">
        <f t="shared" si="31"/>
        <v/>
      </c>
      <c r="N125" s="92" t="str">
        <f t="shared" si="32"/>
        <v/>
      </c>
      <c r="O125" s="93" t="str">
        <f t="shared" si="33"/>
        <v/>
      </c>
      <c r="P125" s="93"/>
      <c r="R125" s="92" t="str">
        <f t="shared" si="34"/>
        <v/>
      </c>
      <c r="T125" s="92" t="str">
        <f t="shared" si="35"/>
        <v/>
      </c>
      <c r="W125" s="10" t="str">
        <f t="shared" si="36"/>
        <v/>
      </c>
      <c r="X125" s="91" t="str">
        <f t="shared" si="37"/>
        <v/>
      </c>
      <c r="Y125" s="94">
        <f t="shared" si="39"/>
        <v>1E-4</v>
      </c>
      <c r="Z125" s="94" t="e">
        <f t="shared" si="40"/>
        <v>#VALUE!</v>
      </c>
      <c r="AA125" s="92" t="str">
        <f t="shared" si="38"/>
        <v/>
      </c>
      <c r="AB125" s="94" t="e">
        <f t="shared" si="41"/>
        <v>#VALUE!</v>
      </c>
    </row>
    <row r="126" spans="1:28">
      <c r="A126" s="50"/>
      <c r="B126" s="50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3"/>
      <c r="P126" s="93"/>
      <c r="R126" s="92"/>
      <c r="T126" s="92"/>
      <c r="X126" s="91"/>
      <c r="Y126" s="91"/>
    </row>
    <row r="127" spans="1:28">
      <c r="A127" s="50"/>
      <c r="B127" s="50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3"/>
      <c r="P127" s="93"/>
      <c r="R127" s="92"/>
      <c r="T127" s="92"/>
      <c r="X127" s="91"/>
      <c r="Y127" s="91"/>
    </row>
    <row r="128" spans="1:28">
      <c r="A128" s="50"/>
      <c r="B128" s="50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3"/>
      <c r="P128" s="93"/>
      <c r="R128" s="92"/>
      <c r="T128" s="92"/>
      <c r="X128" s="91"/>
      <c r="Y128" s="91"/>
    </row>
    <row r="129" spans="1:25">
      <c r="A129" s="50"/>
      <c r="B129" s="50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3"/>
      <c r="P129" s="93"/>
      <c r="R129" s="92"/>
      <c r="T129" s="92"/>
      <c r="X129" s="91"/>
      <c r="Y129" s="91"/>
    </row>
    <row r="222" spans="1:12">
      <c r="C222" s="100" t="s">
        <v>62</v>
      </c>
    </row>
    <row r="223" spans="1:12">
      <c r="B223" s="9" t="s">
        <v>63</v>
      </c>
      <c r="D223" s="9" t="s">
        <v>23</v>
      </c>
      <c r="F223" s="9" t="s">
        <v>23</v>
      </c>
      <c r="H223" s="9" t="s">
        <v>63</v>
      </c>
      <c r="J223" s="9" t="s">
        <v>63</v>
      </c>
      <c r="L223" s="9" t="s">
        <v>63</v>
      </c>
    </row>
    <row r="224" spans="1:12">
      <c r="A224" s="9" t="s">
        <v>71</v>
      </c>
      <c r="B224" s="101" t="s">
        <v>71</v>
      </c>
      <c r="C224" s="91" t="str">
        <f>D7</f>
        <v>%BVoccCORR</v>
      </c>
      <c r="D224" s="101" t="str">
        <f>C224</f>
        <v>%BVoccCORR</v>
      </c>
      <c r="E224" s="9" t="str">
        <f>E7</f>
        <v>THOMEER BV1</v>
      </c>
      <c r="F224" s="101" t="str">
        <f>E224</f>
        <v>THOMEER BV1</v>
      </c>
      <c r="G224" s="9" t="str">
        <f>G7</f>
        <v>THOMEER BV2</v>
      </c>
      <c r="H224" s="101" t="str">
        <f>G224</f>
        <v>THOMEER BV2</v>
      </c>
      <c r="I224" s="9" t="str">
        <f>I7</f>
        <v xml:space="preserve"> BV1+BV2</v>
      </c>
      <c r="J224" s="101" t="str">
        <f>I224</f>
        <v xml:space="preserve"> BV1+BV2</v>
      </c>
      <c r="L224" s="101" t="s">
        <v>33</v>
      </c>
    </row>
    <row r="225" spans="1:12">
      <c r="A225" s="92">
        <v>0.01</v>
      </c>
      <c r="B225" s="9">
        <v>0.5</v>
      </c>
      <c r="C225" s="91">
        <f t="shared" ref="C225:C288" si="42">IF(D8&lt;0.0001,0.1,IF(D8="",0.001,D8))</f>
        <v>0.1</v>
      </c>
      <c r="D225" s="9">
        <f>IF(A8="",0.001,A8)</f>
        <v>0.5</v>
      </c>
      <c r="E225" s="92">
        <f t="shared" ref="E225:E288" si="43">IF(E8&lt;0.0001,0.1,IF(E8="",E224,E8))</f>
        <v>0.1</v>
      </c>
      <c r="F225" s="9">
        <f>IF(A8="",0.001,A8)</f>
        <v>0.5</v>
      </c>
      <c r="G225" s="94">
        <f t="shared" ref="G225:G288" si="44">IF(G8&lt;0.0001,0.1,IF(G8="",0.0001,G8))</f>
        <v>0.1</v>
      </c>
      <c r="H225" s="9">
        <f>IF(A8="",0.0001,A8)</f>
        <v>0.5</v>
      </c>
      <c r="I225" s="92">
        <f>IF(I8&lt;0.0001,0.1,IF(I8="",0.0001,I8))</f>
        <v>0.1</v>
      </c>
      <c r="J225" s="9">
        <f>IF(A8="",0.001,A8)</f>
        <v>0.5</v>
      </c>
      <c r="K225" s="9">
        <f t="shared" ref="K225:K288" si="45">IF(M8&lt;0.0001,0.1,IF(M8="",0.0001,M8))</f>
        <v>0.1</v>
      </c>
      <c r="L225" s="9">
        <f t="shared" ref="L225:L288" si="46">IF(C9="",D225,C9)</f>
        <v>0.5</v>
      </c>
    </row>
    <row r="226" spans="1:12">
      <c r="A226" s="92">
        <v>2.2153157276685515E-3</v>
      </c>
      <c r="B226" s="9">
        <v>0.56000000238418579</v>
      </c>
      <c r="C226" s="91">
        <f t="shared" si="42"/>
        <v>0.1</v>
      </c>
      <c r="D226" s="9">
        <f t="shared" ref="D226:D289" si="47">IF(A9="",B225,A9)</f>
        <v>0.56000000238418579</v>
      </c>
      <c r="E226" s="92">
        <f t="shared" si="43"/>
        <v>0.1</v>
      </c>
      <c r="F226" s="9">
        <f t="shared" ref="F226:F289" si="48">IF(A9="",B225,A9)</f>
        <v>0.56000000238418579</v>
      </c>
      <c r="G226" s="94">
        <f t="shared" si="44"/>
        <v>0.1</v>
      </c>
      <c r="H226" s="9">
        <f t="shared" ref="H226:H289" si="49">IF(A9="",B225,A9)</f>
        <v>0.56000000238418579</v>
      </c>
      <c r="I226" s="92">
        <f t="shared" ref="I226:I289" si="50">IF(I9&lt;0.0001,0.1,IF(I9="",I225,I9))</f>
        <v>0.1</v>
      </c>
      <c r="J226" s="9">
        <f t="shared" ref="J226:J289" si="51">IF(A9="",B225,A9)</f>
        <v>0.56000000238418579</v>
      </c>
      <c r="K226" s="9">
        <f t="shared" si="45"/>
        <v>0.1</v>
      </c>
      <c r="L226" s="9">
        <f t="shared" si="46"/>
        <v>0.56000000238418579</v>
      </c>
    </row>
    <row r="227" spans="1:12">
      <c r="A227" s="92">
        <v>5.7354548613592175E-2</v>
      </c>
      <c r="B227" s="9">
        <v>0.62999999523162842</v>
      </c>
      <c r="C227" s="91">
        <f t="shared" si="42"/>
        <v>0.1</v>
      </c>
      <c r="D227" s="9">
        <f t="shared" si="47"/>
        <v>0.62999999523162842</v>
      </c>
      <c r="E227" s="92">
        <f t="shared" si="43"/>
        <v>0.1</v>
      </c>
      <c r="F227" s="9">
        <f t="shared" si="48"/>
        <v>0.62999999523162842</v>
      </c>
      <c r="G227" s="94">
        <f t="shared" si="44"/>
        <v>0.1</v>
      </c>
      <c r="H227" s="9">
        <f t="shared" si="49"/>
        <v>0.62999999523162842</v>
      </c>
      <c r="I227" s="92">
        <f t="shared" si="50"/>
        <v>0.1</v>
      </c>
      <c r="J227" s="9">
        <f t="shared" si="51"/>
        <v>0.62999999523162842</v>
      </c>
      <c r="K227" s="9">
        <f t="shared" si="45"/>
        <v>0.1</v>
      </c>
      <c r="L227" s="9">
        <f t="shared" si="46"/>
        <v>0.62999999523162842</v>
      </c>
    </row>
    <row r="228" spans="1:12">
      <c r="A228" s="92">
        <v>0.14312668865836228</v>
      </c>
      <c r="B228" s="9">
        <v>0.70999997854232788</v>
      </c>
      <c r="C228" s="91">
        <f t="shared" si="42"/>
        <v>0.1</v>
      </c>
      <c r="D228" s="9">
        <f t="shared" si="47"/>
        <v>0.70999997854232788</v>
      </c>
      <c r="E228" s="92">
        <f t="shared" si="43"/>
        <v>0.1</v>
      </c>
      <c r="F228" s="9">
        <f t="shared" si="48"/>
        <v>0.70999997854232788</v>
      </c>
      <c r="G228" s="94">
        <f t="shared" si="44"/>
        <v>0.1</v>
      </c>
      <c r="H228" s="9">
        <f t="shared" si="49"/>
        <v>0.70999997854232788</v>
      </c>
      <c r="I228" s="92">
        <f t="shared" si="50"/>
        <v>0.1</v>
      </c>
      <c r="J228" s="9">
        <f t="shared" si="51"/>
        <v>0.70999997854232788</v>
      </c>
      <c r="K228" s="9">
        <f t="shared" si="45"/>
        <v>0.1</v>
      </c>
      <c r="L228" s="9">
        <f t="shared" si="46"/>
        <v>0.70999997854232788</v>
      </c>
    </row>
    <row r="229" spans="1:12">
      <c r="A229" s="92">
        <v>0.24319418537726065</v>
      </c>
      <c r="B229" s="9">
        <v>0.80000001192092896</v>
      </c>
      <c r="C229" s="91">
        <f t="shared" si="42"/>
        <v>0.1</v>
      </c>
      <c r="D229" s="9">
        <f t="shared" si="47"/>
        <v>0.80000001192092896</v>
      </c>
      <c r="E229" s="92">
        <f t="shared" si="43"/>
        <v>0.1</v>
      </c>
      <c r="F229" s="9">
        <f t="shared" si="48"/>
        <v>0.80000001192092896</v>
      </c>
      <c r="G229" s="94">
        <f t="shared" si="44"/>
        <v>0.1</v>
      </c>
      <c r="H229" s="9">
        <f t="shared" si="49"/>
        <v>0.80000001192092896</v>
      </c>
      <c r="I229" s="92">
        <f t="shared" si="50"/>
        <v>0.1</v>
      </c>
      <c r="J229" s="9">
        <f t="shared" si="51"/>
        <v>0.80000001192092896</v>
      </c>
      <c r="K229" s="9">
        <f t="shared" si="45"/>
        <v>0.1</v>
      </c>
      <c r="L229" s="9">
        <f t="shared" si="46"/>
        <v>0.80000001192092896</v>
      </c>
    </row>
    <row r="230" spans="1:12">
      <c r="A230" s="92">
        <v>0.32969565975473081</v>
      </c>
      <c r="B230" s="9">
        <v>0.89999997615814209</v>
      </c>
      <c r="C230" s="91">
        <f t="shared" si="42"/>
        <v>0.1</v>
      </c>
      <c r="D230" s="9">
        <f t="shared" si="47"/>
        <v>0.89999997615814209</v>
      </c>
      <c r="E230" s="92">
        <f t="shared" si="43"/>
        <v>0.1</v>
      </c>
      <c r="F230" s="9">
        <f t="shared" si="48"/>
        <v>0.89999997615814209</v>
      </c>
      <c r="G230" s="94">
        <f t="shared" si="44"/>
        <v>0.1</v>
      </c>
      <c r="H230" s="9">
        <f t="shared" si="49"/>
        <v>0.89999997615814209</v>
      </c>
      <c r="I230" s="92">
        <f t="shared" si="50"/>
        <v>0.1</v>
      </c>
      <c r="J230" s="9">
        <f t="shared" si="51"/>
        <v>0.89999997615814209</v>
      </c>
      <c r="K230" s="9">
        <f t="shared" si="45"/>
        <v>0.1</v>
      </c>
      <c r="L230" s="9">
        <f t="shared" si="46"/>
        <v>0.89999997615814209</v>
      </c>
    </row>
    <row r="231" spans="1:12">
      <c r="A231" s="92">
        <v>0.39504586169360317</v>
      </c>
      <c r="B231" s="9">
        <v>1.0099999904632568</v>
      </c>
      <c r="C231" s="91">
        <f t="shared" si="42"/>
        <v>0.1</v>
      </c>
      <c r="D231" s="9">
        <f t="shared" si="47"/>
        <v>1.0099999904632568</v>
      </c>
      <c r="E231" s="92">
        <f t="shared" si="43"/>
        <v>0.1</v>
      </c>
      <c r="F231" s="9">
        <f t="shared" si="48"/>
        <v>1.0099999904632568</v>
      </c>
      <c r="G231" s="94">
        <f t="shared" si="44"/>
        <v>0.1</v>
      </c>
      <c r="H231" s="9">
        <f t="shared" si="49"/>
        <v>1.0099999904632568</v>
      </c>
      <c r="I231" s="92">
        <f t="shared" si="50"/>
        <v>0.1</v>
      </c>
      <c r="J231" s="9">
        <f t="shared" si="51"/>
        <v>1.0099999904632568</v>
      </c>
      <c r="K231" s="9">
        <f t="shared" si="45"/>
        <v>0.1</v>
      </c>
      <c r="L231" s="9">
        <f t="shared" si="46"/>
        <v>1.0099999904632568</v>
      </c>
    </row>
    <row r="232" spans="1:12">
      <c r="A232" s="92">
        <v>0.43358037906905778</v>
      </c>
      <c r="B232" s="9">
        <v>1.1100000143051147</v>
      </c>
      <c r="C232" s="91">
        <f t="shared" si="42"/>
        <v>0.1</v>
      </c>
      <c r="D232" s="9">
        <f t="shared" si="47"/>
        <v>1.1100000143051147</v>
      </c>
      <c r="E232" s="92">
        <f t="shared" si="43"/>
        <v>0.1</v>
      </c>
      <c r="F232" s="9">
        <f t="shared" si="48"/>
        <v>1.1100000143051147</v>
      </c>
      <c r="G232" s="94">
        <f t="shared" si="44"/>
        <v>0.1</v>
      </c>
      <c r="H232" s="9">
        <f t="shared" si="49"/>
        <v>1.1100000143051147</v>
      </c>
      <c r="I232" s="92">
        <f t="shared" si="50"/>
        <v>0.1</v>
      </c>
      <c r="J232" s="9">
        <f t="shared" si="51"/>
        <v>1.1100000143051147</v>
      </c>
      <c r="K232" s="9">
        <f t="shared" si="45"/>
        <v>0.1</v>
      </c>
      <c r="L232" s="9">
        <f t="shared" si="46"/>
        <v>1.1100000143051147</v>
      </c>
    </row>
    <row r="233" spans="1:12">
      <c r="A233" s="92">
        <v>0.45747693885733787</v>
      </c>
      <c r="B233" s="9">
        <v>1.2400000095367432</v>
      </c>
      <c r="C233" s="91">
        <f t="shared" si="42"/>
        <v>0.1</v>
      </c>
      <c r="D233" s="9">
        <f t="shared" si="47"/>
        <v>1.2400000095367432</v>
      </c>
      <c r="E233" s="92">
        <f t="shared" si="43"/>
        <v>0.1</v>
      </c>
      <c r="F233" s="9">
        <f t="shared" si="48"/>
        <v>1.2400000095367432</v>
      </c>
      <c r="G233" s="94">
        <f t="shared" si="44"/>
        <v>0.1</v>
      </c>
      <c r="H233" s="9">
        <f t="shared" si="49"/>
        <v>1.2400000095367432</v>
      </c>
      <c r="I233" s="92">
        <f t="shared" si="50"/>
        <v>0.1</v>
      </c>
      <c r="J233" s="9">
        <f t="shared" si="51"/>
        <v>1.2400000095367432</v>
      </c>
      <c r="K233" s="9">
        <f t="shared" si="45"/>
        <v>0.1</v>
      </c>
      <c r="L233" s="9">
        <f t="shared" si="46"/>
        <v>1.2400000095367432</v>
      </c>
    </row>
    <row r="234" spans="1:12">
      <c r="A234" s="92">
        <v>0.47381448934205606</v>
      </c>
      <c r="B234" s="9">
        <v>1.3799999952316284</v>
      </c>
      <c r="C234" s="91">
        <f t="shared" si="42"/>
        <v>0.1</v>
      </c>
      <c r="D234" s="9">
        <f t="shared" si="47"/>
        <v>1.3799999952316284</v>
      </c>
      <c r="E234" s="92">
        <f t="shared" si="43"/>
        <v>0.1</v>
      </c>
      <c r="F234" s="9">
        <f t="shared" si="48"/>
        <v>1.3799999952316284</v>
      </c>
      <c r="G234" s="94">
        <f t="shared" si="44"/>
        <v>0.1</v>
      </c>
      <c r="H234" s="9">
        <f t="shared" si="49"/>
        <v>1.3799999952316284</v>
      </c>
      <c r="I234" s="92">
        <f t="shared" si="50"/>
        <v>0.1</v>
      </c>
      <c r="J234" s="9">
        <f t="shared" si="51"/>
        <v>1.3799999952316284</v>
      </c>
      <c r="K234" s="9">
        <f t="shared" si="45"/>
        <v>0.1</v>
      </c>
      <c r="L234" s="9">
        <f t="shared" si="46"/>
        <v>1.3799999952316284</v>
      </c>
    </row>
    <row r="235" spans="1:12">
      <c r="A235" s="92">
        <v>0.49795354663302283</v>
      </c>
      <c r="B235" s="9">
        <v>1.5399999618530273</v>
      </c>
      <c r="C235" s="91">
        <f t="shared" si="42"/>
        <v>0.1</v>
      </c>
      <c r="D235" s="9">
        <f t="shared" si="47"/>
        <v>1.5399999618530273</v>
      </c>
      <c r="E235" s="92">
        <f t="shared" si="43"/>
        <v>0.1</v>
      </c>
      <c r="F235" s="9">
        <f t="shared" si="48"/>
        <v>1.5399999618530273</v>
      </c>
      <c r="G235" s="94">
        <f t="shared" si="44"/>
        <v>0.1</v>
      </c>
      <c r="H235" s="9">
        <f t="shared" si="49"/>
        <v>1.5399999618530273</v>
      </c>
      <c r="I235" s="92">
        <f t="shared" si="50"/>
        <v>0.1</v>
      </c>
      <c r="J235" s="9">
        <f t="shared" si="51"/>
        <v>1.5399999618530273</v>
      </c>
      <c r="K235" s="9">
        <f t="shared" si="45"/>
        <v>0.1</v>
      </c>
      <c r="L235" s="9">
        <f t="shared" si="46"/>
        <v>1.5399999618530273</v>
      </c>
    </row>
    <row r="236" spans="1:12">
      <c r="A236" s="92">
        <v>0.51736589965985746</v>
      </c>
      <c r="B236" s="9">
        <v>1.7200000286102295</v>
      </c>
      <c r="C236" s="91">
        <f t="shared" si="42"/>
        <v>0.1</v>
      </c>
      <c r="D236" s="9">
        <f t="shared" si="47"/>
        <v>1.7200000286102295</v>
      </c>
      <c r="E236" s="92">
        <f t="shared" si="43"/>
        <v>0.1</v>
      </c>
      <c r="F236" s="9">
        <f t="shared" si="48"/>
        <v>1.7200000286102295</v>
      </c>
      <c r="G236" s="94">
        <f t="shared" si="44"/>
        <v>0.1</v>
      </c>
      <c r="H236" s="9">
        <f t="shared" si="49"/>
        <v>1.7200000286102295</v>
      </c>
      <c r="I236" s="92">
        <f t="shared" si="50"/>
        <v>0.1</v>
      </c>
      <c r="J236" s="9">
        <f t="shared" si="51"/>
        <v>1.7200000286102295</v>
      </c>
      <c r="K236" s="9">
        <f t="shared" si="45"/>
        <v>0.1</v>
      </c>
      <c r="L236" s="9">
        <f t="shared" si="46"/>
        <v>1.7200000286102295</v>
      </c>
    </row>
    <row r="237" spans="1:12">
      <c r="A237" s="92">
        <v>0.52961772936912543</v>
      </c>
      <c r="B237" s="9">
        <v>1.9099999666213989</v>
      </c>
      <c r="C237" s="91">
        <f t="shared" si="42"/>
        <v>0.1</v>
      </c>
      <c r="D237" s="9">
        <f t="shared" si="47"/>
        <v>1.9099999666213989</v>
      </c>
      <c r="E237" s="92">
        <f t="shared" si="43"/>
        <v>0.1</v>
      </c>
      <c r="F237" s="9">
        <f t="shared" si="48"/>
        <v>1.9099999666213989</v>
      </c>
      <c r="G237" s="94">
        <f t="shared" si="44"/>
        <v>0.1</v>
      </c>
      <c r="H237" s="9">
        <f t="shared" si="49"/>
        <v>1.9099999666213989</v>
      </c>
      <c r="I237" s="92">
        <f t="shared" si="50"/>
        <v>0.1</v>
      </c>
      <c r="J237" s="9">
        <f t="shared" si="51"/>
        <v>1.9099999666213989</v>
      </c>
      <c r="K237" s="9">
        <f t="shared" si="45"/>
        <v>0.1</v>
      </c>
      <c r="L237" s="9">
        <f t="shared" si="46"/>
        <v>1.9099999666213989</v>
      </c>
    </row>
    <row r="238" spans="1:12">
      <c r="A238" s="92">
        <v>0.55963958588115026</v>
      </c>
      <c r="B238" s="9">
        <v>2.130000114440918</v>
      </c>
      <c r="C238" s="91">
        <f t="shared" si="42"/>
        <v>0.1</v>
      </c>
      <c r="D238" s="9">
        <f t="shared" si="47"/>
        <v>2.130000114440918</v>
      </c>
      <c r="E238" s="92">
        <f t="shared" si="43"/>
        <v>0.1</v>
      </c>
      <c r="F238" s="9">
        <f t="shared" si="48"/>
        <v>2.130000114440918</v>
      </c>
      <c r="G238" s="94">
        <f t="shared" si="44"/>
        <v>0.1</v>
      </c>
      <c r="H238" s="9">
        <f t="shared" si="49"/>
        <v>2.130000114440918</v>
      </c>
      <c r="I238" s="92">
        <f t="shared" si="50"/>
        <v>0.1</v>
      </c>
      <c r="J238" s="9">
        <f t="shared" si="51"/>
        <v>2.130000114440918</v>
      </c>
      <c r="K238" s="9">
        <f t="shared" si="45"/>
        <v>0.1</v>
      </c>
      <c r="L238" s="9">
        <f t="shared" si="46"/>
        <v>2.130000114440918</v>
      </c>
    </row>
    <row r="239" spans="1:12">
      <c r="A239" s="92">
        <v>0.60564963558501461</v>
      </c>
      <c r="B239" s="9">
        <v>2.380000114440918</v>
      </c>
      <c r="C239" s="91">
        <f t="shared" si="42"/>
        <v>0.1</v>
      </c>
      <c r="D239" s="9">
        <f t="shared" si="47"/>
        <v>2.380000114440918</v>
      </c>
      <c r="E239" s="92">
        <f t="shared" si="43"/>
        <v>0.1</v>
      </c>
      <c r="F239" s="9">
        <f t="shared" si="48"/>
        <v>2.380000114440918</v>
      </c>
      <c r="G239" s="94">
        <f t="shared" si="44"/>
        <v>0.1</v>
      </c>
      <c r="H239" s="9">
        <f t="shared" si="49"/>
        <v>2.380000114440918</v>
      </c>
      <c r="I239" s="92">
        <f t="shared" si="50"/>
        <v>0.1</v>
      </c>
      <c r="J239" s="9">
        <f t="shared" si="51"/>
        <v>2.380000114440918</v>
      </c>
      <c r="K239" s="9">
        <f t="shared" si="45"/>
        <v>0.1</v>
      </c>
      <c r="L239" s="9">
        <f t="shared" si="46"/>
        <v>2.380000114440918</v>
      </c>
    </row>
    <row r="240" spans="1:12">
      <c r="A240" s="92">
        <v>0.67689064702135493</v>
      </c>
      <c r="B240" s="9">
        <v>2.6500000953674316</v>
      </c>
      <c r="C240" s="91">
        <f t="shared" si="42"/>
        <v>0.1</v>
      </c>
      <c r="D240" s="9">
        <f t="shared" si="47"/>
        <v>2.6500000953674316</v>
      </c>
      <c r="E240" s="92">
        <f t="shared" si="43"/>
        <v>0.1</v>
      </c>
      <c r="F240" s="9">
        <f t="shared" si="48"/>
        <v>2.6500000953674316</v>
      </c>
      <c r="G240" s="94">
        <f t="shared" si="44"/>
        <v>0.1</v>
      </c>
      <c r="H240" s="9">
        <f t="shared" si="49"/>
        <v>2.6500000953674316</v>
      </c>
      <c r="I240" s="92">
        <f t="shared" si="50"/>
        <v>0.1</v>
      </c>
      <c r="J240" s="9">
        <f t="shared" si="51"/>
        <v>2.6500000953674316</v>
      </c>
      <c r="K240" s="9">
        <f t="shared" si="45"/>
        <v>0.1</v>
      </c>
      <c r="L240" s="9">
        <f t="shared" si="46"/>
        <v>2.6500000953674316</v>
      </c>
    </row>
    <row r="241" spans="1:19">
      <c r="A241" s="92">
        <v>0.71943393340739925</v>
      </c>
      <c r="B241" s="9">
        <v>2.9500000476837158</v>
      </c>
      <c r="C241" s="91">
        <f t="shared" si="42"/>
        <v>0.1</v>
      </c>
      <c r="D241" s="9">
        <f t="shared" si="47"/>
        <v>2.9500000476837158</v>
      </c>
      <c r="E241" s="92">
        <f t="shared" si="43"/>
        <v>0.1</v>
      </c>
      <c r="F241" s="9">
        <f t="shared" si="48"/>
        <v>2.9500000476837158</v>
      </c>
      <c r="G241" s="94">
        <f t="shared" si="44"/>
        <v>0.1</v>
      </c>
      <c r="H241" s="9">
        <f t="shared" si="49"/>
        <v>2.9500000476837158</v>
      </c>
      <c r="I241" s="92">
        <f t="shared" si="50"/>
        <v>0.1</v>
      </c>
      <c r="J241" s="9">
        <f t="shared" si="51"/>
        <v>2.9500000476837158</v>
      </c>
      <c r="K241" s="9">
        <f t="shared" si="45"/>
        <v>0.1</v>
      </c>
      <c r="L241" s="9">
        <f t="shared" si="46"/>
        <v>2.9500000476837158</v>
      </c>
    </row>
    <row r="242" spans="1:19">
      <c r="A242" s="92">
        <v>0.741154577368631</v>
      </c>
      <c r="B242" s="9">
        <v>3.2899999618530273</v>
      </c>
      <c r="C242" s="91">
        <f t="shared" si="42"/>
        <v>0.1</v>
      </c>
      <c r="D242" s="9">
        <f t="shared" si="47"/>
        <v>3.2899999618530273</v>
      </c>
      <c r="E242" s="92">
        <f t="shared" si="43"/>
        <v>0.1</v>
      </c>
      <c r="F242" s="9">
        <f t="shared" si="48"/>
        <v>3.2899999618530273</v>
      </c>
      <c r="G242" s="94">
        <f t="shared" si="44"/>
        <v>0.1</v>
      </c>
      <c r="H242" s="9">
        <f t="shared" si="49"/>
        <v>3.2899999618530273</v>
      </c>
      <c r="I242" s="92">
        <f t="shared" si="50"/>
        <v>0.1</v>
      </c>
      <c r="J242" s="9">
        <f t="shared" si="51"/>
        <v>3.2899999618530273</v>
      </c>
      <c r="K242" s="9">
        <f t="shared" si="45"/>
        <v>0.1</v>
      </c>
      <c r="L242" s="9">
        <f t="shared" si="46"/>
        <v>3.2899999618530273</v>
      </c>
    </row>
    <row r="243" spans="1:19">
      <c r="A243" s="92">
        <v>0.76602768886478934</v>
      </c>
      <c r="B243" s="9">
        <v>3.6600000858306885</v>
      </c>
      <c r="C243" s="91">
        <f t="shared" si="42"/>
        <v>0.1</v>
      </c>
      <c r="D243" s="9">
        <f t="shared" si="47"/>
        <v>3.6600000858306885</v>
      </c>
      <c r="E243" s="92">
        <f t="shared" si="43"/>
        <v>0.1</v>
      </c>
      <c r="F243" s="9">
        <f t="shared" si="48"/>
        <v>3.6600000858306885</v>
      </c>
      <c r="G243" s="94">
        <f t="shared" si="44"/>
        <v>0.1</v>
      </c>
      <c r="H243" s="9">
        <f t="shared" si="49"/>
        <v>3.6600000858306885</v>
      </c>
      <c r="I243" s="92">
        <f t="shared" si="50"/>
        <v>0.1</v>
      </c>
      <c r="J243" s="9">
        <f t="shared" si="51"/>
        <v>3.6600000858306885</v>
      </c>
      <c r="K243" s="9">
        <f t="shared" si="45"/>
        <v>0.1</v>
      </c>
      <c r="L243" s="9">
        <f t="shared" si="46"/>
        <v>3.6600000858306885</v>
      </c>
    </row>
    <row r="244" spans="1:19">
      <c r="A244" s="92">
        <v>0.79959048440133818</v>
      </c>
      <c r="B244" s="9">
        <v>4.0799999237060547</v>
      </c>
      <c r="C244" s="91">
        <f t="shared" si="42"/>
        <v>0.1</v>
      </c>
      <c r="D244" s="9">
        <f t="shared" si="47"/>
        <v>4.0799999237060547</v>
      </c>
      <c r="E244" s="92">
        <f t="shared" si="43"/>
        <v>0.1</v>
      </c>
      <c r="F244" s="9">
        <f t="shared" si="48"/>
        <v>4.0799999237060547</v>
      </c>
      <c r="G244" s="94">
        <f t="shared" si="44"/>
        <v>0.1</v>
      </c>
      <c r="H244" s="9">
        <f t="shared" si="49"/>
        <v>4.0799999237060547</v>
      </c>
      <c r="I244" s="92">
        <f t="shared" si="50"/>
        <v>0.1</v>
      </c>
      <c r="J244" s="9">
        <f t="shared" si="51"/>
        <v>4.0799999237060547</v>
      </c>
      <c r="K244" s="9">
        <f t="shared" si="45"/>
        <v>0.1</v>
      </c>
      <c r="L244" s="9">
        <f t="shared" si="46"/>
        <v>4.0799999237060547</v>
      </c>
    </row>
    <row r="245" spans="1:19">
      <c r="A245" s="92">
        <v>0.83072164811682958</v>
      </c>
      <c r="B245" s="9">
        <v>4.5500001907348633</v>
      </c>
      <c r="C245" s="91">
        <f t="shared" si="42"/>
        <v>0.1</v>
      </c>
      <c r="D245" s="9">
        <f t="shared" si="47"/>
        <v>4.5500001907348633</v>
      </c>
      <c r="E245" s="92">
        <f t="shared" si="43"/>
        <v>0.1</v>
      </c>
      <c r="F245" s="9">
        <f t="shared" si="48"/>
        <v>4.5500001907348633</v>
      </c>
      <c r="G245" s="94">
        <f t="shared" si="44"/>
        <v>0.1</v>
      </c>
      <c r="H245" s="9">
        <f t="shared" si="49"/>
        <v>4.5500001907348633</v>
      </c>
      <c r="I245" s="92">
        <f t="shared" si="50"/>
        <v>0.1</v>
      </c>
      <c r="J245" s="9">
        <f t="shared" si="51"/>
        <v>4.5500001907348633</v>
      </c>
      <c r="K245" s="9">
        <f t="shared" si="45"/>
        <v>0.1</v>
      </c>
      <c r="L245" s="9">
        <f t="shared" si="46"/>
        <v>4.5500001907348633</v>
      </c>
    </row>
    <row r="246" spans="1:19">
      <c r="A246" s="92">
        <v>0.86543894289685552</v>
      </c>
      <c r="B246" s="9">
        <v>5.070000171661377</v>
      </c>
      <c r="C246" s="91">
        <f t="shared" si="42"/>
        <v>0.1</v>
      </c>
      <c r="D246" s="9">
        <f t="shared" si="47"/>
        <v>5.070000171661377</v>
      </c>
      <c r="E246" s="92">
        <f t="shared" si="43"/>
        <v>0.1</v>
      </c>
      <c r="F246" s="9">
        <f t="shared" si="48"/>
        <v>5.070000171661377</v>
      </c>
      <c r="G246" s="94">
        <f t="shared" si="44"/>
        <v>0.1</v>
      </c>
      <c r="H246" s="9">
        <f t="shared" si="49"/>
        <v>5.070000171661377</v>
      </c>
      <c r="I246" s="92">
        <f t="shared" si="50"/>
        <v>0.1</v>
      </c>
      <c r="J246" s="9">
        <f t="shared" si="51"/>
        <v>5.070000171661377</v>
      </c>
      <c r="K246" s="9">
        <f t="shared" si="45"/>
        <v>0.1</v>
      </c>
      <c r="L246" s="9">
        <f t="shared" si="46"/>
        <v>5.070000171661377</v>
      </c>
    </row>
    <row r="247" spans="1:19">
      <c r="A247" s="92">
        <v>0.91445159435101009</v>
      </c>
      <c r="B247" s="9">
        <v>5.6500000953674316</v>
      </c>
      <c r="C247" s="91">
        <f t="shared" si="42"/>
        <v>0.1</v>
      </c>
      <c r="D247" s="9">
        <f t="shared" si="47"/>
        <v>5.6500000953674316</v>
      </c>
      <c r="E247" s="92">
        <f t="shared" si="43"/>
        <v>0.1</v>
      </c>
      <c r="F247" s="9">
        <f t="shared" si="48"/>
        <v>5.6500000953674316</v>
      </c>
      <c r="G247" s="94">
        <f t="shared" si="44"/>
        <v>0.1</v>
      </c>
      <c r="H247" s="9">
        <f t="shared" si="49"/>
        <v>5.6500000953674316</v>
      </c>
      <c r="I247" s="92">
        <f t="shared" si="50"/>
        <v>0.1</v>
      </c>
      <c r="J247" s="9">
        <f t="shared" si="51"/>
        <v>5.6500000953674316</v>
      </c>
      <c r="K247" s="9">
        <f t="shared" si="45"/>
        <v>0.1</v>
      </c>
      <c r="L247" s="9">
        <f t="shared" si="46"/>
        <v>5.6500000953674316</v>
      </c>
    </row>
    <row r="248" spans="1:19">
      <c r="A248" s="92">
        <v>0.98553426918265474</v>
      </c>
      <c r="B248" s="9">
        <v>6.2899999618530273</v>
      </c>
      <c r="C248" s="91">
        <f t="shared" si="42"/>
        <v>0.1</v>
      </c>
      <c r="D248" s="9">
        <f t="shared" si="47"/>
        <v>6.2899999618530273</v>
      </c>
      <c r="E248" s="92">
        <f t="shared" si="43"/>
        <v>0.1</v>
      </c>
      <c r="F248" s="9">
        <f t="shared" si="48"/>
        <v>6.2899999618530273</v>
      </c>
      <c r="G248" s="94">
        <f t="shared" si="44"/>
        <v>0.1</v>
      </c>
      <c r="H248" s="9">
        <f t="shared" si="49"/>
        <v>6.2899999618530273</v>
      </c>
      <c r="I248" s="92">
        <f t="shared" si="50"/>
        <v>0.1</v>
      </c>
      <c r="J248" s="9">
        <f t="shared" si="51"/>
        <v>6.2899999618530273</v>
      </c>
      <c r="K248" s="9">
        <f t="shared" si="45"/>
        <v>0.1</v>
      </c>
      <c r="L248" s="9">
        <f t="shared" si="46"/>
        <v>6.2899999618530273</v>
      </c>
    </row>
    <row r="249" spans="1:19">
      <c r="A249" s="92">
        <v>1.0794751844697839</v>
      </c>
      <c r="B249" s="9">
        <v>7.0100002288818359</v>
      </c>
      <c r="C249" s="91">
        <f t="shared" si="42"/>
        <v>0.1</v>
      </c>
      <c r="D249" s="9">
        <f t="shared" si="47"/>
        <v>7.0100002288818359</v>
      </c>
      <c r="E249" s="92">
        <f t="shared" si="43"/>
        <v>0.1</v>
      </c>
      <c r="F249" s="9">
        <f t="shared" si="48"/>
        <v>7.0100002288818359</v>
      </c>
      <c r="G249" s="94">
        <f t="shared" si="44"/>
        <v>0.1</v>
      </c>
      <c r="H249" s="9">
        <f t="shared" si="49"/>
        <v>7.0100002288818359</v>
      </c>
      <c r="I249" s="92">
        <f t="shared" si="50"/>
        <v>0.1</v>
      </c>
      <c r="J249" s="9">
        <f t="shared" si="51"/>
        <v>7.0100002288818359</v>
      </c>
      <c r="K249" s="9">
        <f t="shared" si="45"/>
        <v>0.1</v>
      </c>
      <c r="L249" s="9">
        <f t="shared" si="46"/>
        <v>7.0100002288818359</v>
      </c>
    </row>
    <row r="250" spans="1:19">
      <c r="A250" s="92">
        <v>1.1992505970644263</v>
      </c>
      <c r="B250" s="9">
        <v>7.809999942779541</v>
      </c>
      <c r="C250" s="91">
        <f t="shared" si="42"/>
        <v>0.1</v>
      </c>
      <c r="D250" s="9">
        <f t="shared" si="47"/>
        <v>7.809999942779541</v>
      </c>
      <c r="E250" s="92">
        <f t="shared" si="43"/>
        <v>0.1</v>
      </c>
      <c r="F250" s="9">
        <f t="shared" si="48"/>
        <v>7.809999942779541</v>
      </c>
      <c r="G250" s="94">
        <f t="shared" si="44"/>
        <v>0.1</v>
      </c>
      <c r="H250" s="9">
        <f t="shared" si="49"/>
        <v>7.809999942779541</v>
      </c>
      <c r="I250" s="92">
        <f t="shared" si="50"/>
        <v>0.1</v>
      </c>
      <c r="J250" s="9">
        <f t="shared" si="51"/>
        <v>7.809999942779541</v>
      </c>
      <c r="K250" s="9">
        <f t="shared" si="45"/>
        <v>0.1</v>
      </c>
      <c r="L250" s="9">
        <f t="shared" si="46"/>
        <v>7.809999942779541</v>
      </c>
    </row>
    <row r="251" spans="1:19" ht="24">
      <c r="A251" s="92">
        <v>1.4070686745374379</v>
      </c>
      <c r="B251" s="9">
        <v>8.7100000381469727</v>
      </c>
      <c r="C251" s="91">
        <f t="shared" si="42"/>
        <v>0.1</v>
      </c>
      <c r="D251" s="9">
        <f t="shared" si="47"/>
        <v>8.7100000381469727</v>
      </c>
      <c r="E251" s="92">
        <f t="shared" si="43"/>
        <v>3.7462890567944946E-4</v>
      </c>
      <c r="F251" s="9">
        <f t="shared" si="48"/>
        <v>8.7100000381469727</v>
      </c>
      <c r="G251" s="94">
        <f t="shared" si="44"/>
        <v>0.1</v>
      </c>
      <c r="H251" s="9">
        <f t="shared" si="49"/>
        <v>8.7100000381469727</v>
      </c>
      <c r="I251" s="92">
        <f t="shared" si="50"/>
        <v>3.7462890567944946E-4</v>
      </c>
      <c r="J251" s="9">
        <f t="shared" si="51"/>
        <v>8.7100000381469727</v>
      </c>
      <c r="K251" s="9">
        <f t="shared" si="45"/>
        <v>3.7462890567944946E-4</v>
      </c>
      <c r="L251" s="9">
        <f t="shared" si="46"/>
        <v>8.7100000381469727</v>
      </c>
      <c r="O251" s="102" t="s">
        <v>64</v>
      </c>
      <c r="R251" s="102" t="s">
        <v>65</v>
      </c>
    </row>
    <row r="252" spans="1:19">
      <c r="A252" s="92">
        <v>1.8878527820993538</v>
      </c>
      <c r="B252" s="9">
        <v>9.6999998092651367</v>
      </c>
      <c r="C252" s="91">
        <f t="shared" si="42"/>
        <v>0.28785278209935372</v>
      </c>
      <c r="D252" s="9">
        <f t="shared" si="47"/>
        <v>9.6999998092651367</v>
      </c>
      <c r="E252" s="92">
        <f t="shared" si="43"/>
        <v>0.56263916114608636</v>
      </c>
      <c r="F252" s="9">
        <f t="shared" si="48"/>
        <v>9.6999998092651367</v>
      </c>
      <c r="G252" s="94">
        <f t="shared" si="44"/>
        <v>0.1</v>
      </c>
      <c r="H252" s="9">
        <f t="shared" si="49"/>
        <v>9.6999998092651367</v>
      </c>
      <c r="I252" s="92">
        <f t="shared" si="50"/>
        <v>0.56263916114608636</v>
      </c>
      <c r="J252" s="9">
        <f t="shared" si="51"/>
        <v>9.6999998092651367</v>
      </c>
      <c r="K252" s="9">
        <f t="shared" si="45"/>
        <v>0.56263916114608636</v>
      </c>
      <c r="L252" s="9">
        <f t="shared" si="46"/>
        <v>9.6999998092651367</v>
      </c>
      <c r="O252" s="9">
        <v>10</v>
      </c>
      <c r="P252" s="103">
        <f>($T$3*COS($V$3*PI()/180)/($T$4*ABS(COS($V$4*PI()/180))*0.434*($R$5-$R$6))*O252)</f>
        <v>6.2663560355812153</v>
      </c>
      <c r="Q252" s="104"/>
      <c r="R252" s="9">
        <v>0.1</v>
      </c>
      <c r="S252" s="23">
        <f>R252/$O$4*100</f>
        <v>0.37453183520599248</v>
      </c>
    </row>
    <row r="253" spans="1:19">
      <c r="A253" s="92">
        <v>3.0030094057189145</v>
      </c>
      <c r="B253" s="9">
        <v>10.810000419616699</v>
      </c>
      <c r="C253" s="91">
        <f t="shared" si="42"/>
        <v>1.4030094057189144</v>
      </c>
      <c r="D253" s="9">
        <f t="shared" si="47"/>
        <v>10.810000419616699</v>
      </c>
      <c r="E253" s="92">
        <f t="shared" si="43"/>
        <v>2.3876995813402355</v>
      </c>
      <c r="F253" s="9">
        <f t="shared" si="48"/>
        <v>10.810000419616699</v>
      </c>
      <c r="G253" s="94">
        <f t="shared" si="44"/>
        <v>0.1</v>
      </c>
      <c r="H253" s="9">
        <f t="shared" si="49"/>
        <v>10.810000419616699</v>
      </c>
      <c r="I253" s="92">
        <f t="shared" si="50"/>
        <v>2.3876995813402355</v>
      </c>
      <c r="J253" s="9">
        <f t="shared" si="51"/>
        <v>10.810000419616699</v>
      </c>
      <c r="K253" s="9">
        <f t="shared" si="45"/>
        <v>2.3876995813402355</v>
      </c>
      <c r="L253" s="9">
        <f t="shared" si="46"/>
        <v>10.810000419616699</v>
      </c>
      <c r="O253" s="9">
        <v>100</v>
      </c>
      <c r="P253" s="103">
        <f>($T$3*COS($V$3*PI()/180)/($T$4*ABS(COS($V$4*PI()/180))*0.434*($R$5-$R$6))*O253)</f>
        <v>62.663560355812152</v>
      </c>
      <c r="Q253" s="104"/>
      <c r="R253" s="9">
        <v>1</v>
      </c>
      <c r="S253" s="23">
        <f>R253/$O$4*100</f>
        <v>3.7453183520599245</v>
      </c>
    </row>
    <row r="254" spans="1:19">
      <c r="A254" s="92">
        <v>4.7168486188242396</v>
      </c>
      <c r="B254" s="9">
        <v>12.039999961853027</v>
      </c>
      <c r="C254" s="91">
        <f t="shared" si="42"/>
        <v>3.1168486188242395</v>
      </c>
      <c r="D254" s="9">
        <f t="shared" si="47"/>
        <v>12.039999961853027</v>
      </c>
      <c r="E254" s="92">
        <f t="shared" si="43"/>
        <v>4.405565787962022</v>
      </c>
      <c r="F254" s="9">
        <f t="shared" si="48"/>
        <v>12.039999961853027</v>
      </c>
      <c r="G254" s="94">
        <f t="shared" si="44"/>
        <v>0.1</v>
      </c>
      <c r="H254" s="9">
        <f t="shared" si="49"/>
        <v>12.039999961853027</v>
      </c>
      <c r="I254" s="92">
        <f t="shared" si="50"/>
        <v>4.405565787962022</v>
      </c>
      <c r="J254" s="9">
        <f t="shared" si="51"/>
        <v>12.039999961853027</v>
      </c>
      <c r="K254" s="9">
        <f t="shared" si="45"/>
        <v>4.405565787962022</v>
      </c>
      <c r="L254" s="9">
        <f t="shared" si="46"/>
        <v>12.039999961853027</v>
      </c>
      <c r="O254" s="9">
        <v>1000</v>
      </c>
      <c r="P254" s="103">
        <f>($T$3*COS($V$3*PI()/180)/($T$4*ABS(COS($V$4*PI()/180))*0.434*($R$5-$R$6))*O254)</f>
        <v>626.63560355812149</v>
      </c>
      <c r="Q254" s="104"/>
      <c r="R254" s="9">
        <v>10</v>
      </c>
      <c r="S254" s="23">
        <f>R254/$O$4*100</f>
        <v>37.453183520599246</v>
      </c>
    </row>
    <row r="255" spans="1:19">
      <c r="A255" s="92">
        <v>6.6124224976253592</v>
      </c>
      <c r="B255" s="9">
        <v>13.420000076293945</v>
      </c>
      <c r="C255" s="91">
        <f t="shared" si="42"/>
        <v>5.0124224976253586</v>
      </c>
      <c r="D255" s="9">
        <f t="shared" si="47"/>
        <v>13.420000076293945</v>
      </c>
      <c r="E255" s="92">
        <f t="shared" si="43"/>
        <v>6.2006020395283521</v>
      </c>
      <c r="F255" s="9">
        <f t="shared" si="48"/>
        <v>13.420000076293945</v>
      </c>
      <c r="G255" s="94">
        <f t="shared" si="44"/>
        <v>0.1</v>
      </c>
      <c r="H255" s="9">
        <f t="shared" si="49"/>
        <v>13.420000076293945</v>
      </c>
      <c r="I255" s="92">
        <f t="shared" si="50"/>
        <v>6.2006020395283521</v>
      </c>
      <c r="J255" s="9">
        <f t="shared" si="51"/>
        <v>13.420000076293945</v>
      </c>
      <c r="K255" s="9">
        <f t="shared" si="45"/>
        <v>6.2006020395283521</v>
      </c>
      <c r="L255" s="9">
        <f t="shared" si="46"/>
        <v>13.420000076293945</v>
      </c>
      <c r="O255" s="9">
        <v>10000</v>
      </c>
      <c r="P255" s="103">
        <f>($T$3*COS($V$3*PI()/180)/($T$4*ABS(COS($V$4*PI()/180))*0.434*($R$5-$R$6))*O255)</f>
        <v>6266.3560355812151</v>
      </c>
      <c r="Q255" s="104"/>
      <c r="R255" s="9">
        <v>100</v>
      </c>
      <c r="S255" s="23">
        <f>R255/$O$4*100</f>
        <v>374.53183520599248</v>
      </c>
    </row>
    <row r="256" spans="1:19">
      <c r="A256" s="92">
        <v>8.1910383132112461</v>
      </c>
      <c r="B256" s="9">
        <v>14.949999809265137</v>
      </c>
      <c r="C256" s="91">
        <f t="shared" si="42"/>
        <v>6.5910383132112464</v>
      </c>
      <c r="D256" s="9">
        <f t="shared" si="47"/>
        <v>14.949999809265137</v>
      </c>
      <c r="E256" s="92">
        <f t="shared" si="43"/>
        <v>7.6949697220941529</v>
      </c>
      <c r="F256" s="9">
        <f t="shared" si="48"/>
        <v>14.949999809265137</v>
      </c>
      <c r="G256" s="94">
        <f t="shared" si="44"/>
        <v>0.1</v>
      </c>
      <c r="H256" s="9">
        <f t="shared" si="49"/>
        <v>14.949999809265137</v>
      </c>
      <c r="I256" s="92">
        <f t="shared" si="50"/>
        <v>7.6949697220941529</v>
      </c>
      <c r="J256" s="9">
        <f t="shared" si="51"/>
        <v>14.949999809265137</v>
      </c>
      <c r="K256" s="9">
        <f t="shared" si="45"/>
        <v>7.6949697220941529</v>
      </c>
      <c r="L256" s="9">
        <f t="shared" si="46"/>
        <v>14.949999809265137</v>
      </c>
    </row>
    <row r="257" spans="1:19">
      <c r="A257" s="92">
        <v>9.624658368245262</v>
      </c>
      <c r="B257" s="9">
        <v>16.659999847412109</v>
      </c>
      <c r="C257" s="91">
        <f t="shared" si="42"/>
        <v>8.0246583682452624</v>
      </c>
      <c r="D257" s="9">
        <f t="shared" si="47"/>
        <v>16.659999847412109</v>
      </c>
      <c r="E257" s="92">
        <f t="shared" si="43"/>
        <v>8.9384841510878292</v>
      </c>
      <c r="F257" s="9">
        <f t="shared" si="48"/>
        <v>16.659999847412109</v>
      </c>
      <c r="G257" s="94">
        <f t="shared" si="44"/>
        <v>0.1</v>
      </c>
      <c r="H257" s="9">
        <f t="shared" si="49"/>
        <v>16.659999847412109</v>
      </c>
      <c r="I257" s="92">
        <f t="shared" si="50"/>
        <v>8.9384841510878292</v>
      </c>
      <c r="J257" s="9">
        <f t="shared" si="51"/>
        <v>16.659999847412109</v>
      </c>
      <c r="K257" s="9">
        <f t="shared" si="45"/>
        <v>8.9384841510878292</v>
      </c>
      <c r="L257" s="9">
        <f t="shared" si="46"/>
        <v>16.659999847412109</v>
      </c>
      <c r="P257" s="9" t="s">
        <v>66</v>
      </c>
      <c r="S257" s="9" t="s">
        <v>67</v>
      </c>
    </row>
    <row r="258" spans="1:19">
      <c r="A258" s="92">
        <v>10.874480980326197</v>
      </c>
      <c r="B258" s="9">
        <v>18.569999694824219</v>
      </c>
      <c r="C258" s="91">
        <f t="shared" si="42"/>
        <v>9.2744809803261976</v>
      </c>
      <c r="D258" s="9">
        <f t="shared" si="47"/>
        <v>18.569999694824219</v>
      </c>
      <c r="E258" s="92">
        <f t="shared" si="43"/>
        <v>9.9771468596673145</v>
      </c>
      <c r="F258" s="9">
        <f t="shared" si="48"/>
        <v>18.569999694824219</v>
      </c>
      <c r="G258" s="94">
        <f t="shared" si="44"/>
        <v>0.1</v>
      </c>
      <c r="H258" s="9">
        <f t="shared" si="49"/>
        <v>18.569999694824219</v>
      </c>
      <c r="I258" s="92">
        <f t="shared" si="50"/>
        <v>9.9771468596673145</v>
      </c>
      <c r="J258" s="9">
        <f t="shared" si="51"/>
        <v>18.569999694824219</v>
      </c>
      <c r="K258" s="9">
        <f t="shared" si="45"/>
        <v>9.9771468596673145</v>
      </c>
      <c r="L258" s="9">
        <f t="shared" si="46"/>
        <v>18.569999694824219</v>
      </c>
      <c r="O258" s="9">
        <v>100</v>
      </c>
      <c r="P258" s="103">
        <v>10</v>
      </c>
      <c r="R258" s="9">
        <v>1</v>
      </c>
      <c r="S258" s="9">
        <v>100000</v>
      </c>
    </row>
    <row r="259" spans="1:19">
      <c r="A259" s="92">
        <v>11.926898840244791</v>
      </c>
      <c r="B259" s="9">
        <v>20.690000534057617</v>
      </c>
      <c r="C259" s="91">
        <f t="shared" si="42"/>
        <v>10.326898840244791</v>
      </c>
      <c r="D259" s="9">
        <f t="shared" si="47"/>
        <v>20.690000534057617</v>
      </c>
      <c r="E259" s="92">
        <f t="shared" si="43"/>
        <v>10.847652687592751</v>
      </c>
      <c r="F259" s="9">
        <f t="shared" si="48"/>
        <v>20.690000534057617</v>
      </c>
      <c r="G259" s="94">
        <f t="shared" si="44"/>
        <v>0.1</v>
      </c>
      <c r="H259" s="9">
        <f t="shared" si="49"/>
        <v>20.690000534057617</v>
      </c>
      <c r="I259" s="92">
        <f t="shared" si="50"/>
        <v>10.847652687592751</v>
      </c>
      <c r="J259" s="9">
        <f t="shared" si="51"/>
        <v>20.690000534057617</v>
      </c>
      <c r="K259" s="9">
        <f t="shared" si="45"/>
        <v>10.847652687592751</v>
      </c>
      <c r="L259" s="9">
        <f t="shared" si="46"/>
        <v>20.690000534057617</v>
      </c>
      <c r="O259" s="9">
        <v>100</v>
      </c>
      <c r="P259" s="103">
        <v>100</v>
      </c>
      <c r="R259" s="9">
        <v>10</v>
      </c>
      <c r="S259" s="9">
        <v>100000</v>
      </c>
    </row>
    <row r="260" spans="1:19">
      <c r="A260" s="92">
        <v>12.745287400464685</v>
      </c>
      <c r="B260" s="9">
        <v>23.049999237060547</v>
      </c>
      <c r="C260" s="91">
        <f t="shared" si="42"/>
        <v>11.145287400464685</v>
      </c>
      <c r="D260" s="9">
        <f t="shared" si="47"/>
        <v>23.049999237060547</v>
      </c>
      <c r="E260" s="92">
        <f t="shared" si="43"/>
        <v>11.587483534912554</v>
      </c>
      <c r="F260" s="9">
        <f t="shared" si="48"/>
        <v>23.049999237060547</v>
      </c>
      <c r="G260" s="94">
        <f t="shared" si="44"/>
        <v>0.1</v>
      </c>
      <c r="H260" s="9">
        <f t="shared" si="49"/>
        <v>23.049999237060547</v>
      </c>
      <c r="I260" s="92">
        <f t="shared" si="50"/>
        <v>11.587483534912554</v>
      </c>
      <c r="J260" s="9">
        <f t="shared" si="51"/>
        <v>23.049999237060547</v>
      </c>
      <c r="K260" s="9">
        <f t="shared" si="45"/>
        <v>11.587483534912554</v>
      </c>
      <c r="L260" s="9">
        <f t="shared" si="46"/>
        <v>23.049999237060547</v>
      </c>
      <c r="O260" s="9">
        <v>100</v>
      </c>
      <c r="P260" s="103">
        <v>1000</v>
      </c>
      <c r="R260" s="9">
        <v>100</v>
      </c>
      <c r="S260" s="9">
        <v>100000</v>
      </c>
    </row>
    <row r="261" spans="1:19">
      <c r="A261" s="92">
        <v>13.443713682367278</v>
      </c>
      <c r="B261" s="9">
        <v>25.690000534057617</v>
      </c>
      <c r="C261" s="91">
        <f t="shared" si="42"/>
        <v>11.843713682367278</v>
      </c>
      <c r="D261" s="9">
        <f t="shared" si="47"/>
        <v>25.690000534057617</v>
      </c>
      <c r="E261" s="92">
        <f t="shared" si="43"/>
        <v>12.225470945578396</v>
      </c>
      <c r="F261" s="9">
        <f t="shared" si="48"/>
        <v>25.690000534057617</v>
      </c>
      <c r="G261" s="94">
        <f t="shared" si="44"/>
        <v>0.1</v>
      </c>
      <c r="H261" s="9">
        <f t="shared" si="49"/>
        <v>25.690000534057617</v>
      </c>
      <c r="I261" s="92">
        <f t="shared" si="50"/>
        <v>12.225470945578396</v>
      </c>
      <c r="J261" s="9">
        <f t="shared" si="51"/>
        <v>25.690000534057617</v>
      </c>
      <c r="K261" s="9">
        <f t="shared" si="45"/>
        <v>12.225470945578396</v>
      </c>
      <c r="L261" s="9">
        <f t="shared" si="46"/>
        <v>25.690000534057617</v>
      </c>
      <c r="O261" s="9">
        <v>100</v>
      </c>
      <c r="P261" s="103">
        <v>10000</v>
      </c>
    </row>
    <row r="262" spans="1:19">
      <c r="A262" s="92">
        <v>14.039873346854503</v>
      </c>
      <c r="B262" s="9">
        <v>28.620000839233398</v>
      </c>
      <c r="C262" s="91">
        <f t="shared" si="42"/>
        <v>12.439873346854503</v>
      </c>
      <c r="D262" s="9">
        <f t="shared" si="47"/>
        <v>28.620000839233398</v>
      </c>
      <c r="E262" s="92">
        <f t="shared" si="43"/>
        <v>12.776458043296179</v>
      </c>
      <c r="F262" s="9">
        <f t="shared" si="48"/>
        <v>28.620000839233398</v>
      </c>
      <c r="G262" s="94">
        <f t="shared" si="44"/>
        <v>0.1</v>
      </c>
      <c r="H262" s="9">
        <f t="shared" si="49"/>
        <v>28.620000839233398</v>
      </c>
      <c r="I262" s="92">
        <f t="shared" si="50"/>
        <v>12.776458043296179</v>
      </c>
      <c r="J262" s="9">
        <f t="shared" si="51"/>
        <v>28.620000839233398</v>
      </c>
      <c r="K262" s="9">
        <f t="shared" si="45"/>
        <v>12.776458043296179</v>
      </c>
      <c r="L262" s="9">
        <f t="shared" si="46"/>
        <v>28.620000839233398</v>
      </c>
    </row>
    <row r="263" spans="1:19">
      <c r="A263" s="92">
        <v>14.540210830448991</v>
      </c>
      <c r="B263" s="9">
        <v>31.889999389648438</v>
      </c>
      <c r="C263" s="91">
        <f t="shared" si="42"/>
        <v>12.940210830448992</v>
      </c>
      <c r="D263" s="9">
        <f t="shared" si="47"/>
        <v>31.889999389648438</v>
      </c>
      <c r="E263" s="92">
        <f t="shared" si="43"/>
        <v>13.259221213788912</v>
      </c>
      <c r="F263" s="9">
        <f t="shared" si="48"/>
        <v>31.889999389648438</v>
      </c>
      <c r="G263" s="94">
        <f t="shared" si="44"/>
        <v>0.1</v>
      </c>
      <c r="H263" s="9">
        <f t="shared" si="49"/>
        <v>31.889999389648438</v>
      </c>
      <c r="I263" s="92">
        <f t="shared" si="50"/>
        <v>13.259221213788912</v>
      </c>
      <c r="J263" s="9">
        <f t="shared" si="51"/>
        <v>31.889999389648438</v>
      </c>
      <c r="K263" s="9">
        <f t="shared" si="45"/>
        <v>13.259221213788912</v>
      </c>
      <c r="L263" s="9">
        <f t="shared" si="46"/>
        <v>31.889999389648438</v>
      </c>
    </row>
    <row r="264" spans="1:19">
      <c r="A264" s="92">
        <v>14.977240305915204</v>
      </c>
      <c r="B264" s="9">
        <v>35.540000915527344</v>
      </c>
      <c r="C264" s="91">
        <f t="shared" si="42"/>
        <v>13.377240305915205</v>
      </c>
      <c r="D264" s="9">
        <f t="shared" si="47"/>
        <v>35.540000915527344</v>
      </c>
      <c r="E264" s="92">
        <f t="shared" si="43"/>
        <v>13.685400503281938</v>
      </c>
      <c r="F264" s="9">
        <f t="shared" si="48"/>
        <v>35.540000915527344</v>
      </c>
      <c r="G264" s="94">
        <f t="shared" si="44"/>
        <v>0.1</v>
      </c>
      <c r="H264" s="9">
        <f t="shared" si="49"/>
        <v>35.540000915527344</v>
      </c>
      <c r="I264" s="92">
        <f t="shared" si="50"/>
        <v>13.685400503281938</v>
      </c>
      <c r="J264" s="9">
        <f t="shared" si="51"/>
        <v>35.540000915527344</v>
      </c>
      <c r="K264" s="9">
        <f t="shared" si="45"/>
        <v>13.685400503281938</v>
      </c>
      <c r="L264" s="9">
        <f t="shared" si="46"/>
        <v>35.540000915527344</v>
      </c>
    </row>
    <row r="265" spans="1:19">
      <c r="A265" s="92">
        <v>15.363214936116666</v>
      </c>
      <c r="B265" s="9">
        <v>39.599998474121094</v>
      </c>
      <c r="C265" s="91">
        <f t="shared" si="42"/>
        <v>13.763214936116666</v>
      </c>
      <c r="D265" s="9">
        <f t="shared" si="47"/>
        <v>39.599998474121094</v>
      </c>
      <c r="E265" s="92">
        <f t="shared" si="43"/>
        <v>14.06297273323079</v>
      </c>
      <c r="F265" s="9">
        <f t="shared" si="48"/>
        <v>39.599998474121094</v>
      </c>
      <c r="G265" s="94">
        <f t="shared" si="44"/>
        <v>0.1</v>
      </c>
      <c r="H265" s="9">
        <f t="shared" si="49"/>
        <v>39.599998474121094</v>
      </c>
      <c r="I265" s="92">
        <f t="shared" si="50"/>
        <v>14.06297273323079</v>
      </c>
      <c r="J265" s="9">
        <f t="shared" si="51"/>
        <v>39.599998474121094</v>
      </c>
      <c r="K265" s="9">
        <f t="shared" si="45"/>
        <v>14.06297273323079</v>
      </c>
      <c r="L265" s="9">
        <f t="shared" si="46"/>
        <v>39.599998474121094</v>
      </c>
    </row>
    <row r="266" spans="1:19">
      <c r="A266" s="92">
        <v>15.70834569010634</v>
      </c>
      <c r="B266" s="9">
        <v>44.119998931884766</v>
      </c>
      <c r="C266" s="91">
        <f t="shared" si="42"/>
        <v>14.10834569010634</v>
      </c>
      <c r="D266" s="9">
        <f t="shared" si="47"/>
        <v>44.119998931884766</v>
      </c>
      <c r="E266" s="92">
        <f t="shared" si="43"/>
        <v>14.400008902841817</v>
      </c>
      <c r="F266" s="9">
        <f t="shared" si="48"/>
        <v>44.119998931884766</v>
      </c>
      <c r="G266" s="94">
        <f t="shared" si="44"/>
        <v>0.1</v>
      </c>
      <c r="H266" s="9">
        <f t="shared" si="49"/>
        <v>44.119998931884766</v>
      </c>
      <c r="I266" s="92">
        <f t="shared" si="50"/>
        <v>14.400008902841817</v>
      </c>
      <c r="J266" s="9">
        <f t="shared" si="51"/>
        <v>44.119998931884766</v>
      </c>
      <c r="K266" s="9">
        <f t="shared" si="45"/>
        <v>14.400008902841817</v>
      </c>
      <c r="L266" s="9">
        <f t="shared" si="46"/>
        <v>44.119998931884766</v>
      </c>
    </row>
    <row r="267" spans="1:19">
      <c r="A267" s="92">
        <v>16.024885730747751</v>
      </c>
      <c r="B267" s="9">
        <v>49.159999847412109</v>
      </c>
      <c r="C267" s="91">
        <f t="shared" si="42"/>
        <v>14.424885730747752</v>
      </c>
      <c r="D267" s="9">
        <f t="shared" si="47"/>
        <v>49.159999847412109</v>
      </c>
      <c r="E267" s="92">
        <f t="shared" si="43"/>
        <v>14.703072703999664</v>
      </c>
      <c r="F267" s="9">
        <f t="shared" si="48"/>
        <v>49.159999847412109</v>
      </c>
      <c r="G267" s="94">
        <f t="shared" si="44"/>
        <v>0.1</v>
      </c>
      <c r="H267" s="9">
        <f t="shared" si="49"/>
        <v>49.159999847412109</v>
      </c>
      <c r="I267" s="92">
        <f t="shared" si="50"/>
        <v>14.703072703999664</v>
      </c>
      <c r="J267" s="9">
        <f t="shared" si="51"/>
        <v>49.159999847412109</v>
      </c>
      <c r="K267" s="9">
        <f t="shared" si="45"/>
        <v>14.703072703999664</v>
      </c>
      <c r="L267" s="9">
        <f t="shared" si="46"/>
        <v>49.159999847412109</v>
      </c>
    </row>
    <row r="268" spans="1:19">
      <c r="A268" s="92">
        <v>16.325088220904444</v>
      </c>
      <c r="B268" s="9">
        <v>54.779998779296875</v>
      </c>
      <c r="C268" s="91">
        <f t="shared" si="42"/>
        <v>14.725088220904444</v>
      </c>
      <c r="D268" s="9">
        <f t="shared" si="47"/>
        <v>54.779998779296875</v>
      </c>
      <c r="E268" s="92">
        <f t="shared" si="43"/>
        <v>14.976984243942232</v>
      </c>
      <c r="F268" s="9">
        <f t="shared" si="48"/>
        <v>54.779998779296875</v>
      </c>
      <c r="G268" s="94">
        <f t="shared" si="44"/>
        <v>0.1</v>
      </c>
      <c r="H268" s="9">
        <f t="shared" si="49"/>
        <v>54.779998779296875</v>
      </c>
      <c r="I268" s="92">
        <f t="shared" si="50"/>
        <v>14.976984243942232</v>
      </c>
      <c r="J268" s="9">
        <f t="shared" si="51"/>
        <v>54.779998779296875</v>
      </c>
      <c r="K268" s="9">
        <f t="shared" si="45"/>
        <v>14.976984243942232</v>
      </c>
      <c r="L268" s="9">
        <f t="shared" si="46"/>
        <v>54.779998779296875</v>
      </c>
    </row>
    <row r="269" spans="1:19">
      <c r="A269" s="92">
        <v>16.612135272649354</v>
      </c>
      <c r="B269" s="9">
        <v>61.040000915527344</v>
      </c>
      <c r="C269" s="91">
        <f t="shared" si="42"/>
        <v>15.012135272649354</v>
      </c>
      <c r="D269" s="9">
        <f t="shared" si="47"/>
        <v>61.040000915527344</v>
      </c>
      <c r="E269" s="92">
        <f t="shared" si="43"/>
        <v>15.22545675297299</v>
      </c>
      <c r="F269" s="9">
        <f t="shared" si="48"/>
        <v>61.040000915527344</v>
      </c>
      <c r="G269" s="94">
        <f t="shared" si="44"/>
        <v>0.1</v>
      </c>
      <c r="H269" s="9">
        <f t="shared" si="49"/>
        <v>61.040000915527344</v>
      </c>
      <c r="I269" s="92">
        <f t="shared" si="50"/>
        <v>15.22545675297299</v>
      </c>
      <c r="J269" s="9">
        <f t="shared" si="51"/>
        <v>61.040000915527344</v>
      </c>
      <c r="K269" s="9">
        <f t="shared" si="45"/>
        <v>15.22545675297299</v>
      </c>
      <c r="L269" s="9">
        <f t="shared" si="46"/>
        <v>61.040000915527344</v>
      </c>
    </row>
    <row r="270" spans="1:19">
      <c r="A270" s="92">
        <v>16.877620468026024</v>
      </c>
      <c r="B270" s="9">
        <v>68.010002136230469</v>
      </c>
      <c r="C270" s="91">
        <f t="shared" si="42"/>
        <v>15.277620468026024</v>
      </c>
      <c r="D270" s="9">
        <f t="shared" si="47"/>
        <v>68.010002136230469</v>
      </c>
      <c r="E270" s="92">
        <f t="shared" si="43"/>
        <v>15.451770785008675</v>
      </c>
      <c r="F270" s="9">
        <f t="shared" si="48"/>
        <v>68.010002136230469</v>
      </c>
      <c r="G270" s="94">
        <f t="shared" si="44"/>
        <v>0.1</v>
      </c>
      <c r="H270" s="9">
        <f t="shared" si="49"/>
        <v>68.010002136230469</v>
      </c>
      <c r="I270" s="92">
        <f t="shared" si="50"/>
        <v>15.451770785008675</v>
      </c>
      <c r="J270" s="9">
        <f t="shared" si="51"/>
        <v>68.010002136230469</v>
      </c>
      <c r="K270" s="9">
        <f t="shared" si="45"/>
        <v>15.451770785008675</v>
      </c>
      <c r="L270" s="9">
        <f t="shared" si="46"/>
        <v>68.010002136230469</v>
      </c>
    </row>
    <row r="271" spans="1:19">
      <c r="A271" s="92">
        <v>17.126768112917976</v>
      </c>
      <c r="B271" s="9">
        <v>75.790000915527344</v>
      </c>
      <c r="C271" s="91">
        <f t="shared" si="42"/>
        <v>15.526768112917976</v>
      </c>
      <c r="D271" s="9">
        <f t="shared" si="47"/>
        <v>75.790000915527344</v>
      </c>
      <c r="E271" s="92">
        <f t="shared" si="43"/>
        <v>15.659228259130218</v>
      </c>
      <c r="F271" s="9">
        <f t="shared" si="48"/>
        <v>75.790000915527344</v>
      </c>
      <c r="G271" s="94">
        <f t="shared" si="44"/>
        <v>0.1</v>
      </c>
      <c r="H271" s="9">
        <f t="shared" si="49"/>
        <v>75.790000915527344</v>
      </c>
      <c r="I271" s="92">
        <f t="shared" si="50"/>
        <v>15.659228259130218</v>
      </c>
      <c r="J271" s="9">
        <f t="shared" si="51"/>
        <v>75.790000915527344</v>
      </c>
      <c r="K271" s="9">
        <f t="shared" si="45"/>
        <v>15.659228259130218</v>
      </c>
      <c r="L271" s="9">
        <f t="shared" si="46"/>
        <v>75.790000915527344</v>
      </c>
    </row>
    <row r="272" spans="1:19">
      <c r="A272" s="92">
        <v>17.35847932668511</v>
      </c>
      <c r="B272" s="9">
        <v>84.449996948242188</v>
      </c>
      <c r="C272" s="91">
        <f t="shared" si="42"/>
        <v>15.75847932668511</v>
      </c>
      <c r="D272" s="9">
        <f t="shared" si="47"/>
        <v>84.449996948242188</v>
      </c>
      <c r="E272" s="92">
        <f t="shared" si="43"/>
        <v>15.849560579174382</v>
      </c>
      <c r="F272" s="9">
        <f t="shared" si="48"/>
        <v>84.449996948242188</v>
      </c>
      <c r="G272" s="94">
        <f t="shared" si="44"/>
        <v>0.1</v>
      </c>
      <c r="H272" s="9">
        <f t="shared" si="49"/>
        <v>84.449996948242188</v>
      </c>
      <c r="I272" s="92">
        <f t="shared" si="50"/>
        <v>15.849560579174382</v>
      </c>
      <c r="J272" s="9">
        <f t="shared" si="51"/>
        <v>84.449996948242188</v>
      </c>
      <c r="K272" s="9">
        <f t="shared" si="45"/>
        <v>15.849560579174382</v>
      </c>
      <c r="L272" s="9">
        <f t="shared" si="46"/>
        <v>84.449996948242188</v>
      </c>
    </row>
    <row r="273" spans="1:12">
      <c r="A273" s="92">
        <v>17.587205033471164</v>
      </c>
      <c r="B273" s="9">
        <v>94.099998474121094</v>
      </c>
      <c r="C273" s="91">
        <f t="shared" si="42"/>
        <v>15.987205033471165</v>
      </c>
      <c r="D273" s="9">
        <f t="shared" si="47"/>
        <v>94.099998474121094</v>
      </c>
      <c r="E273" s="92">
        <f t="shared" si="43"/>
        <v>16.024983961551069</v>
      </c>
      <c r="F273" s="9">
        <f t="shared" si="48"/>
        <v>94.099998474121094</v>
      </c>
      <c r="G273" s="94">
        <f t="shared" si="44"/>
        <v>0.1</v>
      </c>
      <c r="H273" s="9">
        <f t="shared" si="49"/>
        <v>94.099998474121094</v>
      </c>
      <c r="I273" s="92">
        <f t="shared" si="50"/>
        <v>16.024983961551069</v>
      </c>
      <c r="J273" s="9">
        <f t="shared" si="51"/>
        <v>94.099998474121094</v>
      </c>
      <c r="K273" s="9">
        <f t="shared" si="45"/>
        <v>16.024983961551069</v>
      </c>
      <c r="L273" s="9">
        <f t="shared" si="46"/>
        <v>94.099998474121094</v>
      </c>
    </row>
    <row r="274" spans="1:12">
      <c r="A274" s="92">
        <v>17.807761965014858</v>
      </c>
      <c r="B274" s="9">
        <v>104.84999847412109</v>
      </c>
      <c r="C274" s="91">
        <f t="shared" si="42"/>
        <v>16.207761965014857</v>
      </c>
      <c r="D274" s="9">
        <f t="shared" si="47"/>
        <v>104.84999847412109</v>
      </c>
      <c r="E274" s="92">
        <f t="shared" si="43"/>
        <v>16.187130074317743</v>
      </c>
      <c r="F274" s="9">
        <f t="shared" si="48"/>
        <v>104.84999847412109</v>
      </c>
      <c r="G274" s="94">
        <f t="shared" si="44"/>
        <v>0.1</v>
      </c>
      <c r="H274" s="9">
        <f t="shared" si="49"/>
        <v>104.84999847412109</v>
      </c>
      <c r="I274" s="92">
        <f t="shared" si="50"/>
        <v>16.187130074317743</v>
      </c>
      <c r="J274" s="9">
        <f t="shared" si="51"/>
        <v>104.84999847412109</v>
      </c>
      <c r="K274" s="9">
        <f t="shared" si="45"/>
        <v>16.187130074317743</v>
      </c>
      <c r="L274" s="9">
        <f t="shared" si="46"/>
        <v>104.84999847412109</v>
      </c>
    </row>
    <row r="275" spans="1:12">
      <c r="A275" s="92">
        <v>18.029998468512314</v>
      </c>
      <c r="B275" s="9">
        <v>116.83000183105469</v>
      </c>
      <c r="C275" s="91">
        <f t="shared" si="42"/>
        <v>16.429998468512313</v>
      </c>
      <c r="D275" s="9">
        <f t="shared" si="47"/>
        <v>116.83000183105469</v>
      </c>
      <c r="E275" s="92">
        <f t="shared" si="43"/>
        <v>16.337500410846463</v>
      </c>
      <c r="F275" s="9">
        <f t="shared" si="48"/>
        <v>116.83000183105469</v>
      </c>
      <c r="G275" s="94">
        <f t="shared" si="44"/>
        <v>0.1</v>
      </c>
      <c r="H275" s="9">
        <f t="shared" si="49"/>
        <v>116.83000183105469</v>
      </c>
      <c r="I275" s="92">
        <f t="shared" si="50"/>
        <v>16.337500410846463</v>
      </c>
      <c r="J275" s="9">
        <f t="shared" si="51"/>
        <v>116.83000183105469</v>
      </c>
      <c r="K275" s="9">
        <f t="shared" si="45"/>
        <v>16.337500410846463</v>
      </c>
      <c r="L275" s="9">
        <f t="shared" si="46"/>
        <v>116.83000183105469</v>
      </c>
    </row>
    <row r="276" spans="1:12">
      <c r="A276" s="92">
        <v>18.246471012434835</v>
      </c>
      <c r="B276" s="9">
        <v>130.17999267578125</v>
      </c>
      <c r="C276" s="91">
        <f t="shared" si="42"/>
        <v>16.646471012434834</v>
      </c>
      <c r="D276" s="9">
        <f t="shared" si="47"/>
        <v>130.17999267578125</v>
      </c>
      <c r="E276" s="92">
        <f t="shared" si="43"/>
        <v>16.477317745014378</v>
      </c>
      <c r="F276" s="9">
        <f t="shared" si="48"/>
        <v>130.17999267578125</v>
      </c>
      <c r="G276" s="94">
        <f t="shared" si="44"/>
        <v>0.1</v>
      </c>
      <c r="H276" s="9">
        <f t="shared" si="49"/>
        <v>130.17999267578125</v>
      </c>
      <c r="I276" s="92">
        <f t="shared" si="50"/>
        <v>16.477317745014378</v>
      </c>
      <c r="J276" s="9">
        <f t="shared" si="51"/>
        <v>130.17999267578125</v>
      </c>
      <c r="K276" s="9">
        <f t="shared" si="45"/>
        <v>16.477317745014378</v>
      </c>
      <c r="L276" s="9">
        <f t="shared" si="46"/>
        <v>130.17999267578125</v>
      </c>
    </row>
    <row r="277" spans="1:12">
      <c r="A277" s="92">
        <v>18.460901362546757</v>
      </c>
      <c r="B277" s="9">
        <v>145.05000305175781</v>
      </c>
      <c r="C277" s="91">
        <f t="shared" si="42"/>
        <v>16.860901362546755</v>
      </c>
      <c r="D277" s="9">
        <f t="shared" si="47"/>
        <v>145.05000305175781</v>
      </c>
      <c r="E277" s="92">
        <f t="shared" si="43"/>
        <v>16.607596451961253</v>
      </c>
      <c r="F277" s="9">
        <f t="shared" si="48"/>
        <v>145.05000305175781</v>
      </c>
      <c r="G277" s="94">
        <f t="shared" si="44"/>
        <v>0.1</v>
      </c>
      <c r="H277" s="9">
        <f t="shared" si="49"/>
        <v>145.05000305175781</v>
      </c>
      <c r="I277" s="92">
        <f t="shared" si="50"/>
        <v>16.607596451961253</v>
      </c>
      <c r="J277" s="9">
        <f t="shared" si="51"/>
        <v>145.05000305175781</v>
      </c>
      <c r="K277" s="9">
        <f t="shared" si="45"/>
        <v>16.607596451961253</v>
      </c>
      <c r="L277" s="9">
        <f t="shared" si="46"/>
        <v>145.05000305175781</v>
      </c>
    </row>
    <row r="278" spans="1:12">
      <c r="A278" s="92">
        <v>18.681458294090451</v>
      </c>
      <c r="B278" s="9">
        <v>161.6300048828125</v>
      </c>
      <c r="C278" s="91">
        <f t="shared" si="42"/>
        <v>17.081458294090449</v>
      </c>
      <c r="D278" s="9">
        <f t="shared" si="47"/>
        <v>161.6300048828125</v>
      </c>
      <c r="E278" s="92">
        <f t="shared" si="43"/>
        <v>16.729394818067615</v>
      </c>
      <c r="F278" s="9">
        <f t="shared" si="48"/>
        <v>161.6300048828125</v>
      </c>
      <c r="G278" s="94">
        <f t="shared" si="44"/>
        <v>0.1</v>
      </c>
      <c r="H278" s="9">
        <f t="shared" si="49"/>
        <v>161.6300048828125</v>
      </c>
      <c r="I278" s="92">
        <f t="shared" si="50"/>
        <v>16.729394818067615</v>
      </c>
      <c r="J278" s="9">
        <f t="shared" si="51"/>
        <v>161.6300048828125</v>
      </c>
      <c r="K278" s="9">
        <f t="shared" si="45"/>
        <v>16.729394818067615</v>
      </c>
      <c r="L278" s="9">
        <f t="shared" si="46"/>
        <v>161.6300048828125</v>
      </c>
    </row>
    <row r="279" spans="1:12">
      <c r="A279" s="92">
        <v>18.898691931461894</v>
      </c>
      <c r="B279" s="9">
        <v>180.10000610351562</v>
      </c>
      <c r="C279" s="91">
        <f t="shared" si="42"/>
        <v>17.298691931461892</v>
      </c>
      <c r="D279" s="9">
        <f t="shared" si="47"/>
        <v>180.10000610351562</v>
      </c>
      <c r="E279" s="92">
        <f t="shared" si="43"/>
        <v>16.843410154813775</v>
      </c>
      <c r="F279" s="9">
        <f t="shared" si="48"/>
        <v>180.10000610351562</v>
      </c>
      <c r="G279" s="94">
        <f t="shared" si="44"/>
        <v>0.1</v>
      </c>
      <c r="H279" s="9">
        <f t="shared" si="49"/>
        <v>180.10000610351562</v>
      </c>
      <c r="I279" s="92">
        <f t="shared" si="50"/>
        <v>16.843410154813775</v>
      </c>
      <c r="J279" s="9">
        <f t="shared" si="51"/>
        <v>180.10000610351562</v>
      </c>
      <c r="K279" s="9">
        <f t="shared" si="45"/>
        <v>16.843410154813775</v>
      </c>
      <c r="L279" s="9">
        <f t="shared" si="46"/>
        <v>180.10000610351562</v>
      </c>
    </row>
    <row r="280" spans="1:12">
      <c r="A280" s="92">
        <v>19.11453791253561</v>
      </c>
      <c r="B280" s="9">
        <v>200.67999267578125</v>
      </c>
      <c r="C280" s="91">
        <f t="shared" si="42"/>
        <v>17.514537912535609</v>
      </c>
      <c r="D280" s="9">
        <f t="shared" si="47"/>
        <v>200.67999267578125</v>
      </c>
      <c r="E280" s="92">
        <f t="shared" si="43"/>
        <v>16.950387483131053</v>
      </c>
      <c r="F280" s="9">
        <f t="shared" si="48"/>
        <v>200.67999267578125</v>
      </c>
      <c r="G280" s="94">
        <f t="shared" si="44"/>
        <v>0.1</v>
      </c>
      <c r="H280" s="9">
        <f t="shared" si="49"/>
        <v>200.67999267578125</v>
      </c>
      <c r="I280" s="92">
        <f t="shared" si="50"/>
        <v>16.950387483131053</v>
      </c>
      <c r="J280" s="9">
        <f t="shared" si="51"/>
        <v>200.67999267578125</v>
      </c>
      <c r="K280" s="9">
        <f t="shared" si="45"/>
        <v>16.950387483131053</v>
      </c>
      <c r="L280" s="9">
        <f t="shared" si="46"/>
        <v>200.67999267578125</v>
      </c>
    </row>
    <row r="281" spans="1:12">
      <c r="A281" s="92">
        <v>19.32675955446329</v>
      </c>
      <c r="B281" s="9">
        <v>223.61000061035156</v>
      </c>
      <c r="C281" s="91">
        <f t="shared" si="42"/>
        <v>17.726759554463289</v>
      </c>
      <c r="D281" s="9">
        <f t="shared" si="47"/>
        <v>223.61000061035156</v>
      </c>
      <c r="E281" s="92">
        <f t="shared" si="43"/>
        <v>17.050953243283718</v>
      </c>
      <c r="F281" s="9">
        <f t="shared" si="48"/>
        <v>223.61000061035156</v>
      </c>
      <c r="G281" s="94">
        <f t="shared" si="44"/>
        <v>0.1</v>
      </c>
      <c r="H281" s="9">
        <f t="shared" si="49"/>
        <v>223.61000061035156</v>
      </c>
      <c r="I281" s="92">
        <f t="shared" si="50"/>
        <v>17.050953243283718</v>
      </c>
      <c r="J281" s="9">
        <f t="shared" si="51"/>
        <v>223.61000061035156</v>
      </c>
      <c r="K281" s="9">
        <f t="shared" si="45"/>
        <v>17.050953243283718</v>
      </c>
      <c r="L281" s="9">
        <f t="shared" si="46"/>
        <v>223.61000061035156</v>
      </c>
    </row>
    <row r="282" spans="1:12">
      <c r="A282" s="92">
        <v>19.541189904575216</v>
      </c>
      <c r="B282" s="9">
        <v>249.16000366210938</v>
      </c>
      <c r="C282" s="91">
        <f t="shared" si="42"/>
        <v>17.941189904575214</v>
      </c>
      <c r="D282" s="9">
        <f t="shared" si="47"/>
        <v>249.16000366210938</v>
      </c>
      <c r="E282" s="92">
        <f t="shared" si="43"/>
        <v>17.145671646099871</v>
      </c>
      <c r="F282" s="9">
        <f t="shared" si="48"/>
        <v>249.16000366210938</v>
      </c>
      <c r="G282" s="94">
        <f t="shared" si="44"/>
        <v>0.1</v>
      </c>
      <c r="H282" s="9">
        <f t="shared" si="49"/>
        <v>249.16000366210938</v>
      </c>
      <c r="I282" s="92">
        <f t="shared" si="50"/>
        <v>17.145671646099871</v>
      </c>
      <c r="J282" s="9">
        <f t="shared" si="51"/>
        <v>249.16000366210938</v>
      </c>
      <c r="K282" s="9">
        <f t="shared" si="45"/>
        <v>17.145671646099871</v>
      </c>
      <c r="L282" s="9">
        <f t="shared" si="46"/>
        <v>249.16000366210938</v>
      </c>
    </row>
    <row r="283" spans="1:12">
      <c r="A283" s="92">
        <v>19.769593262211586</v>
      </c>
      <c r="B283" s="9">
        <v>277.6300048828125</v>
      </c>
      <c r="C283" s="91">
        <f t="shared" si="42"/>
        <v>18.169593262211585</v>
      </c>
      <c r="D283" s="9">
        <f t="shared" si="47"/>
        <v>277.6300048828125</v>
      </c>
      <c r="E283" s="92">
        <f t="shared" si="43"/>
        <v>17.23503879797514</v>
      </c>
      <c r="F283" s="9">
        <f t="shared" si="48"/>
        <v>277.6300048828125</v>
      </c>
      <c r="G283" s="94">
        <f t="shared" si="44"/>
        <v>0.1</v>
      </c>
      <c r="H283" s="9">
        <f t="shared" si="49"/>
        <v>277.6300048828125</v>
      </c>
      <c r="I283" s="92">
        <f t="shared" si="50"/>
        <v>17.23503879797514</v>
      </c>
      <c r="J283" s="9">
        <f t="shared" si="51"/>
        <v>277.6300048828125</v>
      </c>
      <c r="K283" s="9">
        <f t="shared" si="45"/>
        <v>17.23503879797514</v>
      </c>
      <c r="L283" s="9">
        <f t="shared" si="46"/>
        <v>277.6300048828125</v>
      </c>
    </row>
    <row r="284" spans="1:12">
      <c r="A284" s="92">
        <v>20.014656519482362</v>
      </c>
      <c r="B284" s="9">
        <v>309.35000610351562</v>
      </c>
      <c r="C284" s="91">
        <f t="shared" si="42"/>
        <v>18.41465651948236</v>
      </c>
      <c r="D284" s="9">
        <f t="shared" si="47"/>
        <v>309.35000610351562</v>
      </c>
      <c r="E284" s="92">
        <f t="shared" si="43"/>
        <v>17.319485336124778</v>
      </c>
      <c r="F284" s="9">
        <f t="shared" si="48"/>
        <v>309.35000610351562</v>
      </c>
      <c r="G284" s="94">
        <f t="shared" si="44"/>
        <v>0.1</v>
      </c>
      <c r="H284" s="9">
        <f t="shared" si="49"/>
        <v>309.35000610351562</v>
      </c>
      <c r="I284" s="92">
        <f t="shared" si="50"/>
        <v>17.319485336124778</v>
      </c>
      <c r="J284" s="9">
        <f t="shared" si="51"/>
        <v>309.35000610351562</v>
      </c>
      <c r="K284" s="9">
        <f t="shared" si="45"/>
        <v>17.319485336124778</v>
      </c>
      <c r="L284" s="9">
        <f t="shared" si="46"/>
        <v>309.35000610351562</v>
      </c>
    </row>
    <row r="285" spans="1:12">
      <c r="A285" s="92">
        <v>20.278875712197888</v>
      </c>
      <c r="B285" s="9">
        <v>344.70001220703125</v>
      </c>
      <c r="C285" s="91">
        <f t="shared" si="42"/>
        <v>18.678875712197886</v>
      </c>
      <c r="D285" s="9">
        <f t="shared" si="47"/>
        <v>344.70001220703125</v>
      </c>
      <c r="E285" s="92">
        <f t="shared" si="43"/>
        <v>17.39942535143442</v>
      </c>
      <c r="F285" s="9">
        <f t="shared" si="48"/>
        <v>344.70001220703125</v>
      </c>
      <c r="G285" s="94">
        <f t="shared" si="44"/>
        <v>0.1</v>
      </c>
      <c r="H285" s="9">
        <f t="shared" si="49"/>
        <v>344.70001220703125</v>
      </c>
      <c r="I285" s="92">
        <f t="shared" si="50"/>
        <v>17.39942535143442</v>
      </c>
      <c r="J285" s="9">
        <f t="shared" si="51"/>
        <v>344.70001220703125</v>
      </c>
      <c r="K285" s="9">
        <f t="shared" si="45"/>
        <v>17.39942535143442</v>
      </c>
      <c r="L285" s="9">
        <f t="shared" si="46"/>
        <v>344.70001220703125</v>
      </c>
    </row>
    <row r="286" spans="1:12">
      <c r="A286" s="92">
        <v>20.547087459875293</v>
      </c>
      <c r="B286" s="9">
        <v>384.08999633789062</v>
      </c>
      <c r="C286" s="91">
        <f t="shared" si="42"/>
        <v>18.947087459875291</v>
      </c>
      <c r="D286" s="9">
        <f t="shared" si="47"/>
        <v>384.08999633789062</v>
      </c>
      <c r="E286" s="92">
        <f t="shared" si="43"/>
        <v>17.475198561974025</v>
      </c>
      <c r="F286" s="9">
        <f t="shared" si="48"/>
        <v>384.08999633789062</v>
      </c>
      <c r="G286" s="94">
        <f t="shared" si="44"/>
        <v>0.1</v>
      </c>
      <c r="H286" s="9">
        <f t="shared" si="49"/>
        <v>384.08999633789062</v>
      </c>
      <c r="I286" s="92">
        <f t="shared" si="50"/>
        <v>17.475198561974025</v>
      </c>
      <c r="J286" s="9">
        <f t="shared" si="51"/>
        <v>384.08999633789062</v>
      </c>
      <c r="K286" s="9">
        <f t="shared" si="45"/>
        <v>17.475198561974025</v>
      </c>
      <c r="L286" s="9">
        <f t="shared" si="46"/>
        <v>384.08999633789062</v>
      </c>
    </row>
    <row r="287" spans="1:12">
      <c r="A287" s="92">
        <v>20.820741430494319</v>
      </c>
      <c r="B287" s="9">
        <v>427.98001098632812</v>
      </c>
      <c r="C287" s="91">
        <f t="shared" si="42"/>
        <v>19.220741430494318</v>
      </c>
      <c r="D287" s="9">
        <f t="shared" si="47"/>
        <v>427.98001098632812</v>
      </c>
      <c r="E287" s="92">
        <f t="shared" si="43"/>
        <v>17.547119228183004</v>
      </c>
      <c r="F287" s="9">
        <f t="shared" si="48"/>
        <v>427.98001098632812</v>
      </c>
      <c r="G287" s="94">
        <f t="shared" si="44"/>
        <v>0.1</v>
      </c>
      <c r="H287" s="9">
        <f t="shared" si="49"/>
        <v>427.98001098632812</v>
      </c>
      <c r="I287" s="92">
        <f t="shared" si="50"/>
        <v>17.547119228183004</v>
      </c>
      <c r="J287" s="9">
        <f t="shared" si="51"/>
        <v>427.98001098632812</v>
      </c>
      <c r="K287" s="9">
        <f t="shared" si="45"/>
        <v>17.547119228183004</v>
      </c>
      <c r="L287" s="9">
        <f t="shared" si="46"/>
        <v>427.98001098632812</v>
      </c>
    </row>
    <row r="288" spans="1:12">
      <c r="A288" s="92">
        <v>21.105437682919067</v>
      </c>
      <c r="B288" s="9">
        <v>476.8800048828125</v>
      </c>
      <c r="C288" s="91">
        <f t="shared" si="42"/>
        <v>19.505437682919066</v>
      </c>
      <c r="D288" s="9">
        <f t="shared" si="47"/>
        <v>476.8800048828125</v>
      </c>
      <c r="E288" s="92">
        <f t="shared" si="43"/>
        <v>17.615468132187868</v>
      </c>
      <c r="F288" s="9">
        <f t="shared" si="48"/>
        <v>476.8800048828125</v>
      </c>
      <c r="G288" s="94">
        <f t="shared" si="44"/>
        <v>0.1</v>
      </c>
      <c r="H288" s="9">
        <f t="shared" si="49"/>
        <v>476.8800048828125</v>
      </c>
      <c r="I288" s="92">
        <f t="shared" si="50"/>
        <v>17.615468132187868</v>
      </c>
      <c r="J288" s="9">
        <f t="shared" si="51"/>
        <v>476.8800048828125</v>
      </c>
      <c r="K288" s="9">
        <f t="shared" si="45"/>
        <v>17.615468132187868</v>
      </c>
      <c r="L288" s="9">
        <f t="shared" si="46"/>
        <v>476.8800048828125</v>
      </c>
    </row>
    <row r="289" spans="1:12">
      <c r="A289" s="92">
        <v>21.413593238850783</v>
      </c>
      <c r="B289" s="9">
        <v>531.3800048828125</v>
      </c>
      <c r="C289" s="91">
        <f t="shared" ref="C289:C342" si="52">IF(D72&lt;0.0001,0.1,IF(D72="",0.001,D72))</f>
        <v>19.813593238850782</v>
      </c>
      <c r="D289" s="9">
        <f t="shared" si="47"/>
        <v>531.3800048828125</v>
      </c>
      <c r="E289" s="92">
        <f t="shared" ref="E289:E342" si="53">IF(E72&lt;0.0001,0.1,IF(E72="",E288,E72))</f>
        <v>17.68052512711844</v>
      </c>
      <c r="F289" s="9">
        <f t="shared" si="48"/>
        <v>531.3800048828125</v>
      </c>
      <c r="G289" s="94">
        <f t="shared" ref="G289:G342" si="54">IF(G72&lt;0.0001,0.1,IF(G72="",0.0001,G72))</f>
        <v>0.1</v>
      </c>
      <c r="H289" s="9">
        <f t="shared" si="49"/>
        <v>531.3800048828125</v>
      </c>
      <c r="I289" s="92">
        <f t="shared" si="50"/>
        <v>17.68052512711844</v>
      </c>
      <c r="J289" s="9">
        <f t="shared" si="51"/>
        <v>531.3800048828125</v>
      </c>
      <c r="K289" s="9">
        <f t="shared" ref="K289:K342" si="55">IF(M72&lt;0.0001,0.1,IF(M72="",0.0001,M72))</f>
        <v>17.68052512711844</v>
      </c>
      <c r="L289" s="9">
        <f t="shared" ref="L289:L342" si="56">IF(C73="",D289,C73)</f>
        <v>531.3800048828125</v>
      </c>
    </row>
    <row r="290" spans="1:12">
      <c r="A290" s="92">
        <v>21.734217667113377</v>
      </c>
      <c r="B290" s="9">
        <v>592.0999755859375</v>
      </c>
      <c r="C290" s="91">
        <f t="shared" si="52"/>
        <v>20.134217667113376</v>
      </c>
      <c r="D290" s="9">
        <f t="shared" ref="D290:D342" si="57">IF(A73="",B289,A73)</f>
        <v>592.0999755859375</v>
      </c>
      <c r="E290" s="92">
        <f t="shared" si="53"/>
        <v>17.742500486527668</v>
      </c>
      <c r="F290" s="9">
        <f t="shared" ref="F290:F342" si="58">IF(A73="",B289,A73)</f>
        <v>592.0999755859375</v>
      </c>
      <c r="G290" s="94">
        <f t="shared" si="54"/>
        <v>0.10053683757114518</v>
      </c>
      <c r="H290" s="9">
        <f t="shared" ref="H290:H342" si="59">IF(A73="",B289,A73)</f>
        <v>592.0999755859375</v>
      </c>
      <c r="I290" s="92">
        <f t="shared" ref="I290:I342" si="60">IF(I73&lt;0.0001,0.1,IF(I73="",I289,I73))</f>
        <v>17.843037324098812</v>
      </c>
      <c r="J290" s="9">
        <f t="shared" ref="J290:J342" si="61">IF(A73="",B289,A73)</f>
        <v>592.0999755859375</v>
      </c>
      <c r="K290" s="9">
        <f t="shared" si="55"/>
        <v>17.843037324098812</v>
      </c>
      <c r="L290" s="9">
        <f t="shared" si="56"/>
        <v>592.0999755859375</v>
      </c>
    </row>
    <row r="291" spans="1:12">
      <c r="A291" s="92">
        <v>22.056855364099654</v>
      </c>
      <c r="B291" s="9">
        <v>659.75</v>
      </c>
      <c r="C291" s="91">
        <f t="shared" si="52"/>
        <v>20.456855364099653</v>
      </c>
      <c r="D291" s="9">
        <f t="shared" si="57"/>
        <v>659.75</v>
      </c>
      <c r="E291" s="92">
        <f t="shared" si="53"/>
        <v>17.801608707032095</v>
      </c>
      <c r="F291" s="9">
        <f t="shared" si="58"/>
        <v>659.75</v>
      </c>
      <c r="G291" s="94">
        <f t="shared" si="54"/>
        <v>0.78251090066658324</v>
      </c>
      <c r="H291" s="9">
        <f t="shared" si="59"/>
        <v>659.75</v>
      </c>
      <c r="I291" s="92">
        <f t="shared" si="60"/>
        <v>18.584119607698678</v>
      </c>
      <c r="J291" s="9">
        <f t="shared" si="61"/>
        <v>659.75</v>
      </c>
      <c r="K291" s="9">
        <f t="shared" si="55"/>
        <v>18.584119607698678</v>
      </c>
      <c r="L291" s="9">
        <f t="shared" si="56"/>
        <v>659.75</v>
      </c>
    </row>
    <row r="292" spans="1:12">
      <c r="A292" s="92">
        <v>22.394446883557489</v>
      </c>
      <c r="B292" s="9">
        <v>735.1400146484375</v>
      </c>
      <c r="C292" s="91">
        <f t="shared" si="52"/>
        <v>20.794446883557487</v>
      </c>
      <c r="D292" s="9">
        <f t="shared" si="57"/>
        <v>735.1400146484375</v>
      </c>
      <c r="E292" s="92">
        <f t="shared" si="53"/>
        <v>17.858057785789377</v>
      </c>
      <c r="F292" s="9">
        <f t="shared" si="58"/>
        <v>735.1400146484375</v>
      </c>
      <c r="G292" s="94">
        <f t="shared" si="54"/>
        <v>1.5678971561388806</v>
      </c>
      <c r="H292" s="9">
        <f t="shared" si="59"/>
        <v>735.1400146484375</v>
      </c>
      <c r="I292" s="92">
        <f t="shared" si="60"/>
        <v>19.425954941928257</v>
      </c>
      <c r="J292" s="9">
        <f t="shared" si="61"/>
        <v>735.1400146484375</v>
      </c>
      <c r="K292" s="9">
        <f t="shared" si="55"/>
        <v>19.425954941928257</v>
      </c>
      <c r="L292" s="9">
        <f t="shared" si="56"/>
        <v>735.1400146484375</v>
      </c>
    </row>
    <row r="293" spans="1:12">
      <c r="A293" s="92">
        <v>22.731408862304797</v>
      </c>
      <c r="B293" s="9">
        <v>819.1500244140625</v>
      </c>
      <c r="C293" s="91">
        <f t="shared" si="52"/>
        <v>21.131408862304795</v>
      </c>
      <c r="D293" s="9">
        <f t="shared" si="57"/>
        <v>819.1500244140625</v>
      </c>
      <c r="E293" s="92">
        <f t="shared" si="53"/>
        <v>17.912018925286759</v>
      </c>
      <c r="F293" s="9">
        <f t="shared" si="58"/>
        <v>819.1500244140625</v>
      </c>
      <c r="G293" s="94">
        <f t="shared" si="54"/>
        <v>2.2239930615367536</v>
      </c>
      <c r="H293" s="9">
        <f t="shared" si="59"/>
        <v>819.1500244140625</v>
      </c>
      <c r="I293" s="92">
        <f t="shared" si="60"/>
        <v>20.136011986823512</v>
      </c>
      <c r="J293" s="9">
        <f t="shared" si="61"/>
        <v>819.1500244140625</v>
      </c>
      <c r="K293" s="9">
        <f t="shared" si="55"/>
        <v>20.136011986823512</v>
      </c>
      <c r="L293" s="9">
        <f t="shared" si="56"/>
        <v>819.1500244140625</v>
      </c>
    </row>
    <row r="294" spans="1:12">
      <c r="A294" s="92">
        <v>23.055481383730505</v>
      </c>
      <c r="B294" s="9">
        <v>912.75</v>
      </c>
      <c r="C294" s="91">
        <f t="shared" si="52"/>
        <v>21.455481383730504</v>
      </c>
      <c r="D294" s="9">
        <f t="shared" si="57"/>
        <v>912.75</v>
      </c>
      <c r="E294" s="92">
        <f t="shared" si="53"/>
        <v>17.963644535519911</v>
      </c>
      <c r="F294" s="9">
        <f t="shared" si="58"/>
        <v>912.75</v>
      </c>
      <c r="G294" s="94">
        <f t="shared" si="54"/>
        <v>2.7447432459964829</v>
      </c>
      <c r="H294" s="9">
        <f t="shared" si="59"/>
        <v>912.75</v>
      </c>
      <c r="I294" s="92">
        <f t="shared" si="60"/>
        <v>20.708387781516393</v>
      </c>
      <c r="J294" s="9">
        <f t="shared" si="61"/>
        <v>912.75</v>
      </c>
      <c r="K294" s="9">
        <f t="shared" si="55"/>
        <v>20.708387781516393</v>
      </c>
      <c r="L294" s="9">
        <f t="shared" si="56"/>
        <v>912.75</v>
      </c>
    </row>
    <row r="295" spans="1:12">
      <c r="A295" s="92">
        <v>23.36468376809734</v>
      </c>
      <c r="B295" s="9">
        <v>1017.0499877929688</v>
      </c>
      <c r="C295" s="91">
        <f t="shared" si="52"/>
        <v>21.764683768097338</v>
      </c>
      <c r="D295" s="9">
        <f t="shared" si="57"/>
        <v>1017.0499877929688</v>
      </c>
      <c r="E295" s="92">
        <f t="shared" si="53"/>
        <v>18.013090100480444</v>
      </c>
      <c r="F295" s="9">
        <f t="shared" si="58"/>
        <v>1017.0499877929688</v>
      </c>
      <c r="G295" s="94">
        <f t="shared" si="54"/>
        <v>3.158916686167891</v>
      </c>
      <c r="H295" s="9">
        <f t="shared" si="59"/>
        <v>1017.0499877929688</v>
      </c>
      <c r="I295" s="92">
        <f t="shared" si="60"/>
        <v>21.172006786648335</v>
      </c>
      <c r="J295" s="9">
        <f t="shared" si="61"/>
        <v>1017.0499877929688</v>
      </c>
      <c r="K295" s="9">
        <f t="shared" si="55"/>
        <v>21.172006786648335</v>
      </c>
      <c r="L295" s="9">
        <f t="shared" si="56"/>
        <v>1017.0499877929688</v>
      </c>
    </row>
    <row r="296" spans="1:12">
      <c r="A296" s="92">
        <v>23.659404011409613</v>
      </c>
      <c r="B296" s="9">
        <v>1133.260009765625</v>
      </c>
      <c r="C296" s="91">
        <f t="shared" si="52"/>
        <v>22.059404011409612</v>
      </c>
      <c r="D296" s="9">
        <f t="shared" si="57"/>
        <v>1133.260009765625</v>
      </c>
      <c r="E296" s="92">
        <f t="shared" si="53"/>
        <v>18.060485484939086</v>
      </c>
      <c r="F296" s="9">
        <f t="shared" si="58"/>
        <v>1133.260009765625</v>
      </c>
      <c r="G296" s="94">
        <f t="shared" si="54"/>
        <v>3.4929507445807397</v>
      </c>
      <c r="H296" s="9">
        <f t="shared" si="59"/>
        <v>1133.260009765625</v>
      </c>
      <c r="I296" s="92">
        <f t="shared" si="60"/>
        <v>21.553436229519825</v>
      </c>
      <c r="J296" s="9">
        <f t="shared" si="61"/>
        <v>1133.260009765625</v>
      </c>
      <c r="K296" s="9">
        <f t="shared" si="55"/>
        <v>21.553436229519825</v>
      </c>
      <c r="L296" s="9">
        <f t="shared" si="56"/>
        <v>1133.260009765625</v>
      </c>
    </row>
    <row r="297" spans="1:12">
      <c r="A297" s="92">
        <v>23.924230303755401</v>
      </c>
      <c r="B297" s="9">
        <v>1262.760009765625</v>
      </c>
      <c r="C297" s="91">
        <f t="shared" si="52"/>
        <v>22.3242303037554</v>
      </c>
      <c r="D297" s="9">
        <f t="shared" si="57"/>
        <v>1262.760009765625</v>
      </c>
      <c r="E297" s="92">
        <f t="shared" si="53"/>
        <v>18.1059622671604</v>
      </c>
      <c r="F297" s="9">
        <f t="shared" si="58"/>
        <v>1262.760009765625</v>
      </c>
      <c r="G297" s="94">
        <f t="shared" si="54"/>
        <v>3.7667664674672348</v>
      </c>
      <c r="H297" s="9">
        <f t="shared" si="59"/>
        <v>1262.760009765625</v>
      </c>
      <c r="I297" s="92">
        <f t="shared" si="60"/>
        <v>21.872728734627636</v>
      </c>
      <c r="J297" s="9">
        <f t="shared" si="61"/>
        <v>1262.760009765625</v>
      </c>
      <c r="K297" s="9">
        <f t="shared" si="55"/>
        <v>21.872728734627636</v>
      </c>
      <c r="L297" s="9">
        <f t="shared" si="56"/>
        <v>1262.760009765625</v>
      </c>
    </row>
    <row r="298" spans="1:12">
      <c r="A298" s="92">
        <v>24.181955508446038</v>
      </c>
      <c r="B298" s="9">
        <v>1407.050048828125</v>
      </c>
      <c r="C298" s="91">
        <f t="shared" si="52"/>
        <v>22.581955508446036</v>
      </c>
      <c r="D298" s="9">
        <f t="shared" si="57"/>
        <v>1407.050048828125</v>
      </c>
      <c r="E298" s="92">
        <f t="shared" si="53"/>
        <v>18.149628559846555</v>
      </c>
      <c r="F298" s="9">
        <f t="shared" si="58"/>
        <v>1407.050048828125</v>
      </c>
      <c r="G298" s="94">
        <f t="shared" si="54"/>
        <v>3.9946547594776827</v>
      </c>
      <c r="H298" s="9">
        <f t="shared" si="59"/>
        <v>1407.050048828125</v>
      </c>
      <c r="I298" s="92">
        <f t="shared" si="60"/>
        <v>22.144283319324238</v>
      </c>
      <c r="J298" s="9">
        <f t="shared" si="61"/>
        <v>1407.050048828125</v>
      </c>
      <c r="K298" s="9">
        <f t="shared" si="55"/>
        <v>22.144283319324238</v>
      </c>
      <c r="L298" s="9">
        <f t="shared" si="56"/>
        <v>1407.050048828125</v>
      </c>
    </row>
    <row r="299" spans="1:12">
      <c r="A299" s="92">
        <v>24.4140897139355</v>
      </c>
      <c r="B299" s="9">
        <v>1567.8299560546875</v>
      </c>
      <c r="C299" s="91">
        <f t="shared" si="52"/>
        <v>22.814089713935498</v>
      </c>
      <c r="D299" s="9">
        <f t="shared" si="57"/>
        <v>1567.8299560546875</v>
      </c>
      <c r="E299" s="92">
        <f t="shared" si="53"/>
        <v>18.191593067129752</v>
      </c>
      <c r="F299" s="9">
        <f t="shared" si="58"/>
        <v>1567.8299560546875</v>
      </c>
      <c r="G299" s="94">
        <f t="shared" si="54"/>
        <v>4.1869739616674542</v>
      </c>
      <c r="H299" s="9">
        <f t="shared" si="59"/>
        <v>1567.8299560546875</v>
      </c>
      <c r="I299" s="92">
        <f t="shared" si="60"/>
        <v>22.378567028797207</v>
      </c>
      <c r="J299" s="9">
        <f t="shared" si="61"/>
        <v>1567.8299560546875</v>
      </c>
      <c r="K299" s="9">
        <f t="shared" si="55"/>
        <v>22.378567028797207</v>
      </c>
      <c r="L299" s="9">
        <f t="shared" si="56"/>
        <v>1567.8299560546875</v>
      </c>
    </row>
    <row r="300" spans="1:12">
      <c r="A300" s="92">
        <v>24.624966303048286</v>
      </c>
      <c r="B300" s="9">
        <v>1746.989990234375</v>
      </c>
      <c r="C300" s="91">
        <f t="shared" si="52"/>
        <v>23.024966303048284</v>
      </c>
      <c r="D300" s="9">
        <f t="shared" si="57"/>
        <v>1746.989990234375</v>
      </c>
      <c r="E300" s="92">
        <f t="shared" si="53"/>
        <v>18.23195441118105</v>
      </c>
      <c r="F300" s="9">
        <f t="shared" si="58"/>
        <v>1746.989990234375</v>
      </c>
      <c r="G300" s="94">
        <f t="shared" si="54"/>
        <v>4.3512808168759758</v>
      </c>
      <c r="H300" s="9">
        <f t="shared" si="59"/>
        <v>1746.989990234375</v>
      </c>
      <c r="I300" s="92">
        <f t="shared" si="60"/>
        <v>22.583235228057028</v>
      </c>
      <c r="J300" s="9">
        <f t="shared" si="61"/>
        <v>1746.989990234375</v>
      </c>
      <c r="K300" s="9">
        <f t="shared" si="55"/>
        <v>22.583235228057028</v>
      </c>
      <c r="L300" s="9">
        <f t="shared" si="56"/>
        <v>1746.989990234375</v>
      </c>
    </row>
    <row r="301" spans="1:12">
      <c r="A301" s="92">
        <v>24.807622649448408</v>
      </c>
      <c r="B301" s="9">
        <v>1946.6099853515625</v>
      </c>
      <c r="C301" s="91">
        <f t="shared" si="52"/>
        <v>23.207622649448407</v>
      </c>
      <c r="D301" s="9">
        <f t="shared" si="57"/>
        <v>1946.6099853515625</v>
      </c>
      <c r="E301" s="92">
        <f t="shared" si="53"/>
        <v>18.270798609469587</v>
      </c>
      <c r="F301" s="9">
        <f t="shared" si="58"/>
        <v>1946.6099853515625</v>
      </c>
      <c r="G301" s="94">
        <f t="shared" si="54"/>
        <v>4.4931662919246778</v>
      </c>
      <c r="H301" s="9">
        <f t="shared" si="59"/>
        <v>1946.6099853515625</v>
      </c>
      <c r="I301" s="92">
        <f t="shared" si="60"/>
        <v>22.763964901394264</v>
      </c>
      <c r="J301" s="9">
        <f t="shared" si="61"/>
        <v>1946.6099853515625</v>
      </c>
      <c r="K301" s="9">
        <f t="shared" si="55"/>
        <v>22.763964901394264</v>
      </c>
      <c r="L301" s="9">
        <f t="shared" si="56"/>
        <v>1946.6099853515625</v>
      </c>
    </row>
    <row r="302" spans="1:12">
      <c r="A302" s="92">
        <v>24.969909966399339</v>
      </c>
      <c r="B302" s="9">
        <v>2169.050048828125</v>
      </c>
      <c r="C302" s="91">
        <f t="shared" si="52"/>
        <v>23.369909966399337</v>
      </c>
      <c r="D302" s="9">
        <f t="shared" si="57"/>
        <v>2169.050048828125</v>
      </c>
      <c r="E302" s="92">
        <f t="shared" si="53"/>
        <v>18.308213469445285</v>
      </c>
      <c r="F302" s="9">
        <f t="shared" si="58"/>
        <v>2169.050048828125</v>
      </c>
      <c r="G302" s="94">
        <f t="shared" si="54"/>
        <v>4.6168785404007719</v>
      </c>
      <c r="H302" s="9">
        <f t="shared" si="59"/>
        <v>2169.050048828125</v>
      </c>
      <c r="I302" s="92">
        <f t="shared" si="60"/>
        <v>22.925092009846058</v>
      </c>
      <c r="J302" s="9">
        <f t="shared" si="61"/>
        <v>2169.050048828125</v>
      </c>
      <c r="K302" s="9">
        <f t="shared" si="55"/>
        <v>22.925092009846058</v>
      </c>
      <c r="L302" s="9">
        <f t="shared" si="56"/>
        <v>2169.050048828125</v>
      </c>
    </row>
    <row r="303" spans="1:12">
      <c r="A303" s="92">
        <v>25.113816923617218</v>
      </c>
      <c r="B303" s="9">
        <v>2416.89990234375</v>
      </c>
      <c r="C303" s="91">
        <f t="shared" si="52"/>
        <v>23.513816923617217</v>
      </c>
      <c r="D303" s="9">
        <f t="shared" si="57"/>
        <v>2416.89990234375</v>
      </c>
      <c r="E303" s="92">
        <f t="shared" si="53"/>
        <v>18.344273647714914</v>
      </c>
      <c r="F303" s="9">
        <f t="shared" si="58"/>
        <v>2416.89990234375</v>
      </c>
      <c r="G303" s="94">
        <f t="shared" si="54"/>
        <v>4.7256528596942227</v>
      </c>
      <c r="H303" s="9">
        <f t="shared" si="59"/>
        <v>2416.89990234375</v>
      </c>
      <c r="I303" s="92">
        <f t="shared" si="60"/>
        <v>23.069926507409136</v>
      </c>
      <c r="J303" s="9">
        <f t="shared" si="61"/>
        <v>2416.89990234375</v>
      </c>
      <c r="K303" s="9">
        <f t="shared" si="55"/>
        <v>23.069926507409136</v>
      </c>
      <c r="L303" s="9">
        <f t="shared" si="56"/>
        <v>2416.89990234375</v>
      </c>
    </row>
    <row r="304" spans="1:12">
      <c r="A304" s="92">
        <v>25.244850021257175</v>
      </c>
      <c r="B304" s="9">
        <v>2693.070068359375</v>
      </c>
      <c r="C304" s="91">
        <f t="shared" si="52"/>
        <v>23.644850021257174</v>
      </c>
      <c r="D304" s="9">
        <f t="shared" si="57"/>
        <v>2693.070068359375</v>
      </c>
      <c r="E304" s="92">
        <f t="shared" si="53"/>
        <v>18.379052385101566</v>
      </c>
      <c r="F304" s="9">
        <f t="shared" si="58"/>
        <v>2693.070068359375</v>
      </c>
      <c r="G304" s="94">
        <f t="shared" si="54"/>
        <v>4.8220186347976135</v>
      </c>
      <c r="H304" s="9">
        <f t="shared" si="59"/>
        <v>2693.070068359375</v>
      </c>
      <c r="I304" s="92">
        <f t="shared" si="60"/>
        <v>23.201071019899182</v>
      </c>
      <c r="J304" s="9">
        <f t="shared" si="61"/>
        <v>2693.070068359375</v>
      </c>
      <c r="K304" s="9">
        <f t="shared" si="55"/>
        <v>23.201071019899182</v>
      </c>
      <c r="L304" s="9">
        <f t="shared" si="56"/>
        <v>2693.070068359375</v>
      </c>
    </row>
    <row r="305" spans="1:12">
      <c r="A305" s="92">
        <v>25.358254406325347</v>
      </c>
      <c r="B305" s="9">
        <v>3000.81005859375</v>
      </c>
      <c r="C305" s="91">
        <f t="shared" si="52"/>
        <v>23.758254406325346</v>
      </c>
      <c r="D305" s="9">
        <f t="shared" si="57"/>
        <v>3000.81005859375</v>
      </c>
      <c r="E305" s="92">
        <f t="shared" si="53"/>
        <v>18.412618116807185</v>
      </c>
      <c r="F305" s="9">
        <f t="shared" si="58"/>
        <v>3000.81005859375</v>
      </c>
      <c r="G305" s="94">
        <f t="shared" si="54"/>
        <v>4.9079712462209786</v>
      </c>
      <c r="H305" s="9">
        <f t="shared" si="59"/>
        <v>3000.81005859375</v>
      </c>
      <c r="I305" s="92">
        <f t="shared" si="60"/>
        <v>23.320589363028162</v>
      </c>
      <c r="J305" s="9">
        <f t="shared" si="61"/>
        <v>3000.81005859375</v>
      </c>
      <c r="K305" s="9">
        <f t="shared" si="55"/>
        <v>23.320589363028162</v>
      </c>
      <c r="L305" s="9">
        <f t="shared" si="56"/>
        <v>3000.81005859375</v>
      </c>
    </row>
    <row r="306" spans="1:12">
      <c r="A306" s="92">
        <v>25.456972762242586</v>
      </c>
      <c r="B306" s="9">
        <v>3343.699951171875</v>
      </c>
      <c r="C306" s="91">
        <f t="shared" si="52"/>
        <v>23.856972762242584</v>
      </c>
      <c r="D306" s="9">
        <f t="shared" si="57"/>
        <v>3343.699951171875</v>
      </c>
      <c r="E306" s="92">
        <f t="shared" si="53"/>
        <v>18.445030500216138</v>
      </c>
      <c r="F306" s="9">
        <f t="shared" si="58"/>
        <v>3343.699951171875</v>
      </c>
      <c r="G306" s="94">
        <f t="shared" si="54"/>
        <v>4.9850943937325072</v>
      </c>
      <c r="H306" s="9">
        <f t="shared" si="59"/>
        <v>3343.699951171875</v>
      </c>
      <c r="I306" s="92">
        <f t="shared" si="60"/>
        <v>23.430124893948644</v>
      </c>
      <c r="J306" s="9">
        <f t="shared" si="61"/>
        <v>3343.699951171875</v>
      </c>
      <c r="K306" s="9">
        <f t="shared" si="55"/>
        <v>23.430124893948644</v>
      </c>
      <c r="L306" s="9">
        <f t="shared" si="56"/>
        <v>3343.699951171875</v>
      </c>
    </row>
    <row r="307" spans="1:12">
      <c r="A307" s="92">
        <v>25.547167378488911</v>
      </c>
      <c r="B307" s="9">
        <v>3725.780029296875</v>
      </c>
      <c r="C307" s="91">
        <f t="shared" si="52"/>
        <v>23.94716737848891</v>
      </c>
      <c r="D307" s="9">
        <f t="shared" si="57"/>
        <v>3725.780029296875</v>
      </c>
      <c r="E307" s="92">
        <f t="shared" si="53"/>
        <v>18.476350013426423</v>
      </c>
      <c r="F307" s="9">
        <f t="shared" si="58"/>
        <v>3725.780029296875</v>
      </c>
      <c r="G307" s="94">
        <f t="shared" si="54"/>
        <v>5.0546784962802702</v>
      </c>
      <c r="H307" s="9">
        <f t="shared" si="59"/>
        <v>3725.780029296875</v>
      </c>
      <c r="I307" s="92">
        <f t="shared" si="60"/>
        <v>23.531028509706694</v>
      </c>
      <c r="J307" s="9">
        <f t="shared" si="61"/>
        <v>3725.780029296875</v>
      </c>
      <c r="K307" s="9">
        <f t="shared" si="55"/>
        <v>23.531028509706694</v>
      </c>
      <c r="L307" s="9">
        <f t="shared" si="56"/>
        <v>3725.780029296875</v>
      </c>
    </row>
    <row r="308" spans="1:12">
      <c r="A308" s="92">
        <v>25.628827604193628</v>
      </c>
      <c r="B308" s="9">
        <v>4151.52001953125</v>
      </c>
      <c r="C308" s="91">
        <f t="shared" si="52"/>
        <v>24.028827604193626</v>
      </c>
      <c r="D308" s="9">
        <f t="shared" si="57"/>
        <v>4151.52001953125</v>
      </c>
      <c r="E308" s="92">
        <f t="shared" si="53"/>
        <v>18.506630270265671</v>
      </c>
      <c r="F308" s="9">
        <f t="shared" si="58"/>
        <v>4151.52001953125</v>
      </c>
      <c r="G308" s="94">
        <f t="shared" si="54"/>
        <v>5.1177702590284753</v>
      </c>
      <c r="H308" s="9">
        <f t="shared" si="59"/>
        <v>4151.52001953125</v>
      </c>
      <c r="I308" s="92">
        <f t="shared" si="60"/>
        <v>23.624400529294146</v>
      </c>
      <c r="J308" s="9">
        <f t="shared" si="61"/>
        <v>4151.52001953125</v>
      </c>
      <c r="K308" s="9">
        <f t="shared" si="55"/>
        <v>23.624400529294146</v>
      </c>
      <c r="L308" s="9">
        <f t="shared" si="56"/>
        <v>4151.52001953125</v>
      </c>
    </row>
    <row r="309" spans="1:12">
      <c r="A309" s="92">
        <v>25.700427321739824</v>
      </c>
      <c r="B309" s="9">
        <v>4625.89990234375</v>
      </c>
      <c r="C309" s="91">
        <f t="shared" si="52"/>
        <v>24.100427321739822</v>
      </c>
      <c r="D309" s="9">
        <f t="shared" si="57"/>
        <v>4625.89990234375</v>
      </c>
      <c r="E309" s="92">
        <f t="shared" si="53"/>
        <v>18.535921596683089</v>
      </c>
      <c r="F309" s="9">
        <f t="shared" si="58"/>
        <v>4625.89990234375</v>
      </c>
      <c r="G309" s="94">
        <f t="shared" si="54"/>
        <v>5.175232568951464</v>
      </c>
      <c r="H309" s="9">
        <f t="shared" si="59"/>
        <v>4625.89990234375</v>
      </c>
      <c r="I309" s="92">
        <f t="shared" si="60"/>
        <v>23.711154165634554</v>
      </c>
      <c r="J309" s="9">
        <f t="shared" si="61"/>
        <v>4625.89990234375</v>
      </c>
      <c r="K309" s="9">
        <f t="shared" si="55"/>
        <v>23.711154165634554</v>
      </c>
      <c r="L309" s="9">
        <f t="shared" si="56"/>
        <v>4625.89990234375</v>
      </c>
    </row>
    <row r="310" spans="1:12">
      <c r="A310" s="92">
        <v>25.757103647873627</v>
      </c>
      <c r="B310" s="9">
        <v>5154.5</v>
      </c>
      <c r="C310" s="91">
        <f t="shared" si="52"/>
        <v>24.157103647873626</v>
      </c>
      <c r="D310" s="9">
        <f t="shared" si="57"/>
        <v>5154.5</v>
      </c>
      <c r="E310" s="92">
        <f t="shared" si="53"/>
        <v>18.56427284288095</v>
      </c>
      <c r="F310" s="9">
        <f t="shared" si="58"/>
        <v>5154.5</v>
      </c>
      <c r="G310" s="94">
        <f t="shared" si="54"/>
        <v>5.227785734229748</v>
      </c>
      <c r="H310" s="9">
        <f t="shared" si="59"/>
        <v>5154.5</v>
      </c>
      <c r="I310" s="92">
        <f t="shared" si="60"/>
        <v>23.792058577110698</v>
      </c>
      <c r="J310" s="9">
        <f t="shared" si="61"/>
        <v>5154.5</v>
      </c>
      <c r="K310" s="9">
        <f t="shared" si="55"/>
        <v>23.792058577110698</v>
      </c>
      <c r="L310" s="9">
        <f t="shared" si="56"/>
        <v>5154.5</v>
      </c>
    </row>
    <row r="311" spans="1:12">
      <c r="A311" s="92">
        <v>25.802031911706607</v>
      </c>
      <c r="B311" s="9">
        <v>5743.490234375</v>
      </c>
      <c r="C311" s="91">
        <f t="shared" si="52"/>
        <v>24.202031911706605</v>
      </c>
      <c r="D311" s="9">
        <f t="shared" si="57"/>
        <v>5743.490234375</v>
      </c>
      <c r="E311" s="92">
        <f t="shared" si="53"/>
        <v>18.591727260754304</v>
      </c>
      <c r="F311" s="9">
        <f t="shared" si="58"/>
        <v>5743.490234375</v>
      </c>
      <c r="G311" s="94">
        <f t="shared" si="54"/>
        <v>5.2760285557401412</v>
      </c>
      <c r="H311" s="9">
        <f t="shared" si="59"/>
        <v>5743.490234375</v>
      </c>
      <c r="I311" s="92">
        <f t="shared" si="60"/>
        <v>23.867755816494444</v>
      </c>
      <c r="J311" s="9">
        <f t="shared" si="61"/>
        <v>5743.490234375</v>
      </c>
      <c r="K311" s="9">
        <f t="shared" si="55"/>
        <v>23.867755816494444</v>
      </c>
      <c r="L311" s="9">
        <f t="shared" si="56"/>
        <v>5743.490234375</v>
      </c>
    </row>
    <row r="312" spans="1:12">
      <c r="A312" s="92">
        <v>25.836749206486626</v>
      </c>
      <c r="B312" s="9">
        <v>6399.7900390625</v>
      </c>
      <c r="C312" s="91">
        <f t="shared" si="52"/>
        <v>24.236749206486625</v>
      </c>
      <c r="D312" s="9">
        <f t="shared" si="57"/>
        <v>6399.7900390625</v>
      </c>
      <c r="E312" s="92">
        <f t="shared" si="53"/>
        <v>18.618327529832612</v>
      </c>
      <c r="F312" s="9">
        <f t="shared" si="58"/>
        <v>6399.7900390625</v>
      </c>
      <c r="G312" s="94">
        <f t="shared" si="54"/>
        <v>5.3204699595098646</v>
      </c>
      <c r="H312" s="9">
        <f t="shared" si="59"/>
        <v>6399.7900390625</v>
      </c>
      <c r="I312" s="92">
        <f t="shared" si="60"/>
        <v>23.938797489342477</v>
      </c>
      <c r="J312" s="9">
        <f t="shared" si="61"/>
        <v>6399.7900390625</v>
      </c>
      <c r="K312" s="9">
        <f t="shared" si="55"/>
        <v>23.938797489342477</v>
      </c>
      <c r="L312" s="9">
        <f t="shared" si="56"/>
        <v>6399.7900390625</v>
      </c>
    </row>
    <row r="313" spans="1:12">
      <c r="A313" s="92">
        <v>25.854283582775015</v>
      </c>
      <c r="B313" s="9">
        <v>7131.080078125</v>
      </c>
      <c r="C313" s="91">
        <f t="shared" si="52"/>
        <v>24.254283582775013</v>
      </c>
      <c r="D313" s="9">
        <f t="shared" si="57"/>
        <v>7131.080078125</v>
      </c>
      <c r="E313" s="92">
        <f t="shared" si="53"/>
        <v>18.644112470215401</v>
      </c>
      <c r="F313" s="9">
        <f t="shared" si="58"/>
        <v>7131.080078125</v>
      </c>
      <c r="G313" s="94">
        <f t="shared" si="54"/>
        <v>5.3615402033606072</v>
      </c>
      <c r="H313" s="9">
        <f t="shared" si="59"/>
        <v>7131.080078125</v>
      </c>
      <c r="I313" s="92">
        <f t="shared" si="60"/>
        <v>24.005652673576009</v>
      </c>
      <c r="J313" s="9">
        <f t="shared" si="61"/>
        <v>7131.080078125</v>
      </c>
      <c r="K313" s="9">
        <f t="shared" si="55"/>
        <v>24.005652673576009</v>
      </c>
      <c r="L313" s="9">
        <f t="shared" si="56"/>
        <v>7131.080078125</v>
      </c>
    </row>
    <row r="314" spans="1:12">
      <c r="A314" s="92">
        <v>25.869616271933115</v>
      </c>
      <c r="B314" s="9">
        <v>7945.93994140625</v>
      </c>
      <c r="C314" s="91">
        <f t="shared" si="52"/>
        <v>24.269616271933113</v>
      </c>
      <c r="D314" s="9">
        <f t="shared" si="57"/>
        <v>7945.93994140625</v>
      </c>
      <c r="E314" s="92">
        <f t="shared" si="53"/>
        <v>18.66911930852574</v>
      </c>
      <c r="F314" s="9">
        <f t="shared" si="58"/>
        <v>7945.93994140625</v>
      </c>
      <c r="G314" s="94">
        <f t="shared" si="54"/>
        <v>5.3996082587454657</v>
      </c>
      <c r="H314" s="9">
        <f t="shared" si="59"/>
        <v>7945.93994140625</v>
      </c>
      <c r="I314" s="92">
        <f t="shared" si="60"/>
        <v>24.068727567271207</v>
      </c>
      <c r="J314" s="9">
        <f t="shared" si="61"/>
        <v>7945.93994140625</v>
      </c>
      <c r="K314" s="9">
        <f t="shared" si="55"/>
        <v>24.068727567271207</v>
      </c>
      <c r="L314" s="9">
        <f t="shared" si="56"/>
        <v>7945.93994140625</v>
      </c>
    </row>
    <row r="315" spans="1:12">
      <c r="A315" s="92">
        <v>25.88786729966473</v>
      </c>
      <c r="B315" s="9">
        <v>8853.900390625</v>
      </c>
      <c r="C315" s="91">
        <f t="shared" si="52"/>
        <v>24.287867299664729</v>
      </c>
      <c r="D315" s="9">
        <f t="shared" si="57"/>
        <v>8853.900390625</v>
      </c>
      <c r="E315" s="92">
        <f t="shared" si="53"/>
        <v>18.693382217510557</v>
      </c>
      <c r="F315" s="9">
        <f t="shared" si="58"/>
        <v>8853.900390625</v>
      </c>
      <c r="G315" s="94">
        <f t="shared" si="54"/>
        <v>5.4349901277872767</v>
      </c>
      <c r="H315" s="9">
        <f t="shared" si="59"/>
        <v>8853.900390625</v>
      </c>
      <c r="I315" s="92">
        <f t="shared" si="60"/>
        <v>24.128372345297834</v>
      </c>
      <c r="J315" s="9">
        <f t="shared" si="61"/>
        <v>8853.900390625</v>
      </c>
      <c r="K315" s="9">
        <f t="shared" si="55"/>
        <v>24.128372345297834</v>
      </c>
      <c r="L315" s="9">
        <f t="shared" si="56"/>
        <v>8853.900390625</v>
      </c>
    </row>
    <row r="316" spans="1:12">
      <c r="A316" s="92">
        <v>25.900966349080441</v>
      </c>
      <c r="B316" s="9">
        <v>9865.6201171875</v>
      </c>
      <c r="C316" s="91">
        <f t="shared" si="52"/>
        <v>24.30096634908044</v>
      </c>
      <c r="D316" s="9">
        <f t="shared" si="57"/>
        <v>9865.6201171875</v>
      </c>
      <c r="E316" s="92">
        <f t="shared" si="53"/>
        <v>18.716934388894952</v>
      </c>
      <c r="F316" s="9">
        <f t="shared" si="58"/>
        <v>9865.6201171875</v>
      </c>
      <c r="G316" s="94">
        <f t="shared" si="54"/>
        <v>5.4679604445374075</v>
      </c>
      <c r="H316" s="9">
        <f t="shared" si="59"/>
        <v>9865.6201171875</v>
      </c>
      <c r="I316" s="92">
        <f t="shared" si="60"/>
        <v>24.184894833432359</v>
      </c>
      <c r="J316" s="9">
        <f t="shared" si="61"/>
        <v>9865.6201171875</v>
      </c>
      <c r="K316" s="9">
        <f t="shared" si="55"/>
        <v>24.184894833432359</v>
      </c>
      <c r="L316" s="9">
        <f t="shared" si="56"/>
        <v>9865.6201171875</v>
      </c>
    </row>
    <row r="317" spans="1:12">
      <c r="A317" s="92">
        <v>25.913140294297676</v>
      </c>
      <c r="B317" s="9">
        <v>10992.9501953125</v>
      </c>
      <c r="C317" s="91">
        <f t="shared" si="52"/>
        <v>24.313140294297675</v>
      </c>
      <c r="D317" s="9">
        <f t="shared" si="57"/>
        <v>10992.9501953125</v>
      </c>
      <c r="E317" s="92">
        <f t="shared" si="53"/>
        <v>18.739806445212267</v>
      </c>
      <c r="F317" s="9">
        <f t="shared" si="58"/>
        <v>10992.9501953125</v>
      </c>
      <c r="G317" s="94">
        <f t="shared" si="54"/>
        <v>5.4987569039925317</v>
      </c>
      <c r="H317" s="9">
        <f t="shared" si="59"/>
        <v>10992.9501953125</v>
      </c>
      <c r="I317" s="92">
        <f t="shared" si="60"/>
        <v>24.238563349204799</v>
      </c>
      <c r="J317" s="9">
        <f t="shared" si="61"/>
        <v>10992.9501953125</v>
      </c>
      <c r="K317" s="9">
        <f t="shared" si="55"/>
        <v>24.238563349204799</v>
      </c>
      <c r="L317" s="9">
        <f t="shared" si="56"/>
        <v>10992.9501953125</v>
      </c>
    </row>
    <row r="318" spans="1:12">
      <c r="A318" s="92">
        <v>25.923596406225279</v>
      </c>
      <c r="B318" s="9">
        <v>12249.08984375</v>
      </c>
      <c r="C318" s="91">
        <f t="shared" si="52"/>
        <v>24.323596406225278</v>
      </c>
      <c r="D318" s="9">
        <f t="shared" si="57"/>
        <v>12249.08984375</v>
      </c>
      <c r="E318" s="92">
        <f t="shared" si="53"/>
        <v>18.762027211340278</v>
      </c>
      <c r="F318" s="9">
        <f t="shared" si="58"/>
        <v>12249.08984375</v>
      </c>
      <c r="G318" s="94">
        <f t="shared" si="54"/>
        <v>5.5275869456512856</v>
      </c>
      <c r="H318" s="9">
        <f t="shared" si="59"/>
        <v>12249.08984375</v>
      </c>
      <c r="I318" s="92">
        <f t="shared" si="60"/>
        <v>24.289614156991565</v>
      </c>
      <c r="J318" s="9">
        <f t="shared" si="61"/>
        <v>12249.08984375</v>
      </c>
      <c r="K318" s="9">
        <f t="shared" si="55"/>
        <v>24.289614156991565</v>
      </c>
      <c r="L318" s="9">
        <f t="shared" si="56"/>
        <v>12249.08984375</v>
      </c>
    </row>
    <row r="319" spans="1:12">
      <c r="A319" s="92">
        <v>25.935758179018844</v>
      </c>
      <c r="B319" s="9">
        <v>13648.76953125</v>
      </c>
      <c r="C319" s="91">
        <f t="shared" si="52"/>
        <v>24.335758179018843</v>
      </c>
      <c r="D319" s="9">
        <f t="shared" si="57"/>
        <v>13648.76953125</v>
      </c>
      <c r="E319" s="92">
        <f t="shared" si="53"/>
        <v>18.783624296462225</v>
      </c>
      <c r="F319" s="9">
        <f t="shared" si="58"/>
        <v>13648.76953125</v>
      </c>
      <c r="G319" s="94">
        <f t="shared" si="54"/>
        <v>5.5546329644645853</v>
      </c>
      <c r="H319" s="9">
        <f t="shared" si="59"/>
        <v>13648.76953125</v>
      </c>
      <c r="I319" s="92">
        <f t="shared" si="60"/>
        <v>24.33825726092681</v>
      </c>
      <c r="J319" s="9">
        <f t="shared" si="61"/>
        <v>13648.76953125</v>
      </c>
      <c r="K319" s="9">
        <f t="shared" si="55"/>
        <v>24.33825726092681</v>
      </c>
      <c r="L319" s="9">
        <f t="shared" si="56"/>
        <v>13648.76953125</v>
      </c>
    </row>
    <row r="320" spans="1:12">
      <c r="A320" s="92">
        <v>25.947569994632062</v>
      </c>
      <c r="B320" s="9">
        <v>15208.3896484375</v>
      </c>
      <c r="C320" s="91">
        <f t="shared" si="52"/>
        <v>24.34756999463206</v>
      </c>
      <c r="D320" s="9">
        <f t="shared" si="57"/>
        <v>15208.3896484375</v>
      </c>
      <c r="E320" s="92">
        <f t="shared" si="53"/>
        <v>18.804623550088969</v>
      </c>
      <c r="F320" s="9">
        <f t="shared" si="58"/>
        <v>15208.3896484375</v>
      </c>
      <c r="G320" s="94">
        <f t="shared" si="54"/>
        <v>5.5800552540075525</v>
      </c>
      <c r="H320" s="9">
        <f t="shared" si="59"/>
        <v>15208.3896484375</v>
      </c>
      <c r="I320" s="92">
        <f t="shared" si="60"/>
        <v>24.384678804096524</v>
      </c>
      <c r="J320" s="9">
        <f t="shared" si="61"/>
        <v>15208.3896484375</v>
      </c>
      <c r="K320" s="9">
        <f t="shared" si="55"/>
        <v>24.384678804096524</v>
      </c>
      <c r="L320" s="9">
        <f t="shared" si="56"/>
        <v>15208.3896484375</v>
      </c>
    </row>
    <row r="321" spans="1:12">
      <c r="A321" s="92">
        <v>25.959110973818746</v>
      </c>
      <c r="B321" s="9">
        <v>16946.23046875</v>
      </c>
      <c r="C321" s="91">
        <f t="shared" si="52"/>
        <v>24.359110973818744</v>
      </c>
      <c r="D321" s="9">
        <f t="shared" si="57"/>
        <v>16946.23046875</v>
      </c>
      <c r="E321" s="92">
        <f t="shared" si="53"/>
        <v>18.825049485387925</v>
      </c>
      <c r="F321" s="9">
        <f t="shared" si="58"/>
        <v>16946.23046875</v>
      </c>
      <c r="G321" s="94">
        <f t="shared" si="54"/>
        <v>5.6039955809280944</v>
      </c>
      <c r="H321" s="9">
        <f t="shared" si="59"/>
        <v>16946.23046875</v>
      </c>
      <c r="I321" s="92">
        <f t="shared" si="60"/>
        <v>24.429045066316021</v>
      </c>
      <c r="J321" s="9">
        <f t="shared" si="61"/>
        <v>16946.23046875</v>
      </c>
      <c r="K321" s="9">
        <f t="shared" si="55"/>
        <v>24.429045066316021</v>
      </c>
      <c r="L321" s="9">
        <f t="shared" si="56"/>
        <v>16946.23046875</v>
      </c>
    </row>
    <row r="322" spans="1:12">
      <c r="A322" s="92">
        <v>25.974096748902426</v>
      </c>
      <c r="B322" s="9">
        <v>18882.640625</v>
      </c>
      <c r="C322" s="91">
        <f t="shared" si="52"/>
        <v>24.374096748902424</v>
      </c>
      <c r="D322" s="9">
        <f t="shared" si="57"/>
        <v>18882.640625</v>
      </c>
      <c r="E322" s="92">
        <f t="shared" si="53"/>
        <v>18.84492508431768</v>
      </c>
      <c r="F322" s="9">
        <f t="shared" si="58"/>
        <v>18882.640625</v>
      </c>
      <c r="G322" s="94">
        <f t="shared" si="54"/>
        <v>5.626579468205402</v>
      </c>
      <c r="H322" s="9">
        <f t="shared" si="59"/>
        <v>18882.640625</v>
      </c>
      <c r="I322" s="92">
        <f t="shared" si="60"/>
        <v>24.471504552523083</v>
      </c>
      <c r="J322" s="9">
        <f t="shared" si="61"/>
        <v>18882.640625</v>
      </c>
      <c r="K322" s="9">
        <f t="shared" si="55"/>
        <v>24.471504552523083</v>
      </c>
      <c r="L322" s="9">
        <f t="shared" si="56"/>
        <v>18882.640625</v>
      </c>
    </row>
    <row r="323" spans="1:12">
      <c r="A323" s="92">
        <v>25.991915655593957</v>
      </c>
      <c r="B323" s="9">
        <v>21040.3203125</v>
      </c>
      <c r="C323" s="91">
        <f t="shared" si="52"/>
        <v>24.391915655593955</v>
      </c>
      <c r="D323" s="9">
        <f t="shared" si="57"/>
        <v>21040.3203125</v>
      </c>
      <c r="E323" s="92">
        <f t="shared" si="53"/>
        <v>18.864272387262758</v>
      </c>
      <c r="F323" s="9">
        <f t="shared" si="58"/>
        <v>21040.3203125</v>
      </c>
      <c r="G323" s="94">
        <f t="shared" si="54"/>
        <v>5.6479189681534212</v>
      </c>
      <c r="H323" s="9">
        <f t="shared" si="59"/>
        <v>21040.3203125</v>
      </c>
      <c r="I323" s="92">
        <f t="shared" si="60"/>
        <v>24.512191355416178</v>
      </c>
      <c r="J323" s="9">
        <f t="shared" si="61"/>
        <v>21040.3203125</v>
      </c>
      <c r="K323" s="9">
        <f t="shared" si="55"/>
        <v>24.512191355416178</v>
      </c>
      <c r="L323" s="9">
        <f t="shared" si="56"/>
        <v>21040.3203125</v>
      </c>
    </row>
    <row r="324" spans="1:12">
      <c r="A324" s="92">
        <v>26.010620106107066</v>
      </c>
      <c r="B324" s="9">
        <v>23444.560546875</v>
      </c>
      <c r="C324" s="91">
        <f t="shared" si="52"/>
        <v>24.410620106107064</v>
      </c>
      <c r="D324" s="9">
        <f t="shared" si="57"/>
        <v>23444.560546875</v>
      </c>
      <c r="E324" s="92">
        <f t="shared" si="53"/>
        <v>18.883112222804598</v>
      </c>
      <c r="F324" s="9">
        <f t="shared" si="58"/>
        <v>23444.560546875</v>
      </c>
      <c r="G324" s="94">
        <f t="shared" si="54"/>
        <v>5.6681140862967174</v>
      </c>
      <c r="H324" s="9">
        <f t="shared" si="59"/>
        <v>23444.560546875</v>
      </c>
      <c r="I324" s="92">
        <f t="shared" si="60"/>
        <v>24.551226309101317</v>
      </c>
      <c r="J324" s="9">
        <f t="shared" si="61"/>
        <v>23444.560546875</v>
      </c>
      <c r="K324" s="9">
        <f t="shared" si="55"/>
        <v>24.551226309101317</v>
      </c>
      <c r="L324" s="9">
        <f t="shared" si="56"/>
        <v>23444.560546875</v>
      </c>
    </row>
    <row r="325" spans="1:12">
      <c r="A325" s="92">
        <v>26.029447802409777</v>
      </c>
      <c r="B325" s="9">
        <v>26123.529296875</v>
      </c>
      <c r="C325" s="91">
        <f t="shared" si="52"/>
        <v>24.429447802409776</v>
      </c>
      <c r="D325" s="9">
        <f t="shared" si="57"/>
        <v>26123.529296875</v>
      </c>
      <c r="E325" s="92">
        <f t="shared" si="53"/>
        <v>18.901464240625554</v>
      </c>
      <c r="F325" s="9">
        <f t="shared" si="58"/>
        <v>26123.529296875</v>
      </c>
      <c r="G325" s="94">
        <f t="shared" si="54"/>
        <v>5.6872543050690219</v>
      </c>
      <c r="H325" s="9">
        <f t="shared" si="59"/>
        <v>26123.529296875</v>
      </c>
      <c r="I325" s="92">
        <f t="shared" si="60"/>
        <v>24.588718545694576</v>
      </c>
      <c r="J325" s="9">
        <f t="shared" si="61"/>
        <v>26123.529296875</v>
      </c>
      <c r="K325" s="9">
        <f t="shared" si="55"/>
        <v>24.588718545694576</v>
      </c>
      <c r="L325" s="9">
        <f t="shared" si="56"/>
        <v>26123.529296875</v>
      </c>
    </row>
    <row r="326" spans="1:12">
      <c r="A326" s="92">
        <v>26.05118775107416</v>
      </c>
      <c r="B326" s="9">
        <v>29108.609375</v>
      </c>
      <c r="C326" s="91">
        <f t="shared" si="52"/>
        <v>24.451187751074158</v>
      </c>
      <c r="D326" s="9">
        <f t="shared" si="57"/>
        <v>29108.609375</v>
      </c>
      <c r="E326" s="92">
        <f t="shared" si="53"/>
        <v>18.919347080794967</v>
      </c>
      <c r="F326" s="9">
        <f t="shared" si="58"/>
        <v>29108.609375</v>
      </c>
      <c r="G326" s="94">
        <f t="shared" si="54"/>
        <v>5.7054200183843466</v>
      </c>
      <c r="H326" s="9">
        <f t="shared" si="59"/>
        <v>29108.609375</v>
      </c>
      <c r="I326" s="92">
        <f t="shared" si="60"/>
        <v>24.624767099179316</v>
      </c>
      <c r="J326" s="9">
        <f t="shared" si="61"/>
        <v>29108.609375</v>
      </c>
      <c r="K326" s="9">
        <f t="shared" si="55"/>
        <v>24.624767099179316</v>
      </c>
      <c r="L326" s="9">
        <f t="shared" si="56"/>
        <v>29108.609375</v>
      </c>
    </row>
    <row r="327" spans="1:12">
      <c r="A327" s="92">
        <v>26.072507751122131</v>
      </c>
      <c r="B327" s="9">
        <v>32434.80078125</v>
      </c>
      <c r="C327" s="91">
        <f t="shared" si="52"/>
        <v>24.47250775112213</v>
      </c>
      <c r="D327" s="9">
        <f t="shared" si="57"/>
        <v>32434.80078125</v>
      </c>
      <c r="E327" s="92">
        <f t="shared" si="53"/>
        <v>18.936778615493402</v>
      </c>
      <c r="F327" s="9">
        <f t="shared" si="58"/>
        <v>32434.80078125</v>
      </c>
      <c r="G327" s="94">
        <f t="shared" si="54"/>
        <v>5.722683829258405</v>
      </c>
      <c r="H327" s="9">
        <f t="shared" si="59"/>
        <v>32434.80078125</v>
      </c>
      <c r="I327" s="92">
        <f t="shared" si="60"/>
        <v>24.659462444751806</v>
      </c>
      <c r="J327" s="9">
        <f t="shared" si="61"/>
        <v>32434.80078125</v>
      </c>
      <c r="K327" s="9">
        <f t="shared" si="55"/>
        <v>24.659462444751806</v>
      </c>
      <c r="L327" s="9">
        <f t="shared" si="56"/>
        <v>32434.80078125</v>
      </c>
    </row>
    <row r="328" spans="1:12">
      <c r="A328" s="92">
        <v>26.10109846447039</v>
      </c>
      <c r="B328" s="9">
        <v>36141.05859375</v>
      </c>
      <c r="C328" s="91">
        <f t="shared" si="52"/>
        <v>24.501098464470388</v>
      </c>
      <c r="D328" s="9">
        <f t="shared" si="57"/>
        <v>36141.05859375</v>
      </c>
      <c r="E328" s="92">
        <f t="shared" si="53"/>
        <v>18.953775597947509</v>
      </c>
      <c r="F328" s="9">
        <f t="shared" si="58"/>
        <v>36141.05859375</v>
      </c>
      <c r="G328" s="94">
        <f t="shared" si="54"/>
        <v>5.7391110987241802</v>
      </c>
      <c r="H328" s="9">
        <f t="shared" si="59"/>
        <v>36141.05859375</v>
      </c>
      <c r="I328" s="92">
        <f t="shared" si="60"/>
        <v>24.692886696671689</v>
      </c>
      <c r="J328" s="9">
        <f t="shared" si="61"/>
        <v>36141.05859375</v>
      </c>
      <c r="K328" s="9">
        <f t="shared" si="55"/>
        <v>24.692886696671689</v>
      </c>
      <c r="L328" s="9">
        <f t="shared" si="56"/>
        <v>36141.05859375</v>
      </c>
    </row>
    <row r="329" spans="1:12">
      <c r="A329" s="92">
        <v>26.141087919313431</v>
      </c>
      <c r="B329" s="9">
        <v>40270.828125</v>
      </c>
      <c r="C329" s="91">
        <f t="shared" si="52"/>
        <v>24.54108791931343</v>
      </c>
      <c r="D329" s="9">
        <f t="shared" si="57"/>
        <v>40270.828125</v>
      </c>
      <c r="E329" s="92">
        <f t="shared" si="53"/>
        <v>18.970354140433251</v>
      </c>
      <c r="F329" s="9">
        <f t="shared" si="58"/>
        <v>40270.828125</v>
      </c>
      <c r="G329" s="94">
        <f t="shared" si="54"/>
        <v>5.7547611940253978</v>
      </c>
      <c r="H329" s="9">
        <f t="shared" si="59"/>
        <v>40270.828125</v>
      </c>
      <c r="I329" s="92">
        <f t="shared" si="60"/>
        <v>24.72511533445865</v>
      </c>
      <c r="J329" s="9">
        <f t="shared" si="61"/>
        <v>40270.828125</v>
      </c>
      <c r="K329" s="9">
        <f t="shared" si="55"/>
        <v>24.72511533445865</v>
      </c>
      <c r="L329" s="9">
        <f t="shared" si="56"/>
        <v>40270.828125</v>
      </c>
    </row>
    <row r="330" spans="1:12">
      <c r="A330" s="92">
        <v>26.178971544862556</v>
      </c>
      <c r="B330" s="9">
        <v>44872.5</v>
      </c>
      <c r="C330" s="91">
        <f t="shared" si="52"/>
        <v>24.578971544862554</v>
      </c>
      <c r="D330" s="9">
        <f t="shared" si="57"/>
        <v>44872.5</v>
      </c>
      <c r="E330" s="92">
        <f t="shared" si="53"/>
        <v>18.986529486532561</v>
      </c>
      <c r="F330" s="9">
        <f t="shared" si="58"/>
        <v>44872.5</v>
      </c>
      <c r="G330" s="94">
        <f t="shared" si="54"/>
        <v>5.7696879255227111</v>
      </c>
      <c r="H330" s="9">
        <f t="shared" si="59"/>
        <v>44872.5</v>
      </c>
      <c r="I330" s="92">
        <f t="shared" si="60"/>
        <v>24.756217412055271</v>
      </c>
      <c r="J330" s="9">
        <f t="shared" si="61"/>
        <v>44872.5</v>
      </c>
      <c r="K330" s="9">
        <f t="shared" si="55"/>
        <v>24.756217412055271</v>
      </c>
      <c r="L330" s="9">
        <f t="shared" si="56"/>
        <v>44872.5</v>
      </c>
    </row>
    <row r="331" spans="1:12">
      <c r="A331" s="92">
        <v>26.228513309176144</v>
      </c>
      <c r="B331" s="9">
        <v>50000</v>
      </c>
      <c r="C331" s="91">
        <f t="shared" si="52"/>
        <v>24.628513309176142</v>
      </c>
      <c r="D331" s="9">
        <f t="shared" si="57"/>
        <v>50000</v>
      </c>
      <c r="E331" s="92">
        <f t="shared" si="53"/>
        <v>19.002316168646832</v>
      </c>
      <c r="F331" s="9">
        <f t="shared" si="58"/>
        <v>50000</v>
      </c>
      <c r="G331" s="94">
        <f t="shared" si="54"/>
        <v>5.7839402708264229</v>
      </c>
      <c r="H331" s="9">
        <f t="shared" si="59"/>
        <v>50000</v>
      </c>
      <c r="I331" s="92">
        <f t="shared" si="60"/>
        <v>24.786256439473256</v>
      </c>
      <c r="J331" s="9">
        <f t="shared" si="61"/>
        <v>50000</v>
      </c>
      <c r="K331" s="9">
        <f t="shared" si="55"/>
        <v>24.786256439473256</v>
      </c>
      <c r="L331" s="9">
        <f t="shared" si="56"/>
        <v>50000</v>
      </c>
    </row>
    <row r="332" spans="1:12">
      <c r="A332" s="92">
        <v>26.228513309176144</v>
      </c>
      <c r="B332" s="9">
        <v>50000</v>
      </c>
      <c r="C332" s="91">
        <f t="shared" si="52"/>
        <v>1E-3</v>
      </c>
      <c r="D332" s="9">
        <f t="shared" si="57"/>
        <v>50000</v>
      </c>
      <c r="E332" s="92">
        <f t="shared" si="53"/>
        <v>19.002316168646832</v>
      </c>
      <c r="F332" s="9">
        <f t="shared" si="58"/>
        <v>50000</v>
      </c>
      <c r="G332" s="94">
        <f t="shared" si="54"/>
        <v>1E-4</v>
      </c>
      <c r="H332" s="9">
        <f t="shared" si="59"/>
        <v>50000</v>
      </c>
      <c r="I332" s="92">
        <f t="shared" si="60"/>
        <v>24.786256439473256</v>
      </c>
      <c r="J332" s="9">
        <f t="shared" si="61"/>
        <v>50000</v>
      </c>
      <c r="K332" s="9">
        <f t="shared" si="55"/>
        <v>1E-4</v>
      </c>
      <c r="L332" s="9">
        <f t="shared" si="56"/>
        <v>50000</v>
      </c>
    </row>
    <row r="333" spans="1:12">
      <c r="A333" s="92">
        <v>26.228513309176144</v>
      </c>
      <c r="B333" s="9">
        <v>50000</v>
      </c>
      <c r="C333" s="91">
        <f t="shared" si="52"/>
        <v>1E-3</v>
      </c>
      <c r="D333" s="9">
        <f t="shared" si="57"/>
        <v>50000</v>
      </c>
      <c r="E333" s="92">
        <f t="shared" si="53"/>
        <v>19.002316168646832</v>
      </c>
      <c r="F333" s="9">
        <f t="shared" si="58"/>
        <v>50000</v>
      </c>
      <c r="G333" s="94">
        <f t="shared" si="54"/>
        <v>1E-4</v>
      </c>
      <c r="H333" s="9">
        <f t="shared" si="59"/>
        <v>50000</v>
      </c>
      <c r="I333" s="92">
        <f t="shared" si="60"/>
        <v>24.786256439473256</v>
      </c>
      <c r="J333" s="9">
        <f t="shared" si="61"/>
        <v>50000</v>
      </c>
      <c r="K333" s="9">
        <f t="shared" si="55"/>
        <v>1E-4</v>
      </c>
      <c r="L333" s="9">
        <f t="shared" si="56"/>
        <v>50000</v>
      </c>
    </row>
    <row r="334" spans="1:12">
      <c r="A334" s="92">
        <v>26.228513309176144</v>
      </c>
      <c r="B334" s="9">
        <v>50000</v>
      </c>
      <c r="C334" s="91">
        <f t="shared" si="52"/>
        <v>1E-3</v>
      </c>
      <c r="D334" s="9">
        <f t="shared" si="57"/>
        <v>50000</v>
      </c>
      <c r="E334" s="92">
        <f t="shared" si="53"/>
        <v>19.002316168646832</v>
      </c>
      <c r="F334" s="9">
        <f t="shared" si="58"/>
        <v>50000</v>
      </c>
      <c r="G334" s="94">
        <f t="shared" si="54"/>
        <v>1E-4</v>
      </c>
      <c r="H334" s="9">
        <f t="shared" si="59"/>
        <v>50000</v>
      </c>
      <c r="I334" s="92">
        <f t="shared" si="60"/>
        <v>24.786256439473256</v>
      </c>
      <c r="J334" s="9">
        <f t="shared" si="61"/>
        <v>50000</v>
      </c>
      <c r="K334" s="9">
        <f t="shared" si="55"/>
        <v>1E-4</v>
      </c>
      <c r="L334" s="9">
        <f t="shared" si="56"/>
        <v>50000</v>
      </c>
    </row>
    <row r="335" spans="1:12">
      <c r="A335" s="92">
        <v>26.228513309176144</v>
      </c>
      <c r="B335" s="9">
        <v>50000</v>
      </c>
      <c r="C335" s="91">
        <f t="shared" si="52"/>
        <v>1E-3</v>
      </c>
      <c r="D335" s="9">
        <f t="shared" si="57"/>
        <v>50000</v>
      </c>
      <c r="E335" s="92">
        <f t="shared" si="53"/>
        <v>19.002316168646832</v>
      </c>
      <c r="F335" s="9">
        <f t="shared" si="58"/>
        <v>50000</v>
      </c>
      <c r="G335" s="94">
        <f t="shared" si="54"/>
        <v>1E-4</v>
      </c>
      <c r="H335" s="9">
        <f t="shared" si="59"/>
        <v>50000</v>
      </c>
      <c r="I335" s="92">
        <f t="shared" si="60"/>
        <v>24.786256439473256</v>
      </c>
      <c r="J335" s="9">
        <f t="shared" si="61"/>
        <v>50000</v>
      </c>
      <c r="K335" s="9">
        <f t="shared" si="55"/>
        <v>1E-4</v>
      </c>
      <c r="L335" s="9">
        <f t="shared" si="56"/>
        <v>50000</v>
      </c>
    </row>
    <row r="336" spans="1:12">
      <c r="A336" s="92">
        <v>26.228513309176144</v>
      </c>
      <c r="B336" s="9">
        <v>50000</v>
      </c>
      <c r="C336" s="91">
        <f t="shared" si="52"/>
        <v>1E-3</v>
      </c>
      <c r="D336" s="9">
        <f t="shared" si="57"/>
        <v>50000</v>
      </c>
      <c r="E336" s="92">
        <f t="shared" si="53"/>
        <v>19.002316168646832</v>
      </c>
      <c r="F336" s="9">
        <f t="shared" si="58"/>
        <v>50000</v>
      </c>
      <c r="G336" s="94">
        <f t="shared" si="54"/>
        <v>1E-4</v>
      </c>
      <c r="H336" s="9">
        <f t="shared" si="59"/>
        <v>50000</v>
      </c>
      <c r="I336" s="92">
        <f t="shared" si="60"/>
        <v>24.786256439473256</v>
      </c>
      <c r="J336" s="9">
        <f t="shared" si="61"/>
        <v>50000</v>
      </c>
      <c r="K336" s="9">
        <f t="shared" si="55"/>
        <v>1E-4</v>
      </c>
      <c r="L336" s="9">
        <f t="shared" si="56"/>
        <v>50000</v>
      </c>
    </row>
    <row r="337" spans="1:12">
      <c r="A337" s="92">
        <v>26.228513309176144</v>
      </c>
      <c r="B337" s="9">
        <v>50000</v>
      </c>
      <c r="C337" s="91">
        <f t="shared" si="52"/>
        <v>1E-3</v>
      </c>
      <c r="D337" s="9">
        <f t="shared" si="57"/>
        <v>50000</v>
      </c>
      <c r="E337" s="92">
        <f t="shared" si="53"/>
        <v>19.002316168646832</v>
      </c>
      <c r="F337" s="9">
        <f t="shared" si="58"/>
        <v>50000</v>
      </c>
      <c r="G337" s="94">
        <f t="shared" si="54"/>
        <v>1E-4</v>
      </c>
      <c r="H337" s="9">
        <f t="shared" si="59"/>
        <v>50000</v>
      </c>
      <c r="I337" s="92">
        <f t="shared" si="60"/>
        <v>24.786256439473256</v>
      </c>
      <c r="J337" s="9">
        <f t="shared" si="61"/>
        <v>50000</v>
      </c>
      <c r="K337" s="9">
        <f t="shared" si="55"/>
        <v>1E-4</v>
      </c>
      <c r="L337" s="9">
        <f t="shared" si="56"/>
        <v>50000</v>
      </c>
    </row>
    <row r="338" spans="1:12">
      <c r="A338" s="92">
        <v>26.228513309176144</v>
      </c>
      <c r="B338" s="9">
        <v>50000</v>
      </c>
      <c r="C338" s="91">
        <f t="shared" si="52"/>
        <v>1E-3</v>
      </c>
      <c r="D338" s="9">
        <f t="shared" si="57"/>
        <v>50000</v>
      </c>
      <c r="E338" s="92">
        <f t="shared" si="53"/>
        <v>19.002316168646832</v>
      </c>
      <c r="F338" s="9">
        <f t="shared" si="58"/>
        <v>50000</v>
      </c>
      <c r="G338" s="94">
        <f t="shared" si="54"/>
        <v>1E-4</v>
      </c>
      <c r="H338" s="9">
        <f t="shared" si="59"/>
        <v>50000</v>
      </c>
      <c r="I338" s="92">
        <f t="shared" si="60"/>
        <v>24.786256439473256</v>
      </c>
      <c r="J338" s="9">
        <f t="shared" si="61"/>
        <v>50000</v>
      </c>
      <c r="K338" s="9">
        <f t="shared" si="55"/>
        <v>1E-4</v>
      </c>
      <c r="L338" s="9">
        <f t="shared" si="56"/>
        <v>50000</v>
      </c>
    </row>
    <row r="339" spans="1:12">
      <c r="A339" s="92">
        <v>26.228513309176144</v>
      </c>
      <c r="B339" s="9">
        <v>50000</v>
      </c>
      <c r="C339" s="91">
        <f t="shared" si="52"/>
        <v>1E-3</v>
      </c>
      <c r="D339" s="9">
        <f t="shared" si="57"/>
        <v>50000</v>
      </c>
      <c r="E339" s="92">
        <f t="shared" si="53"/>
        <v>19.002316168646832</v>
      </c>
      <c r="F339" s="9">
        <f t="shared" si="58"/>
        <v>50000</v>
      </c>
      <c r="G339" s="94">
        <f t="shared" si="54"/>
        <v>1E-4</v>
      </c>
      <c r="H339" s="9">
        <f t="shared" si="59"/>
        <v>50000</v>
      </c>
      <c r="I339" s="92">
        <f t="shared" si="60"/>
        <v>24.786256439473256</v>
      </c>
      <c r="J339" s="9">
        <f t="shared" si="61"/>
        <v>50000</v>
      </c>
      <c r="K339" s="9">
        <f t="shared" si="55"/>
        <v>1E-4</v>
      </c>
      <c r="L339" s="9">
        <f t="shared" si="56"/>
        <v>50000</v>
      </c>
    </row>
    <row r="340" spans="1:12">
      <c r="A340" s="92">
        <v>26.228513309176144</v>
      </c>
      <c r="B340" s="9">
        <v>50000</v>
      </c>
      <c r="C340" s="91">
        <f t="shared" si="52"/>
        <v>1E-3</v>
      </c>
      <c r="D340" s="9">
        <f t="shared" si="57"/>
        <v>50000</v>
      </c>
      <c r="E340" s="92">
        <f t="shared" si="53"/>
        <v>19.002316168646832</v>
      </c>
      <c r="F340" s="9">
        <f t="shared" si="58"/>
        <v>50000</v>
      </c>
      <c r="G340" s="94">
        <f t="shared" si="54"/>
        <v>1E-4</v>
      </c>
      <c r="H340" s="9">
        <f t="shared" si="59"/>
        <v>50000</v>
      </c>
      <c r="I340" s="92">
        <f t="shared" si="60"/>
        <v>24.786256439473256</v>
      </c>
      <c r="J340" s="9">
        <f t="shared" si="61"/>
        <v>50000</v>
      </c>
      <c r="K340" s="9">
        <f t="shared" si="55"/>
        <v>1E-4</v>
      </c>
      <c r="L340" s="9">
        <f t="shared" si="56"/>
        <v>50000</v>
      </c>
    </row>
    <row r="341" spans="1:12">
      <c r="A341" s="92">
        <v>26.228513309176144</v>
      </c>
      <c r="B341" s="9">
        <v>50000</v>
      </c>
      <c r="C341" s="91">
        <f t="shared" si="52"/>
        <v>1E-3</v>
      </c>
      <c r="D341" s="9">
        <f t="shared" si="57"/>
        <v>50000</v>
      </c>
      <c r="E341" s="92">
        <f t="shared" si="53"/>
        <v>19.002316168646832</v>
      </c>
      <c r="F341" s="9">
        <f t="shared" si="58"/>
        <v>50000</v>
      </c>
      <c r="G341" s="94">
        <f t="shared" si="54"/>
        <v>1E-4</v>
      </c>
      <c r="H341" s="9">
        <f t="shared" si="59"/>
        <v>50000</v>
      </c>
      <c r="I341" s="92">
        <f t="shared" si="60"/>
        <v>24.786256439473256</v>
      </c>
      <c r="J341" s="9">
        <f t="shared" si="61"/>
        <v>50000</v>
      </c>
      <c r="K341" s="9">
        <f t="shared" si="55"/>
        <v>1E-4</v>
      </c>
      <c r="L341" s="9">
        <f t="shared" si="56"/>
        <v>50000</v>
      </c>
    </row>
    <row r="342" spans="1:12">
      <c r="A342" s="92">
        <v>26.228513309176144</v>
      </c>
      <c r="B342" s="9">
        <v>50000</v>
      </c>
      <c r="C342" s="91">
        <f t="shared" si="52"/>
        <v>1E-3</v>
      </c>
      <c r="D342" s="9">
        <f t="shared" si="57"/>
        <v>50000</v>
      </c>
      <c r="E342" s="92">
        <f t="shared" si="53"/>
        <v>19.002316168646832</v>
      </c>
      <c r="F342" s="9">
        <f t="shared" si="58"/>
        <v>50000</v>
      </c>
      <c r="G342" s="94">
        <f t="shared" si="54"/>
        <v>1E-4</v>
      </c>
      <c r="H342" s="9">
        <f t="shared" si="59"/>
        <v>50000</v>
      </c>
      <c r="I342" s="92">
        <f t="shared" si="60"/>
        <v>24.786256439473256</v>
      </c>
      <c r="J342" s="9">
        <f t="shared" si="61"/>
        <v>50000</v>
      </c>
      <c r="K342" s="9">
        <f t="shared" si="55"/>
        <v>1E-4</v>
      </c>
      <c r="L342" s="9">
        <f t="shared" si="56"/>
        <v>50000</v>
      </c>
    </row>
    <row r="343" spans="1:12">
      <c r="E343" s="92"/>
      <c r="G343" s="94"/>
      <c r="I343" s="92"/>
    </row>
    <row r="344" spans="1:12">
      <c r="E344" s="92"/>
      <c r="G344" s="94"/>
      <c r="I344" s="92"/>
    </row>
    <row r="345" spans="1:12">
      <c r="E345" s="92"/>
      <c r="G345" s="94"/>
      <c r="I345" s="92"/>
    </row>
    <row r="346" spans="1:12">
      <c r="E346" s="92"/>
      <c r="G346" s="94"/>
      <c r="I346" s="9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Sample1</vt:lpstr>
      <vt:lpstr>Sheet2</vt:lpstr>
      <vt:lpstr>Sheet3</vt:lpstr>
    </vt:vector>
  </TitlesOfParts>
  <Company>SAUDI ARAMCO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Eugene C +966 3 874-6366</dc:creator>
  <cp:lastModifiedBy>Craig Phillips</cp:lastModifiedBy>
  <dcterms:created xsi:type="dcterms:W3CDTF">2008-10-21T12:35:25Z</dcterms:created>
  <dcterms:modified xsi:type="dcterms:W3CDTF">2021-11-08T20:46:16Z</dcterms:modified>
</cp:coreProperties>
</file>