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EC1E6B30-87BB-4304-A4A0-9F5655146119}" xr6:coauthVersionLast="47" xr6:coauthVersionMax="47" xr10:uidLastSave="{00000000-0000-0000-0000-000000000000}"/>
  <bookViews>
    <workbookView xWindow="13710" yWindow="0" windowWidth="14385" windowHeight="13890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2" l="1"/>
  <c r="H16" i="22"/>
  <c r="H5" i="22"/>
  <c r="H3" i="22"/>
  <c r="I31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G31" i="19"/>
  <c r="H31" i="19"/>
  <c r="E4" i="19"/>
  <c r="E3" i="19"/>
  <c r="E2" i="19"/>
  <c r="C4" i="19"/>
  <c r="C3" i="19"/>
  <c r="C2" i="19"/>
  <c r="I27" i="23"/>
  <c r="H27" i="23"/>
  <c r="G27" i="23"/>
  <c r="I14" i="23"/>
  <c r="H14" i="23"/>
  <c r="G14" i="23"/>
  <c r="I6" i="23"/>
  <c r="I28" i="23" s="1"/>
  <c r="H6" i="23"/>
  <c r="H28" i="23" s="1"/>
  <c r="G6" i="23"/>
  <c r="G28" i="23" s="1"/>
  <c r="J4" i="22"/>
  <c r="H4" i="22" s="1"/>
  <c r="J3" i="22"/>
  <c r="D2" i="19"/>
  <c r="D3" i="19"/>
  <c r="D4" i="19"/>
  <c r="F4" i="19" l="1"/>
  <c r="F3" i="19"/>
  <c r="F2" i="19"/>
</calcChain>
</file>

<file path=xl/sharedStrings.xml><?xml version="1.0" encoding="utf-8"?>
<sst xmlns="http://schemas.openxmlformats.org/spreadsheetml/2006/main" count="590" uniqueCount="161">
  <si>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</si>
  <si>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</si>
  <si>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</si>
  <si>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</si>
  <si>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</si>
  <si>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</si>
  <si>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</si>
  <si>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</si>
  <si>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</si>
  <si>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</si>
  <si>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</si>
  <si>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</si>
  <si>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</si>
  <si>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</si>
  <si>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</si>
  <si>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</si>
  <si>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</si>
  <si>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</si>
  <si>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</si>
  <si>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</si>
  <si>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</si>
  <si>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</si>
  <si>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</si>
  <si>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</si>
  <si>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</si>
  <si>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</si>
  <si>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</si>
  <si>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</si>
  <si>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</si>
  <si>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</si>
  <si>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</si>
  <si>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</si>
  <si>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</si>
  <si>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</si>
  <si>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</si>
  <si>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</si>
  <si>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</si>
  <si>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</si>
  <si>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</si>
  <si>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</si>
  <si>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</si>
  <si>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</si>
  <si>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</si>
  <si>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</si>
  <si>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</si>
  <si>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</si>
  <si>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</si>
  <si>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</si>
  <si>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</si>
  <si>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</si>
  <si>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</si>
  <si>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</si>
  <si>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</si>
  <si>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</si>
  <si>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</si>
  <si>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</si>
  <si>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</si>
  <si>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</si>
  <si>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</si>
  <si>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</si>
  <si>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</si>
  <si>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</si>
  <si>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</si>
  <si>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</si>
  <si>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</si>
  <si>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</si>
  <si>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</si>
  <si>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</si>
  <si>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</si>
  <si>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</si>
  <si>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</si>
  <si>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</si>
  <si>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</si>
  <si>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</si>
  <si>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</si>
  <si>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</si>
  <si>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</si>
  <si>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</si>
  <si>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</si>
  <si>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</si>
  <si>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</si>
  <si>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</si>
  <si>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</si>
  <si>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</si>
  <si>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</si>
  <si>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</si>
  <si>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</si>
  <si>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</si>
  <si>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</si>
  <si>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</si>
  <si>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</si>
  <si>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</si>
  <si>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</si>
  <si>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</si>
  <si>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</si>
  <si>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</si>
  <si>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</si>
  <si>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</si>
  <si>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</si>
  <si>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</si>
  <si>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</si>
  <si>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</si>
  <si>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</si>
  <si>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</si>
  <si>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</si>
  <si>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</si>
  <si>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</si>
  <si>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</si>
  <si>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</si>
  <si>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</si>
  <si>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</si>
  <si>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</si>
  <si>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</si>
  <si>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</si>
  <si>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</si>
  <si>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</si>
  <si>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</si>
  <si>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</si>
  <si>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</si>
  <si>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</si>
  <si>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</si>
  <si>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</si>
  <si>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</si>
  <si>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</si>
  <si>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</si>
  <si>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</si>
  <si>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</si>
  <si>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</si>
  <si>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</si>
  <si>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</si>
  <si>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</si>
  <si>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</si>
  <si>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</si>
  <si>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</si>
  <si>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</si>
  <si>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</si>
  <si>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</si>
  <si>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</si>
  <si>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</si>
  <si>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</si>
  <si>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</si>
  <si>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</si>
  <si>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</si>
  <si>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</si>
  <si>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</si>
  <si>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</si>
  <si>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</si>
  <si>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</si>
  <si>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</si>
  <si>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</si>
  <si>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</si>
  <si>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</si>
  <si>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</si>
  <si>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</si>
  <si>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</si>
  <si>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 xml:space="preserve">Humidity Sensor </t>
  </si>
  <si>
    <t>Grand Total</t>
  </si>
  <si>
    <t>Oxford Classic Total</t>
  </si>
  <si>
    <t>Oxford 2 Total</t>
  </si>
  <si>
    <t>Oxford 3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</si>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</sst>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63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0" fillId="6" borderId="0" xfId="0" applyFont="1" applyFill="1" applyBorder="1"/>
    <xf numFmtId="0" fontId="0" fillId="6" borderId="0" xfId="1" applyNumberFormat="1" applyFont="1" applyFill="1" applyBorder="1"/>
    <xf numFmtId="0" fontId="6" fillId="6" borderId="0" xfId="0" applyFont="1" applyFill="1" applyBorder="1"/>
    <xf numFmtId="0" fontId="6" fillId="0" borderId="6" xfId="0" applyFont="1" applyBorder="1"/>
    <xf numFmtId="0" fontId="6" fillId="6" borderId="6" xfId="0" applyFont="1" applyFill="1" applyBorder="1"/>
    <xf numFmtId="0" fontId="0" fillId="0" borderId="0" xfId="0" applyFont="1" applyFill="1" applyAlignment="1"/>
    <xf numFmtId="0" fontId="0" fillId="0" borderId="0" xfId="0" applyFill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3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5CFC-8AFC-4181-B4DF-758FB8A53C29}" name="SystemsTable" displayName="SystemsTable" ref="A1:H9" totalsRowShown="0" tableBorderDxfId="17">
  <autoFilter ref="A1:H9" xr:uid="{3C775CFC-8AFC-4181-B4DF-758FB8A53C29}">
    <filterColumn colId="3">
      <filters>
        <filter val="500 Mb"/>
      </filters>
    </filterColumn>
  </autoFilter>
  <tableColumns count="8">
    <tableColumn id="1" xr3:uid="{7438DD88-5844-49B3-9FD2-ED6561DD8D61}" name="System ID" dataDxfId="16"/>
    <tableColumn id="2" xr3:uid="{CDDC4E75-1AB1-4EBD-A88F-1D81DC9F0C22}" name="System Name" dataDxfId="15"/>
    <tableColumn id="3" xr3:uid="{7541A9EF-BABC-4506-81D3-F5F5DC65D453}" name="Processor Speed" dataDxfId="14"/>
    <tableColumn id="4" xr3:uid="{8E481B2C-E287-4F09-9BB1-62DAA1760DDB}" name="RAM" dataDxfId="13"/>
    <tableColumn id="5" xr3:uid="{9D58EA15-9D3C-476B-AE34-85FE12D370A5}" name="Power Source" dataDxfId="12"/>
    <tableColumn id="6" xr3:uid="{DE6AEEB1-74F6-45DC-B69C-0FFB1D3F3481}" name="USB Ports" dataDxfId="11"/>
    <tableColumn id="7" xr3:uid="{70314C9A-321A-42E8-A13E-A4F099322821}" name="Bluetooth" dataDxfId="10"/>
    <tableColumn id="8" xr3:uid="{D457D6A7-03BC-4784-BA80-F56C02DB580A}" name="Wi-Fi Ready" dataDxfId="9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1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3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I31" totalsRowCount="1" headerRowDxfId="32" dataDxfId="31">
  <autoFilter ref="A7:I30" xr:uid="{00000000-0009-0000-0100-000003000000}"/>
  <sortState xmlns:xlrd2="http://schemas.microsoft.com/office/spreadsheetml/2017/richdata2" ref="A8:H30">
    <sortCondition descending="1" ref="B8:B30"/>
    <sortCondition ref="C8:C30"/>
    <sortCondition ref="D8:D30"/>
  </sortState>
  <tableColumns count="9">
    <tableColumn id="1" xr3:uid="{00000000-0010-0000-0300-000001000000}" name="Case ID" totalsRowLabel="Total"/>
    <tableColumn id="3" xr3:uid="{00000000-0010-0000-0300-000003000000}" name="System Compatibility" dataDxfId="30" totalsRowDxfId="7"/>
    <tableColumn id="4" xr3:uid="{00000000-0010-0000-0300-000004000000}" name="Body Material" dataDxfId="29" totalsRowDxfId="6"/>
    <tableColumn id="5" xr3:uid="{00000000-0010-0000-0300-000005000000}" name="Body Type" dataDxfId="28" totalsRowDxfId="5"/>
    <tableColumn id="6" xr3:uid="{00000000-0010-0000-0300-000006000000}" name="Color" dataDxfId="27" totalsRowDxfId="4"/>
    <tableColumn id="8" xr3:uid="{00000000-0010-0000-0300-000008000000}" name="Mounting Plate" dataDxfId="26" totalsRowDxfId="3"/>
    <tableColumn id="7" xr3:uid="{00000000-0010-0000-0300-000007000000}" name="2018 Inventory" totalsRowFunction="custom" dataDxfId="25" totalsRowDxfId="2">
      <totalsRowFormula>SUM(CasesTable[2018 Inventory])</totalsRowFormula>
    </tableColumn>
    <tableColumn id="10" xr3:uid="{00000000-0010-0000-0300-00000A000000}" name="Cases Sold" totalsRowFunction="sum" dataDxfId="24" totalsRowDxfId="1"/>
    <tableColumn id="2" xr3:uid="{89997603-39B4-4E41-A113-F9EDFCCFD94C}" name="Cases Available" totalsRowFunction="custom" dataDxfId="8" totalsRowDxfId="0">
      <calculatedColumnFormula>CasesTable[[#Headers],[#Data],[2018 Inventory]]-CasesTable[[#Headers],[#Data],[Cases Sold]]</calculatedColumnFormula>
      <totalsRowFormula>SUM(CasesTable[Cases Available])</totalsRow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23" dataDxfId="22">
  <autoFilter ref="A1:D22" xr:uid="{00000000-0009-0000-0100-000005000000}"/>
  <tableColumns count="4">
    <tableColumn id="1" xr3:uid="{00000000-0010-0000-0400-000001000000}" name="Package ID" dataDxfId="21"/>
    <tableColumn id="2" xr3:uid="{00000000-0010-0000-0400-000002000000}" name="System ID" dataDxfId="20"/>
    <tableColumn id="4" xr3:uid="{00000000-0010-0000-0400-000004000000}" name="Display ID" dataDxfId="19"/>
    <tableColumn id="5" xr3:uid="{00000000-0010-0000-0400-000005000000}" name="Cost" dataDxfId="1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D36" sqref="D36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H25" sqref="H25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t="s">
        <v>154</v>
      </c>
      <c r="B5" t="s">
        <v>155</v>
      </c>
      <c r="C5" t="s">
        <v>15</v>
      </c>
      <c r="D5" t="s">
        <v>15</v>
      </c>
      <c r="E5" t="s">
        <v>11</v>
      </c>
      <c r="F5" s="29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4" t="s">
        <v>149</v>
      </c>
      <c r="B17" s="34"/>
      <c r="C17" s="34"/>
      <c r="D17" s="34"/>
      <c r="E17" s="34"/>
      <c r="F17" s="34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9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9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9">
        <v>5.5</v>
      </c>
    </row>
    <row r="25" spans="1:6" x14ac:dyDescent="0.25">
      <c r="A25" t="s">
        <v>154</v>
      </c>
      <c r="B25" t="s">
        <v>155</v>
      </c>
      <c r="C25" t="s">
        <v>15</v>
      </c>
      <c r="D25" t="s">
        <v>15</v>
      </c>
      <c r="E25" t="s">
        <v>11</v>
      </c>
      <c r="F25" s="29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9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9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9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9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9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9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9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9">
        <v>65.95</v>
      </c>
    </row>
  </sheetData>
  <sortState xmlns:xlrd2="http://schemas.microsoft.com/office/spreadsheetml/2017/richdata2" ref="A22:F33">
    <sortCondition ref="F21:F33"/>
  </sortState>
  <mergeCells count="1">
    <mergeCell ref="A17:F17"/>
  </mergeCells>
  <dataValidations count="1">
    <dataValidation allowBlank="1" error="pavI8MeUFtEyxX2I4tkyf4a764d7-f673-4165-acb2-541dbbbee57a" sqref="A1:F22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B30" sqref="B30"/>
    </sheetView>
  </sheetViews>
  <sheetFormatPr defaultRowHeight="15" outlineLevelRow="2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40" t="s">
        <v>50</v>
      </c>
      <c r="B1" s="41" t="s">
        <v>51</v>
      </c>
      <c r="C1" s="41" t="s">
        <v>52</v>
      </c>
      <c r="D1" s="41" t="s">
        <v>53</v>
      </c>
      <c r="E1" s="41" t="s">
        <v>54</v>
      </c>
      <c r="F1" s="41" t="s">
        <v>55</v>
      </c>
      <c r="G1" s="41" t="s">
        <v>56</v>
      </c>
      <c r="H1" s="41" t="s">
        <v>57</v>
      </c>
      <c r="I1" s="42" t="s">
        <v>58</v>
      </c>
    </row>
    <row r="2" spans="1:9" outlineLevel="2" x14ac:dyDescent="0.25">
      <c r="A2" s="43" t="s">
        <v>59</v>
      </c>
      <c r="B2" s="44" t="s">
        <v>137</v>
      </c>
      <c r="C2" s="44" t="s">
        <v>60</v>
      </c>
      <c r="D2" s="44" t="s">
        <v>61</v>
      </c>
      <c r="E2" s="44" t="s">
        <v>151</v>
      </c>
      <c r="F2" s="44" t="s">
        <v>11</v>
      </c>
      <c r="G2" s="44">
        <v>50</v>
      </c>
      <c r="H2" s="44">
        <v>28</v>
      </c>
      <c r="I2" s="45">
        <v>22</v>
      </c>
    </row>
    <row r="3" spans="1:9" outlineLevel="2" x14ac:dyDescent="0.25">
      <c r="A3" s="46" t="s">
        <v>63</v>
      </c>
      <c r="B3" s="47" t="s">
        <v>137</v>
      </c>
      <c r="C3" s="47" t="s">
        <v>64</v>
      </c>
      <c r="D3" s="47" t="s">
        <v>61</v>
      </c>
      <c r="E3" s="47" t="s">
        <v>65</v>
      </c>
      <c r="F3" s="47" t="s">
        <v>11</v>
      </c>
      <c r="G3" s="47">
        <v>25</v>
      </c>
      <c r="H3" s="48">
        <v>17</v>
      </c>
      <c r="I3" s="49">
        <v>8</v>
      </c>
    </row>
    <row r="4" spans="1:9" outlineLevel="2" x14ac:dyDescent="0.25">
      <c r="A4" s="43" t="s">
        <v>66</v>
      </c>
      <c r="B4" s="44" t="s">
        <v>137</v>
      </c>
      <c r="C4" s="44" t="s">
        <v>64</v>
      </c>
      <c r="D4" s="44" t="s">
        <v>67</v>
      </c>
      <c r="E4" s="44" t="s">
        <v>68</v>
      </c>
      <c r="F4" s="44" t="s">
        <v>11</v>
      </c>
      <c r="G4" s="44">
        <v>25</v>
      </c>
      <c r="H4" s="50">
        <v>13</v>
      </c>
      <c r="I4" s="51">
        <v>12</v>
      </c>
    </row>
    <row r="5" spans="1:9" outlineLevel="2" x14ac:dyDescent="0.25">
      <c r="A5" s="46" t="s">
        <v>69</v>
      </c>
      <c r="B5" s="47" t="s">
        <v>137</v>
      </c>
      <c r="C5" s="47" t="s">
        <v>64</v>
      </c>
      <c r="D5" s="47" t="s">
        <v>67</v>
      </c>
      <c r="E5" s="47" t="s">
        <v>70</v>
      </c>
      <c r="F5" s="47" t="s">
        <v>11</v>
      </c>
      <c r="G5" s="47">
        <v>25</v>
      </c>
      <c r="H5" s="48">
        <v>10</v>
      </c>
      <c r="I5" s="49">
        <v>15</v>
      </c>
    </row>
    <row r="6" spans="1:9" outlineLevel="1" x14ac:dyDescent="0.25">
      <c r="A6" s="46"/>
      <c r="B6" s="59" t="s">
        <v>157</v>
      </c>
      <c r="C6" s="47"/>
      <c r="D6" s="47"/>
      <c r="E6" s="47"/>
      <c r="F6" s="47"/>
      <c r="G6" s="47">
        <f>SUBTOTAL(9,G2:G5)</f>
        <v>125</v>
      </c>
      <c r="H6" s="48">
        <f>SUBTOTAL(9,H2:H5)</f>
        <v>68</v>
      </c>
      <c r="I6" s="49">
        <f>SUBTOTAL(9,I2:I5)</f>
        <v>57</v>
      </c>
    </row>
    <row r="7" spans="1:9" outlineLevel="2" x14ac:dyDescent="0.25">
      <c r="A7" s="43" t="s">
        <v>71</v>
      </c>
      <c r="B7" s="44" t="s">
        <v>138</v>
      </c>
      <c r="C7" s="44" t="s">
        <v>60</v>
      </c>
      <c r="D7" s="44" t="s">
        <v>61</v>
      </c>
      <c r="E7" s="44" t="s">
        <v>151</v>
      </c>
      <c r="F7" s="44" t="s">
        <v>11</v>
      </c>
      <c r="G7" s="44">
        <v>75</v>
      </c>
      <c r="H7" s="50">
        <v>37</v>
      </c>
      <c r="I7" s="51">
        <v>38</v>
      </c>
    </row>
    <row r="8" spans="1:9" outlineLevel="2" x14ac:dyDescent="0.25">
      <c r="A8" s="46" t="s">
        <v>72</v>
      </c>
      <c r="B8" s="47" t="s">
        <v>138</v>
      </c>
      <c r="C8" s="47" t="s">
        <v>64</v>
      </c>
      <c r="D8" s="47" t="s">
        <v>67</v>
      </c>
      <c r="E8" s="47" t="s">
        <v>73</v>
      </c>
      <c r="F8" s="47" t="s">
        <v>15</v>
      </c>
      <c r="G8" s="47">
        <v>100</v>
      </c>
      <c r="H8" s="48">
        <v>36</v>
      </c>
      <c r="I8" s="49">
        <v>64</v>
      </c>
    </row>
    <row r="9" spans="1:9" outlineLevel="2" x14ac:dyDescent="0.25">
      <c r="A9" s="43" t="s">
        <v>74</v>
      </c>
      <c r="B9" s="44" t="s">
        <v>138</v>
      </c>
      <c r="C9" s="44" t="s">
        <v>64</v>
      </c>
      <c r="D9" s="44" t="s">
        <v>61</v>
      </c>
      <c r="E9" s="44" t="s">
        <v>68</v>
      </c>
      <c r="F9" s="44" t="s">
        <v>15</v>
      </c>
      <c r="G9" s="44">
        <v>50</v>
      </c>
      <c r="H9" s="50">
        <v>28</v>
      </c>
      <c r="I9" s="51">
        <v>22</v>
      </c>
    </row>
    <row r="10" spans="1:9" outlineLevel="2" x14ac:dyDescent="0.25">
      <c r="A10" s="46" t="s">
        <v>75</v>
      </c>
      <c r="B10" s="47" t="s">
        <v>138</v>
      </c>
      <c r="C10" s="47" t="s">
        <v>64</v>
      </c>
      <c r="D10" s="47" t="s">
        <v>61</v>
      </c>
      <c r="E10" s="47" t="s">
        <v>76</v>
      </c>
      <c r="F10" s="47" t="s">
        <v>15</v>
      </c>
      <c r="G10" s="47">
        <v>100</v>
      </c>
      <c r="H10" s="48">
        <v>33</v>
      </c>
      <c r="I10" s="49">
        <v>67</v>
      </c>
    </row>
    <row r="11" spans="1:9" outlineLevel="2" x14ac:dyDescent="0.25">
      <c r="A11" s="43" t="s">
        <v>77</v>
      </c>
      <c r="B11" s="44" t="s">
        <v>138</v>
      </c>
      <c r="C11" s="44" t="s">
        <v>64</v>
      </c>
      <c r="D11" s="44" t="s">
        <v>67</v>
      </c>
      <c r="E11" s="44" t="s">
        <v>78</v>
      </c>
      <c r="F11" s="44" t="s">
        <v>15</v>
      </c>
      <c r="G11" s="44">
        <v>50</v>
      </c>
      <c r="H11" s="50">
        <v>28</v>
      </c>
      <c r="I11" s="51">
        <v>22</v>
      </c>
    </row>
    <row r="12" spans="1:9" outlineLevel="2" x14ac:dyDescent="0.25">
      <c r="A12" s="46" t="s">
        <v>79</v>
      </c>
      <c r="B12" s="47" t="s">
        <v>138</v>
      </c>
      <c r="C12" s="47" t="s">
        <v>64</v>
      </c>
      <c r="D12" s="47" t="s">
        <v>61</v>
      </c>
      <c r="E12" s="47" t="s">
        <v>80</v>
      </c>
      <c r="F12" s="47" t="s">
        <v>15</v>
      </c>
      <c r="G12" s="47">
        <v>100</v>
      </c>
      <c r="H12" s="48">
        <v>53</v>
      </c>
      <c r="I12" s="49">
        <v>47</v>
      </c>
    </row>
    <row r="13" spans="1:9" outlineLevel="2" x14ac:dyDescent="0.25">
      <c r="A13" s="43" t="s">
        <v>81</v>
      </c>
      <c r="B13" s="44" t="s">
        <v>138</v>
      </c>
      <c r="C13" s="44" t="s">
        <v>64</v>
      </c>
      <c r="D13" s="44" t="s">
        <v>67</v>
      </c>
      <c r="E13" s="44" t="s">
        <v>82</v>
      </c>
      <c r="F13" s="44" t="s">
        <v>11</v>
      </c>
      <c r="G13" s="44">
        <v>50</v>
      </c>
      <c r="H13" s="50">
        <v>15</v>
      </c>
      <c r="I13" s="51">
        <v>35</v>
      </c>
    </row>
    <row r="14" spans="1:9" outlineLevel="1" x14ac:dyDescent="0.25">
      <c r="A14" s="43"/>
      <c r="B14" s="60" t="s">
        <v>158</v>
      </c>
      <c r="C14" s="44"/>
      <c r="D14" s="44"/>
      <c r="E14" s="44"/>
      <c r="F14" s="44"/>
      <c r="G14" s="44">
        <f>SUBTOTAL(9,G7:G13)</f>
        <v>525</v>
      </c>
      <c r="H14" s="50">
        <f>SUBTOTAL(9,H7:H13)</f>
        <v>230</v>
      </c>
      <c r="I14" s="51">
        <f>SUBTOTAL(9,I7:I13)</f>
        <v>295</v>
      </c>
    </row>
    <row r="15" spans="1:9" outlineLevel="2" x14ac:dyDescent="0.25">
      <c r="A15" s="46" t="s">
        <v>83</v>
      </c>
      <c r="B15" s="47" t="s">
        <v>150</v>
      </c>
      <c r="C15" s="47" t="s">
        <v>60</v>
      </c>
      <c r="D15" s="47" t="s">
        <v>61</v>
      </c>
      <c r="E15" s="47" t="s">
        <v>151</v>
      </c>
      <c r="F15" s="47" t="s">
        <v>15</v>
      </c>
      <c r="G15" s="47">
        <v>100</v>
      </c>
      <c r="H15" s="48">
        <v>37</v>
      </c>
      <c r="I15" s="49">
        <v>63</v>
      </c>
    </row>
    <row r="16" spans="1:9" outlineLevel="2" x14ac:dyDescent="0.25">
      <c r="A16" s="43" t="s">
        <v>84</v>
      </c>
      <c r="B16" s="44" t="s">
        <v>150</v>
      </c>
      <c r="C16" s="44" t="s">
        <v>60</v>
      </c>
      <c r="D16" s="44" t="s">
        <v>67</v>
      </c>
      <c r="E16" s="44" t="s">
        <v>151</v>
      </c>
      <c r="F16" s="44" t="s">
        <v>11</v>
      </c>
      <c r="G16" s="44">
        <v>50</v>
      </c>
      <c r="H16" s="50">
        <v>31</v>
      </c>
      <c r="I16" s="51">
        <v>19</v>
      </c>
    </row>
    <row r="17" spans="1:9" outlineLevel="2" x14ac:dyDescent="0.25">
      <c r="A17" s="46" t="s">
        <v>85</v>
      </c>
      <c r="B17" s="47" t="s">
        <v>150</v>
      </c>
      <c r="C17" s="47" t="s">
        <v>60</v>
      </c>
      <c r="D17" s="47" t="s">
        <v>61</v>
      </c>
      <c r="E17" s="47" t="s">
        <v>151</v>
      </c>
      <c r="F17" s="47" t="s">
        <v>11</v>
      </c>
      <c r="G17" s="47">
        <v>150</v>
      </c>
      <c r="H17" s="48">
        <v>58</v>
      </c>
      <c r="I17" s="49">
        <v>92</v>
      </c>
    </row>
    <row r="18" spans="1:9" outlineLevel="2" x14ac:dyDescent="0.25">
      <c r="A18" s="43" t="s">
        <v>86</v>
      </c>
      <c r="B18" s="44" t="s">
        <v>150</v>
      </c>
      <c r="C18" s="44" t="s">
        <v>60</v>
      </c>
      <c r="D18" s="44" t="s">
        <v>67</v>
      </c>
      <c r="E18" s="44" t="s">
        <v>151</v>
      </c>
      <c r="F18" s="44" t="s">
        <v>15</v>
      </c>
      <c r="G18" s="44">
        <v>150</v>
      </c>
      <c r="H18" s="50">
        <v>94</v>
      </c>
      <c r="I18" s="51">
        <v>56</v>
      </c>
    </row>
    <row r="19" spans="1:9" outlineLevel="2" x14ac:dyDescent="0.25">
      <c r="A19" s="46" t="s">
        <v>87</v>
      </c>
      <c r="B19" s="47" t="s">
        <v>150</v>
      </c>
      <c r="C19" s="47" t="s">
        <v>64</v>
      </c>
      <c r="D19" s="47" t="s">
        <v>67</v>
      </c>
      <c r="E19" s="47" t="s">
        <v>88</v>
      </c>
      <c r="F19" s="47" t="s">
        <v>15</v>
      </c>
      <c r="G19" s="47">
        <v>50</v>
      </c>
      <c r="H19" s="48">
        <v>37</v>
      </c>
      <c r="I19" s="49">
        <v>13</v>
      </c>
    </row>
    <row r="20" spans="1:9" outlineLevel="2" x14ac:dyDescent="0.25">
      <c r="A20" s="43" t="s">
        <v>89</v>
      </c>
      <c r="B20" s="44" t="s">
        <v>150</v>
      </c>
      <c r="C20" s="44" t="s">
        <v>64</v>
      </c>
      <c r="D20" s="44" t="s">
        <v>67</v>
      </c>
      <c r="E20" s="44" t="s">
        <v>70</v>
      </c>
      <c r="F20" s="44" t="s">
        <v>15</v>
      </c>
      <c r="G20" s="44">
        <v>50</v>
      </c>
      <c r="H20" s="50">
        <v>35</v>
      </c>
      <c r="I20" s="51">
        <v>15</v>
      </c>
    </row>
    <row r="21" spans="1:9" outlineLevel="2" x14ac:dyDescent="0.25">
      <c r="A21" s="46" t="s">
        <v>90</v>
      </c>
      <c r="B21" s="47" t="s">
        <v>150</v>
      </c>
      <c r="C21" s="47" t="s">
        <v>64</v>
      </c>
      <c r="D21" s="47" t="s">
        <v>91</v>
      </c>
      <c r="E21" s="47" t="s">
        <v>65</v>
      </c>
      <c r="F21" s="47" t="s">
        <v>15</v>
      </c>
      <c r="G21" s="47">
        <v>150</v>
      </c>
      <c r="H21" s="48">
        <v>106</v>
      </c>
      <c r="I21" s="49">
        <v>44</v>
      </c>
    </row>
    <row r="22" spans="1:9" outlineLevel="2" x14ac:dyDescent="0.25">
      <c r="A22" s="43" t="s">
        <v>92</v>
      </c>
      <c r="B22" s="44" t="s">
        <v>150</v>
      </c>
      <c r="C22" s="44" t="s">
        <v>64</v>
      </c>
      <c r="D22" s="44" t="s">
        <v>61</v>
      </c>
      <c r="E22" s="44" t="s">
        <v>93</v>
      </c>
      <c r="F22" s="44" t="s">
        <v>15</v>
      </c>
      <c r="G22" s="44">
        <v>50</v>
      </c>
      <c r="H22" s="50">
        <v>32</v>
      </c>
      <c r="I22" s="51">
        <v>18</v>
      </c>
    </row>
    <row r="23" spans="1:9" outlineLevel="2" x14ac:dyDescent="0.25">
      <c r="A23" s="46" t="s">
        <v>94</v>
      </c>
      <c r="B23" s="47" t="s">
        <v>150</v>
      </c>
      <c r="C23" s="47" t="s">
        <v>64</v>
      </c>
      <c r="D23" s="47" t="s">
        <v>67</v>
      </c>
      <c r="E23" s="47" t="s">
        <v>95</v>
      </c>
      <c r="F23" s="47" t="s">
        <v>15</v>
      </c>
      <c r="G23" s="47">
        <v>100</v>
      </c>
      <c r="H23" s="48">
        <v>37</v>
      </c>
      <c r="I23" s="49">
        <v>63</v>
      </c>
    </row>
    <row r="24" spans="1:9" outlineLevel="2" x14ac:dyDescent="0.25">
      <c r="A24" s="43" t="s">
        <v>96</v>
      </c>
      <c r="B24" s="44" t="s">
        <v>150</v>
      </c>
      <c r="C24" s="44" t="s">
        <v>64</v>
      </c>
      <c r="D24" s="44" t="s">
        <v>67</v>
      </c>
      <c r="E24" s="44" t="s">
        <v>97</v>
      </c>
      <c r="F24" s="44" t="s">
        <v>15</v>
      </c>
      <c r="G24" s="44">
        <v>75</v>
      </c>
      <c r="H24" s="50">
        <v>56</v>
      </c>
      <c r="I24" s="51">
        <v>19</v>
      </c>
    </row>
    <row r="25" spans="1:9" outlineLevel="2" x14ac:dyDescent="0.25">
      <c r="A25" s="46" t="s">
        <v>98</v>
      </c>
      <c r="B25" s="47" t="s">
        <v>150</v>
      </c>
      <c r="C25" s="47" t="s">
        <v>64</v>
      </c>
      <c r="D25" s="47" t="s">
        <v>61</v>
      </c>
      <c r="E25" s="47" t="s">
        <v>97</v>
      </c>
      <c r="F25" s="47" t="s">
        <v>15</v>
      </c>
      <c r="G25" s="47">
        <v>50</v>
      </c>
      <c r="H25" s="48">
        <v>36</v>
      </c>
      <c r="I25" s="49">
        <v>14</v>
      </c>
    </row>
    <row r="26" spans="1:9" outlineLevel="2" x14ac:dyDescent="0.25">
      <c r="A26" s="52" t="s">
        <v>99</v>
      </c>
      <c r="B26" s="53" t="s">
        <v>150</v>
      </c>
      <c r="C26" s="53" t="s">
        <v>64</v>
      </c>
      <c r="D26" s="53" t="s">
        <v>91</v>
      </c>
      <c r="E26" s="53" t="s">
        <v>100</v>
      </c>
      <c r="F26" s="53" t="s">
        <v>15</v>
      </c>
      <c r="G26" s="53">
        <v>200</v>
      </c>
      <c r="H26" s="54">
        <v>81</v>
      </c>
      <c r="I26" s="55">
        <v>119</v>
      </c>
    </row>
    <row r="27" spans="1:9" outlineLevel="1" x14ac:dyDescent="0.25">
      <c r="A27" s="56"/>
      <c r="B27" s="58" t="s">
        <v>159</v>
      </c>
      <c r="C27" s="56"/>
      <c r="D27" s="56"/>
      <c r="E27" s="56"/>
      <c r="F27" s="56"/>
      <c r="G27" s="56">
        <f>SUBTOTAL(9,G15:G26)</f>
        <v>1175</v>
      </c>
      <c r="H27" s="57">
        <f>SUBTOTAL(9,H15:H26)</f>
        <v>640</v>
      </c>
      <c r="I27" s="57">
        <f>SUBTOTAL(9,I15:I26)</f>
        <v>535</v>
      </c>
    </row>
    <row r="28" spans="1:9" x14ac:dyDescent="0.25">
      <c r="A28" s="56"/>
      <c r="B28" s="58" t="s">
        <v>156</v>
      </c>
      <c r="C28" s="56"/>
      <c r="D28" s="56"/>
      <c r="E28" s="56"/>
      <c r="F28" s="56"/>
      <c r="G28" s="56">
        <f>SUBTOTAL(9,G2:G26)</f>
        <v>1825</v>
      </c>
      <c r="H28" s="57">
        <f>SUBTOTAL(9,H2:H26)</f>
        <v>938</v>
      </c>
      <c r="I28" s="57">
        <f>SUBTOTAL(9,I2:I26)</f>
        <v>887</v>
      </c>
    </row>
  </sheetData>
  <dataValidations count="1">
    <dataValidation allowBlank="1" error="pavI8MeUFtEyxX2I4tkyf4a764d7-f673-4165-acb2-541dbbbee57a" sqref="A1:I5 A7:I13 A15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opLeftCell="A3" workbookViewId="0">
      <selection activeCell="C32" sqref="C32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9" x14ac:dyDescent="0.25">
      <c r="C1" s="32" t="s">
        <v>101</v>
      </c>
      <c r="D1" s="32" t="s">
        <v>56</v>
      </c>
      <c r="E1" s="32" t="s">
        <v>57</v>
      </c>
      <c r="F1" s="32" t="s">
        <v>58</v>
      </c>
    </row>
    <row r="2" spans="1:9" x14ac:dyDescent="0.25">
      <c r="B2" s="30" t="s">
        <v>61</v>
      </c>
      <c r="C2" s="30">
        <f>COUNTIF(D7:D30, B2:B4)</f>
        <v>10</v>
      </c>
      <c r="D2" s="30">
        <f>SUMIF(CasesTable[Body Type],B2,CasesTable[2018 Inventory])</f>
        <v>750</v>
      </c>
      <c r="E2" s="30">
        <f>SUMIF(CasesTable[[#All],[Body Type]],B2:B4,CasesTable[[#All],[Cases Sold]])</f>
        <v>359</v>
      </c>
      <c r="F2" s="30">
        <f>D2-E2</f>
        <v>391</v>
      </c>
    </row>
    <row r="3" spans="1:9" x14ac:dyDescent="0.25">
      <c r="B3" s="31" t="s">
        <v>67</v>
      </c>
      <c r="C3" s="31">
        <f>COUNTIF(D7:D32,B2:B4)</f>
        <v>11</v>
      </c>
      <c r="D3" s="31">
        <f>SUMIF(CasesTable[Body Type],B3,CasesTable[2018 Inventory])</f>
        <v>725</v>
      </c>
      <c r="E3" s="31">
        <f>SUMIF(CasesTable[[#All],[Body Type]],B2:B4,CasesTable[[#All],[Cases Sold]])</f>
        <v>392</v>
      </c>
      <c r="F3" s="31">
        <f t="shared" ref="F3:F4" si="0">D3-E3</f>
        <v>333</v>
      </c>
    </row>
    <row r="4" spans="1:9" x14ac:dyDescent="0.25">
      <c r="B4" s="30" t="s">
        <v>91</v>
      </c>
      <c r="C4" s="30">
        <f>COUNTIF(D9:D33, B2:B4)</f>
        <v>2</v>
      </c>
      <c r="D4" s="30">
        <f>SUMIF(CasesTable[Body Type],B4,CasesTable[2018 Inventory])</f>
        <v>350</v>
      </c>
      <c r="E4" s="30">
        <f>SUMIF(CasesTable[[#All],[Body Type]],B2:B4,CasesTable[[#All],[Cases Sold]])</f>
        <v>187</v>
      </c>
      <c r="F4" s="30">
        <f t="shared" si="0"/>
        <v>163</v>
      </c>
    </row>
    <row r="7" spans="1:9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</row>
    <row r="8" spans="1:9" x14ac:dyDescent="0.25">
      <c r="A8" t="s">
        <v>59</v>
      </c>
      <c r="B8" t="s">
        <v>137</v>
      </c>
      <c r="C8" t="s">
        <v>60</v>
      </c>
      <c r="D8" t="s">
        <v>61</v>
      </c>
      <c r="E8" t="s">
        <v>62</v>
      </c>
      <c r="F8" t="s">
        <v>11</v>
      </c>
      <c r="G8">
        <v>50</v>
      </c>
      <c r="H8">
        <v>28</v>
      </c>
      <c r="I8" s="62">
        <f>CasesTable[[#Headers],[#Data],[2018 Inventory]]-CasesTable[[#Headers],[#Data],[Cases Sold]]</f>
        <v>22</v>
      </c>
    </row>
    <row r="9" spans="1:9" x14ac:dyDescent="0.25">
      <c r="A9" t="s">
        <v>66</v>
      </c>
      <c r="B9" t="s">
        <v>137</v>
      </c>
      <c r="C9" t="s">
        <v>64</v>
      </c>
      <c r="D9" t="s">
        <v>67</v>
      </c>
      <c r="E9" t="s">
        <v>68</v>
      </c>
      <c r="F9" t="s">
        <v>11</v>
      </c>
      <c r="G9">
        <v>25</v>
      </c>
      <c r="H9">
        <v>13</v>
      </c>
      <c r="I9" s="62">
        <f>CasesTable[[#Headers],[#Data],[2018 Inventory]]-CasesTable[[#Headers],[#Data],[Cases Sold]]</f>
        <v>12</v>
      </c>
    </row>
    <row r="10" spans="1:9" x14ac:dyDescent="0.25">
      <c r="A10" t="s">
        <v>69</v>
      </c>
      <c r="B10" t="s">
        <v>137</v>
      </c>
      <c r="C10" t="s">
        <v>64</v>
      </c>
      <c r="D10" t="s">
        <v>67</v>
      </c>
      <c r="E10" t="s">
        <v>70</v>
      </c>
      <c r="F10" t="s">
        <v>11</v>
      </c>
      <c r="G10">
        <v>25</v>
      </c>
      <c r="H10">
        <v>10</v>
      </c>
      <c r="I10" s="62">
        <f>CasesTable[[#Headers],[#Data],[2018 Inventory]]-CasesTable[[#Headers],[#Data],[Cases Sold]]</f>
        <v>15</v>
      </c>
    </row>
    <row r="11" spans="1:9" x14ac:dyDescent="0.25">
      <c r="A11" t="s">
        <v>63</v>
      </c>
      <c r="B11" t="s">
        <v>137</v>
      </c>
      <c r="C11" t="s">
        <v>64</v>
      </c>
      <c r="D11" t="s">
        <v>61</v>
      </c>
      <c r="E11" t="s">
        <v>65</v>
      </c>
      <c r="F11" t="s">
        <v>11</v>
      </c>
      <c r="G11">
        <v>25</v>
      </c>
      <c r="H11">
        <v>17</v>
      </c>
      <c r="I11" s="62">
        <f>CasesTable[[#Headers],[#Data],[2018 Inventory]]-CasesTable[[#Headers],[#Data],[Cases Sold]]</f>
        <v>8</v>
      </c>
    </row>
    <row r="12" spans="1:9" x14ac:dyDescent="0.25">
      <c r="A12" t="s">
        <v>84</v>
      </c>
      <c r="B12" t="s">
        <v>150</v>
      </c>
      <c r="C12" t="s">
        <v>60</v>
      </c>
      <c r="D12" t="s">
        <v>67</v>
      </c>
      <c r="E12" t="s">
        <v>62</v>
      </c>
      <c r="F12" t="s">
        <v>11</v>
      </c>
      <c r="G12">
        <v>50</v>
      </c>
      <c r="H12">
        <v>31</v>
      </c>
      <c r="I12" s="62">
        <f>CasesTable[[#Headers],[#Data],[2018 Inventory]]-CasesTable[[#Headers],[#Data],[Cases Sold]]</f>
        <v>19</v>
      </c>
    </row>
    <row r="13" spans="1:9" x14ac:dyDescent="0.25">
      <c r="A13" t="s">
        <v>86</v>
      </c>
      <c r="B13" t="s">
        <v>150</v>
      </c>
      <c r="C13" t="s">
        <v>60</v>
      </c>
      <c r="D13" t="s">
        <v>67</v>
      </c>
      <c r="E13" t="s">
        <v>62</v>
      </c>
      <c r="F13" t="s">
        <v>15</v>
      </c>
      <c r="G13">
        <v>150</v>
      </c>
      <c r="H13">
        <v>94</v>
      </c>
      <c r="I13" s="62">
        <f>CasesTable[[#Headers],[#Data],[2018 Inventory]]-CasesTable[[#Headers],[#Data],[Cases Sold]]</f>
        <v>56</v>
      </c>
    </row>
    <row r="14" spans="1:9" x14ac:dyDescent="0.25">
      <c r="A14" t="s">
        <v>83</v>
      </c>
      <c r="B14" t="s">
        <v>150</v>
      </c>
      <c r="C14" t="s">
        <v>60</v>
      </c>
      <c r="D14" t="s">
        <v>61</v>
      </c>
      <c r="E14" t="s">
        <v>62</v>
      </c>
      <c r="F14" t="s">
        <v>15</v>
      </c>
      <c r="G14">
        <v>100</v>
      </c>
      <c r="H14">
        <v>37</v>
      </c>
      <c r="I14" s="62">
        <f>CasesTable[[#Headers],[#Data],[2018 Inventory]]-CasesTable[[#Headers],[#Data],[Cases Sold]]</f>
        <v>63</v>
      </c>
    </row>
    <row r="15" spans="1:9" x14ac:dyDescent="0.25">
      <c r="A15" t="s">
        <v>85</v>
      </c>
      <c r="B15" t="s">
        <v>150</v>
      </c>
      <c r="C15" t="s">
        <v>60</v>
      </c>
      <c r="D15" t="s">
        <v>61</v>
      </c>
      <c r="E15" t="s">
        <v>62</v>
      </c>
      <c r="F15" t="s">
        <v>11</v>
      </c>
      <c r="G15">
        <v>150</v>
      </c>
      <c r="H15">
        <v>58</v>
      </c>
      <c r="I15" s="62">
        <f>CasesTable[[#Headers],[#Data],[2018 Inventory]]-CasesTable[[#Headers],[#Data],[Cases Sold]]</f>
        <v>92</v>
      </c>
    </row>
    <row r="16" spans="1:9" x14ac:dyDescent="0.25">
      <c r="A16" t="s">
        <v>87</v>
      </c>
      <c r="B16" t="s">
        <v>150</v>
      </c>
      <c r="C16" t="s">
        <v>64</v>
      </c>
      <c r="D16" t="s">
        <v>67</v>
      </c>
      <c r="E16" t="s">
        <v>88</v>
      </c>
      <c r="F16" t="s">
        <v>15</v>
      </c>
      <c r="G16">
        <v>50</v>
      </c>
      <c r="H16">
        <v>37</v>
      </c>
      <c r="I16" s="62">
        <f>CasesTable[[#Headers],[#Data],[2018 Inventory]]-CasesTable[[#Headers],[#Data],[Cases Sold]]</f>
        <v>13</v>
      </c>
    </row>
    <row r="17" spans="1:9" x14ac:dyDescent="0.25">
      <c r="A17" t="s">
        <v>89</v>
      </c>
      <c r="B17" t="s">
        <v>150</v>
      </c>
      <c r="C17" t="s">
        <v>64</v>
      </c>
      <c r="D17" t="s">
        <v>67</v>
      </c>
      <c r="E17" t="s">
        <v>70</v>
      </c>
      <c r="F17" t="s">
        <v>15</v>
      </c>
      <c r="G17">
        <v>50</v>
      </c>
      <c r="H17">
        <v>35</v>
      </c>
      <c r="I17" s="62">
        <f>CasesTable[[#Headers],[#Data],[2018 Inventory]]-CasesTable[[#Headers],[#Data],[Cases Sold]]</f>
        <v>15</v>
      </c>
    </row>
    <row r="18" spans="1:9" x14ac:dyDescent="0.25">
      <c r="A18" t="s">
        <v>94</v>
      </c>
      <c r="B18" t="s">
        <v>150</v>
      </c>
      <c r="C18" t="s">
        <v>64</v>
      </c>
      <c r="D18" t="s">
        <v>67</v>
      </c>
      <c r="E18" t="s">
        <v>95</v>
      </c>
      <c r="F18" t="s">
        <v>15</v>
      </c>
      <c r="G18">
        <v>100</v>
      </c>
      <c r="H18">
        <v>37</v>
      </c>
      <c r="I18" s="62">
        <f>CasesTable[[#Headers],[#Data],[2018 Inventory]]-CasesTable[[#Headers],[#Data],[Cases Sold]]</f>
        <v>63</v>
      </c>
    </row>
    <row r="19" spans="1:9" x14ac:dyDescent="0.25">
      <c r="A19" t="s">
        <v>96</v>
      </c>
      <c r="B19" t="s">
        <v>150</v>
      </c>
      <c r="C19" t="s">
        <v>64</v>
      </c>
      <c r="D19" t="s">
        <v>67</v>
      </c>
      <c r="E19" t="s">
        <v>97</v>
      </c>
      <c r="F19" t="s">
        <v>15</v>
      </c>
      <c r="G19">
        <v>75</v>
      </c>
      <c r="H19">
        <v>56</v>
      </c>
      <c r="I19" s="62">
        <f>CasesTable[[#Headers],[#Data],[2018 Inventory]]-CasesTable[[#Headers],[#Data],[Cases Sold]]</f>
        <v>19</v>
      </c>
    </row>
    <row r="20" spans="1:9" x14ac:dyDescent="0.25">
      <c r="A20" t="s">
        <v>90</v>
      </c>
      <c r="B20" t="s">
        <v>150</v>
      </c>
      <c r="C20" t="s">
        <v>64</v>
      </c>
      <c r="D20" t="s">
        <v>91</v>
      </c>
      <c r="E20" t="s">
        <v>65</v>
      </c>
      <c r="F20" t="s">
        <v>15</v>
      </c>
      <c r="G20">
        <v>150</v>
      </c>
      <c r="H20">
        <v>106</v>
      </c>
      <c r="I20" s="62">
        <f>CasesTable[[#Headers],[#Data],[2018 Inventory]]-CasesTable[[#Headers],[#Data],[Cases Sold]]</f>
        <v>44</v>
      </c>
    </row>
    <row r="21" spans="1:9" x14ac:dyDescent="0.25">
      <c r="A21" t="s">
        <v>99</v>
      </c>
      <c r="B21" t="s">
        <v>150</v>
      </c>
      <c r="C21" t="s">
        <v>64</v>
      </c>
      <c r="D21" t="s">
        <v>91</v>
      </c>
      <c r="E21" t="s">
        <v>100</v>
      </c>
      <c r="F21" t="s">
        <v>15</v>
      </c>
      <c r="G21">
        <v>200</v>
      </c>
      <c r="H21">
        <v>81</v>
      </c>
      <c r="I21" s="62">
        <f>CasesTable[[#Headers],[#Data],[2018 Inventory]]-CasesTable[[#Headers],[#Data],[Cases Sold]]</f>
        <v>119</v>
      </c>
    </row>
    <row r="22" spans="1:9" x14ac:dyDescent="0.25">
      <c r="A22" t="s">
        <v>92</v>
      </c>
      <c r="B22" t="s">
        <v>150</v>
      </c>
      <c r="C22" t="s">
        <v>64</v>
      </c>
      <c r="D22" t="s">
        <v>61</v>
      </c>
      <c r="E22" t="s">
        <v>93</v>
      </c>
      <c r="F22" t="s">
        <v>15</v>
      </c>
      <c r="G22">
        <v>50</v>
      </c>
      <c r="H22">
        <v>32</v>
      </c>
      <c r="I22" s="62">
        <f>CasesTable[[#Headers],[#Data],[2018 Inventory]]-CasesTable[[#Headers],[#Data],[Cases Sold]]</f>
        <v>18</v>
      </c>
    </row>
    <row r="23" spans="1:9" x14ac:dyDescent="0.25">
      <c r="A23" t="s">
        <v>98</v>
      </c>
      <c r="B23" t="s">
        <v>150</v>
      </c>
      <c r="C23" t="s">
        <v>64</v>
      </c>
      <c r="D23" t="s">
        <v>61</v>
      </c>
      <c r="E23" t="s">
        <v>97</v>
      </c>
      <c r="F23" t="s">
        <v>15</v>
      </c>
      <c r="G23">
        <v>50</v>
      </c>
      <c r="H23">
        <v>36</v>
      </c>
      <c r="I23" s="62">
        <f>CasesTable[[#Headers],[#Data],[2018 Inventory]]-CasesTable[[#Headers],[#Data],[Cases Sold]]</f>
        <v>14</v>
      </c>
    </row>
    <row r="24" spans="1:9" x14ac:dyDescent="0.25">
      <c r="A24" t="s">
        <v>71</v>
      </c>
      <c r="B24" t="s">
        <v>138</v>
      </c>
      <c r="C24" t="s">
        <v>60</v>
      </c>
      <c r="D24" t="s">
        <v>61</v>
      </c>
      <c r="E24" t="s">
        <v>62</v>
      </c>
      <c r="F24" t="s">
        <v>11</v>
      </c>
      <c r="G24">
        <v>75</v>
      </c>
      <c r="H24">
        <v>37</v>
      </c>
      <c r="I24" s="62">
        <f>CasesTable[[#Headers],[#Data],[2018 Inventory]]-CasesTable[[#Headers],[#Data],[Cases Sold]]</f>
        <v>38</v>
      </c>
    </row>
    <row r="25" spans="1:9" x14ac:dyDescent="0.25">
      <c r="A25" t="s">
        <v>72</v>
      </c>
      <c r="B25" t="s">
        <v>138</v>
      </c>
      <c r="C25" t="s">
        <v>64</v>
      </c>
      <c r="D25" t="s">
        <v>67</v>
      </c>
      <c r="E25" t="s">
        <v>73</v>
      </c>
      <c r="F25" t="s">
        <v>15</v>
      </c>
      <c r="G25">
        <v>100</v>
      </c>
      <c r="H25">
        <v>36</v>
      </c>
      <c r="I25" s="62">
        <f>CasesTable[[#Headers],[#Data],[2018 Inventory]]-CasesTable[[#Headers],[#Data],[Cases Sold]]</f>
        <v>64</v>
      </c>
    </row>
    <row r="26" spans="1:9" x14ac:dyDescent="0.25">
      <c r="A26" t="s">
        <v>77</v>
      </c>
      <c r="B26" t="s">
        <v>138</v>
      </c>
      <c r="C26" t="s">
        <v>64</v>
      </c>
      <c r="D26" t="s">
        <v>67</v>
      </c>
      <c r="E26" t="s">
        <v>78</v>
      </c>
      <c r="F26" t="s">
        <v>15</v>
      </c>
      <c r="G26">
        <v>50</v>
      </c>
      <c r="H26">
        <v>28</v>
      </c>
      <c r="I26" s="62">
        <f>CasesTable[[#Headers],[#Data],[2018 Inventory]]-CasesTable[[#Headers],[#Data],[Cases Sold]]</f>
        <v>22</v>
      </c>
    </row>
    <row r="27" spans="1:9" x14ac:dyDescent="0.25">
      <c r="A27" t="s">
        <v>81</v>
      </c>
      <c r="B27" t="s">
        <v>138</v>
      </c>
      <c r="C27" t="s">
        <v>64</v>
      </c>
      <c r="D27" t="s">
        <v>67</v>
      </c>
      <c r="E27" t="s">
        <v>82</v>
      </c>
      <c r="F27" t="s">
        <v>11</v>
      </c>
      <c r="G27">
        <v>50</v>
      </c>
      <c r="H27">
        <v>15</v>
      </c>
      <c r="I27" s="62">
        <f>CasesTable[[#Headers],[#Data],[2018 Inventory]]-CasesTable[[#Headers],[#Data],[Cases Sold]]</f>
        <v>35</v>
      </c>
    </row>
    <row r="28" spans="1:9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  <c r="I28" s="62">
        <f>CasesTable[[#Headers],[#Data],[2018 Inventory]]-CasesTable[[#Headers],[#Data],[Cases Sold]]</f>
        <v>22</v>
      </c>
    </row>
    <row r="29" spans="1:9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  <c r="I29" s="62">
        <f>CasesTable[[#Headers],[#Data],[2018 Inventory]]-CasesTable[[#Headers],[#Data],[Cases Sold]]</f>
        <v>67</v>
      </c>
    </row>
    <row r="30" spans="1:9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  <c r="I30" s="62">
        <f>CasesTable[[#Headers],[#Data],[2018 Inventory]]-CasesTable[[#Headers],[#Data],[Cases Sold]]</f>
        <v>47</v>
      </c>
    </row>
    <row r="31" spans="1:9" x14ac:dyDescent="0.25">
      <c r="A31" t="s">
        <v>160</v>
      </c>
      <c r="B31" s="61"/>
      <c r="C31" s="62"/>
      <c r="D31" s="62"/>
      <c r="E31" s="62"/>
      <c r="F31" s="62"/>
      <c r="G31" s="62">
        <f>SUM(CasesTable[2018 Inventory])</f>
        <v>1825</v>
      </c>
      <c r="H31" s="62">
        <f>SUBTOTAL(109,CasesTable[Cases Sold])</f>
        <v>938</v>
      </c>
      <c r="I31" s="62">
        <f>SUM(CasesTable[Cases Available])</f>
        <v>887</v>
      </c>
    </row>
  </sheetData>
  <conditionalFormatting sqref="H7:H30">
    <cfRule type="iconSet" priority="1">
      <iconSet iconSet="3Signs">
        <cfvo type="percent" val="0"/>
        <cfvo type="percent" val="26"/>
        <cfvo type="percent" val="59"/>
      </iconSet>
    </cfRule>
  </conditionalFormatting>
  <dataValidations count="1">
    <dataValidation allowBlank="1" error="pavI8MeUFtEyxX2I4tkyf4a764d7-f673-4165-acb2-541dbbbee57a" sqref="A1:H30" xr:uid="{00000000-0002-0000-0500-000000000000}"/>
  </dataValidations>
  <pageMargins left="0.7" right="0.7" top="0.75" bottom="0.75" header="0.3" footer="0.3"/>
  <pageSetup orientation="portrait" r:id="rId1"/>
  <ignoredErrors>
    <ignoredError sqref="C3" formula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opLeftCell="A10" workbookViewId="0">
      <selection activeCell="H5" sqref="H5:J5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7" t="s">
        <v>104</v>
      </c>
      <c r="H1" s="38"/>
      <c r="I1" s="38"/>
      <c r="J1" s="38"/>
    </row>
    <row r="2" spans="1:11" ht="30" customHeight="1" x14ac:dyDescent="0.25">
      <c r="A2" t="s">
        <v>105</v>
      </c>
      <c r="B2">
        <v>4037</v>
      </c>
      <c r="C2" t="s">
        <v>106</v>
      </c>
      <c r="D2" s="33">
        <v>72.900000000000006</v>
      </c>
      <c r="E2" s="16"/>
      <c r="G2" s="17" t="s">
        <v>102</v>
      </c>
      <c r="H2" s="35" t="s">
        <v>107</v>
      </c>
      <c r="I2" s="35"/>
      <c r="J2" s="35"/>
    </row>
    <row r="3" spans="1:11" ht="30" customHeight="1" x14ac:dyDescent="0.25">
      <c r="A3" t="s">
        <v>108</v>
      </c>
      <c r="B3">
        <v>4037</v>
      </c>
      <c r="C3" t="s">
        <v>109</v>
      </c>
      <c r="D3" s="33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3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3">
        <v>66.45</v>
      </c>
      <c r="E5" s="16"/>
      <c r="G5" s="17" t="s">
        <v>23</v>
      </c>
      <c r="H5" s="36">
        <f>VLOOKUP(H2,PackagesTable[#All],4)</f>
        <v>66</v>
      </c>
      <c r="I5" s="36"/>
      <c r="J5" s="36"/>
    </row>
    <row r="6" spans="1:11" ht="30" customHeight="1" x14ac:dyDescent="0.25">
      <c r="A6" t="s">
        <v>114</v>
      </c>
      <c r="B6">
        <v>4034</v>
      </c>
      <c r="C6" t="s">
        <v>115</v>
      </c>
      <c r="D6" s="33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3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3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3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3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3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3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3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3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3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3">
        <v>66</v>
      </c>
      <c r="E16" s="16"/>
      <c r="G16" s="20" t="s">
        <v>152</v>
      </c>
      <c r="H16" s="27">
        <f>DCOUNT(PackagesTable[#All],G7,H14:H15)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3">
        <v>68.45</v>
      </c>
      <c r="E17" s="16"/>
      <c r="G17" s="20" t="s">
        <v>153</v>
      </c>
      <c r="H17" s="28">
        <f>DAVERAGE(PackagesTable[#All],PackagesTable[[#Headers],[Cost]],H14:H16)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3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3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3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3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3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2023-03-24T14:01:57Z</dcterms:modified>
  <cp:category/>
  <cp:contentStatus/>
</cp:coreProperties>
</file>