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OGISTICS AND SUPPLY CHAIN\Time Series\"/>
    </mc:Choice>
  </mc:AlternateContent>
  <xr:revisionPtr revIDLastSave="0" documentId="8_{F92E7255-7940-4793-9307-30B29FB820DB}" xr6:coauthVersionLast="47" xr6:coauthVersionMax="47" xr10:uidLastSave="{00000000-0000-0000-0000-000000000000}"/>
  <bookViews>
    <workbookView xWindow="-108" yWindow="-108" windowWidth="23256" windowHeight="12456" xr2:uid="{E172C299-E2FC-49E3-BDD9-4C053E21A3FD}"/>
  </bookViews>
  <sheets>
    <sheet name="Quiz 2 08_11" sheetId="1" r:id="rId1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'Quiz 2 08_11'!$B$55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4" i="1" l="1"/>
  <c r="C104" i="1" s="1"/>
  <c r="B103" i="1"/>
  <c r="C103" i="1" s="1"/>
  <c r="B102" i="1"/>
  <c r="C102" i="1" s="1"/>
  <c r="B101" i="1"/>
  <c r="C101" i="1" s="1"/>
  <c r="B100" i="1"/>
  <c r="C100" i="1" s="1"/>
  <c r="B99" i="1"/>
  <c r="C99" i="1" s="1"/>
  <c r="B98" i="1"/>
  <c r="C98" i="1" s="1"/>
  <c r="B97" i="1"/>
  <c r="C97" i="1" s="1"/>
  <c r="B96" i="1"/>
  <c r="C96" i="1" s="1"/>
  <c r="B95" i="1"/>
  <c r="C95" i="1" s="1"/>
  <c r="B94" i="1"/>
  <c r="C94" i="1" s="1"/>
  <c r="B93" i="1"/>
  <c r="C93" i="1" s="1"/>
  <c r="C68" i="1"/>
  <c r="D55" i="1" s="1"/>
  <c r="B68" i="1"/>
  <c r="E66" i="1" s="1"/>
  <c r="C67" i="1"/>
  <c r="B67" i="1"/>
  <c r="E65" i="1"/>
  <c r="E63" i="1"/>
  <c r="E61" i="1"/>
  <c r="E59" i="1"/>
  <c r="E57" i="1"/>
  <c r="E55" i="1"/>
  <c r="B37" i="1"/>
  <c r="B22" i="1"/>
  <c r="B23" i="1" s="1"/>
  <c r="C19" i="1"/>
  <c r="B19" i="1"/>
  <c r="I16" i="1" s="1"/>
  <c r="J16" i="1" s="1"/>
  <c r="C18" i="1"/>
  <c r="B18" i="1"/>
  <c r="F17" i="1"/>
  <c r="G17" i="1" s="1"/>
  <c r="H17" i="1" s="1"/>
  <c r="E17" i="1"/>
  <c r="D17" i="1"/>
  <c r="F16" i="1"/>
  <c r="E16" i="1"/>
  <c r="D16" i="1"/>
  <c r="I15" i="1"/>
  <c r="J15" i="1" s="1"/>
  <c r="F15" i="1"/>
  <c r="G15" i="1" s="1"/>
  <c r="H15" i="1" s="1"/>
  <c r="E15" i="1"/>
  <c r="D15" i="1"/>
  <c r="F14" i="1"/>
  <c r="G14" i="1" s="1"/>
  <c r="H14" i="1" s="1"/>
  <c r="E14" i="1"/>
  <c r="D14" i="1"/>
  <c r="G13" i="1"/>
  <c r="H13" i="1" s="1"/>
  <c r="F13" i="1"/>
  <c r="E13" i="1"/>
  <c r="D13" i="1"/>
  <c r="F12" i="1"/>
  <c r="G12" i="1" s="1"/>
  <c r="H12" i="1" s="1"/>
  <c r="E12" i="1"/>
  <c r="D12" i="1"/>
  <c r="F11" i="1"/>
  <c r="G11" i="1" s="1"/>
  <c r="H11" i="1" s="1"/>
  <c r="E11" i="1"/>
  <c r="D11" i="1"/>
  <c r="F10" i="1"/>
  <c r="G10" i="1" s="1"/>
  <c r="H10" i="1" s="1"/>
  <c r="E10" i="1"/>
  <c r="D10" i="1"/>
  <c r="F9" i="1"/>
  <c r="G9" i="1" s="1"/>
  <c r="H9" i="1" s="1"/>
  <c r="E9" i="1"/>
  <c r="D9" i="1"/>
  <c r="F8" i="1"/>
  <c r="E8" i="1"/>
  <c r="D8" i="1"/>
  <c r="D18" i="1" s="1"/>
  <c r="I7" i="1"/>
  <c r="J7" i="1" s="1"/>
  <c r="F7" i="1"/>
  <c r="G7" i="1" s="1"/>
  <c r="H7" i="1" s="1"/>
  <c r="E7" i="1"/>
  <c r="D7" i="1"/>
  <c r="I6" i="1"/>
  <c r="J6" i="1" s="1"/>
  <c r="F6" i="1"/>
  <c r="G6" i="1" s="1"/>
  <c r="H6" i="1" s="1"/>
  <c r="E6" i="1"/>
  <c r="D6" i="1"/>
  <c r="G5" i="1"/>
  <c r="H5" i="1" s="1"/>
  <c r="F5" i="1"/>
  <c r="E5" i="1"/>
  <c r="D5" i="1"/>
  <c r="D19" i="1" s="1"/>
  <c r="F4" i="1"/>
  <c r="G4" i="1" s="1"/>
  <c r="H4" i="1" s="1"/>
  <c r="E4" i="1"/>
  <c r="D4" i="1"/>
  <c r="F3" i="1"/>
  <c r="G3" i="1" s="1"/>
  <c r="E3" i="1"/>
  <c r="E19" i="1" s="1"/>
  <c r="D3" i="1"/>
  <c r="G55" i="1" l="1"/>
  <c r="F55" i="1"/>
  <c r="H3" i="1"/>
  <c r="D57" i="1"/>
  <c r="D65" i="1"/>
  <c r="I5" i="1"/>
  <c r="J5" i="1" s="1"/>
  <c r="I13" i="1"/>
  <c r="J13" i="1" s="1"/>
  <c r="I12" i="1"/>
  <c r="J12" i="1" s="1"/>
  <c r="E18" i="1"/>
  <c r="B32" i="1" s="1"/>
  <c r="B33" i="1" s="1"/>
  <c r="I14" i="1"/>
  <c r="J14" i="1" s="1"/>
  <c r="D61" i="1"/>
  <c r="B41" i="1"/>
  <c r="I4" i="1"/>
  <c r="J4" i="1" s="1"/>
  <c r="I3" i="1"/>
  <c r="I11" i="1"/>
  <c r="J11" i="1" s="1"/>
  <c r="F18" i="1"/>
  <c r="D56" i="1"/>
  <c r="D58" i="1"/>
  <c r="D60" i="1"/>
  <c r="D62" i="1"/>
  <c r="D64" i="1"/>
  <c r="D66" i="1"/>
  <c r="D63" i="1"/>
  <c r="G16" i="1"/>
  <c r="H16" i="1" s="1"/>
  <c r="I9" i="1"/>
  <c r="J9" i="1" s="1"/>
  <c r="I17" i="1"/>
  <c r="J17" i="1" s="1"/>
  <c r="E56" i="1"/>
  <c r="E67" i="1" s="1"/>
  <c r="E58" i="1"/>
  <c r="E60" i="1"/>
  <c r="E62" i="1"/>
  <c r="E64" i="1"/>
  <c r="D59" i="1"/>
  <c r="G8" i="1"/>
  <c r="H8" i="1" s="1"/>
  <c r="I10" i="1"/>
  <c r="J10" i="1" s="1"/>
  <c r="I8" i="1"/>
  <c r="J8" i="1" s="1"/>
  <c r="F62" i="1" l="1"/>
  <c r="G62" i="1"/>
  <c r="G65" i="1"/>
  <c r="F65" i="1"/>
  <c r="F60" i="1"/>
  <c r="G60" i="1"/>
  <c r="G57" i="1"/>
  <c r="F57" i="1"/>
  <c r="F67" i="1" s="1"/>
  <c r="F58" i="1"/>
  <c r="G58" i="1"/>
  <c r="G61" i="1"/>
  <c r="F61" i="1"/>
  <c r="H18" i="1"/>
  <c r="B44" i="1" s="1"/>
  <c r="F56" i="1"/>
  <c r="G56" i="1"/>
  <c r="G67" i="1" s="1"/>
  <c r="G18" i="1"/>
  <c r="G59" i="1"/>
  <c r="F59" i="1"/>
  <c r="D67" i="1"/>
  <c r="G63" i="1"/>
  <c r="F63" i="1"/>
  <c r="F66" i="1"/>
  <c r="G66" i="1"/>
  <c r="F64" i="1"/>
  <c r="G64" i="1"/>
  <c r="I18" i="1"/>
  <c r="J3" i="1"/>
  <c r="J18" i="1" s="1"/>
  <c r="H55" i="1" l="1"/>
  <c r="I55" i="1" s="1"/>
  <c r="B49" i="1"/>
  <c r="B45" i="1"/>
  <c r="B46" i="1" s="1"/>
</calcChain>
</file>

<file path=xl/sharedStrings.xml><?xml version="1.0" encoding="utf-8"?>
<sst xmlns="http://schemas.openxmlformats.org/spreadsheetml/2006/main" count="104" uniqueCount="95">
  <si>
    <t>Question 1</t>
  </si>
  <si>
    <t>Observation</t>
  </si>
  <si>
    <t>Y</t>
  </si>
  <si>
    <t>X</t>
  </si>
  <si>
    <t>X^2</t>
  </si>
  <si>
    <t>XY</t>
  </si>
  <si>
    <t>Y'</t>
  </si>
  <si>
    <t>Y' - Ymean</t>
  </si>
  <si>
    <t>( Y' - Ymean )^2</t>
  </si>
  <si>
    <t>Y - Ymean</t>
  </si>
  <si>
    <t>(Y-Ymean)^2</t>
  </si>
  <si>
    <t>Sum</t>
  </si>
  <si>
    <t>Mean</t>
  </si>
  <si>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2"/>
        <color rgb="FF000000"/>
        <rFont val="Times New Roman"/>
        <family val="1"/>
      </rPr>
      <t xml:space="preserve">Does a significant relationship exist between the number of copies produced and the associated direct labor cost? </t>
    </r>
  </si>
  <si>
    <t>a, autocorrelation</t>
  </si>
  <si>
    <t>r</t>
  </si>
  <si>
    <t>t</t>
  </si>
  <si>
    <t>Hypothesis</t>
  </si>
  <si>
    <t>H0 : p = 0</t>
  </si>
  <si>
    <t>H1 : p&lt;&gt;0</t>
  </si>
  <si>
    <t>observation 15-2 = 13</t>
  </si>
  <si>
    <t>t critical 5%</t>
  </si>
  <si>
    <t>So, reject H0, there are relationship between the number of copies</t>
  </si>
  <si>
    <t xml:space="preserve">b.	State the prediction equation.  </t>
  </si>
  <si>
    <t>b, Predict Equation</t>
  </si>
  <si>
    <t>Y = 1.54 + 0.012*X</t>
  </si>
  <si>
    <t>b1</t>
  </si>
  <si>
    <t>B0</t>
  </si>
  <si>
    <t>c.Forecast the associated direct labor cost when there are 18 copies produce</t>
  </si>
  <si>
    <t>c, : x = 18</t>
  </si>
  <si>
    <t>Y = 1.54+0.012*18</t>
  </si>
  <si>
    <t xml:space="preserve">d.What percentage of the variation in cost can be explained with the prediction equation? </t>
  </si>
  <si>
    <t>What percentage of the variation in cost can be explained with the prediction equation</t>
  </si>
  <si>
    <t>R^2</t>
  </si>
  <si>
    <t xml:space="preserve">e. State the amount of unexplained variation. </t>
  </si>
  <si>
    <t>SSR</t>
  </si>
  <si>
    <t>SST</t>
  </si>
  <si>
    <t>SSE = SST - SSR</t>
  </si>
  <si>
    <t>f : State the amount of total variation.</t>
  </si>
  <si>
    <t>Question 2</t>
  </si>
  <si>
    <t>City</t>
  </si>
  <si>
    <t>Number of Mail Orders Received (1,000s)</t>
  </si>
  <si>
    <t>Number of Catalogs Distributed (1,000s)</t>
  </si>
  <si>
    <t>X - Mean X</t>
  </si>
  <si>
    <t>Y- Ymean</t>
  </si>
  <si>
    <t>(X - meanX)^2</t>
  </si>
  <si>
    <t>(X- meanX)*(Y - meanY)</t>
  </si>
  <si>
    <t>b0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</si>
  <si>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</si>
  <si>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</si>
  <si>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</si>
  <si>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</si>
  <si>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</si>
  <si>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</si>
  <si>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</si>
  <si>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</si>
  <si>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</si>
  <si>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</si>
  <si>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</si>
  <si>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</si>
  <si>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Total</t>
  </si>
  <si>
    <t>b,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</si>
  <si>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</si>
  <si>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</si>
  <si>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</si>
  <si>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</si>
  <si>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</si>
  <si>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</si>
  <si>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</si>
  <si>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</si>
  <si>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</si>
  <si>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</si>
  <si>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</si>
  <si>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Significance F</t>
  </si>
  <si>
    <t>Regression</t>
  </si>
  <si>
    <t>Residual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</si>
  <si>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</si>
  <si>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</si>
  <si>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</si>
  <si>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</si>
  <si>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</si>
  <si>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</si>
  <si>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</si>
  <si>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</si>
  <si>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 xml:space="preserve">C,Test for the significance of the regression using the F statistic from the ANOVA table. (Use the .01 significance level.) </t>
  </si>
  <si>
    <t>Predicted Y</t>
  </si>
  <si>
    <t>Residuals</t>
  </si>
  <si>
    <t>F-test</t>
  </si>
  <si>
    <t>H0</t>
  </si>
  <si>
    <t>b1 = 0</t>
  </si>
  <si>
    <t>H1</t>
  </si>
  <si>
    <t>b1 &lt;&gt; 0</t>
  </si>
  <si>
    <t xml:space="preserve">since </t>
  </si>
  <si>
    <t xml:space="preserve">the p-value of the intercept is 0.000993236 which is lower than the significance level, so we can reject the null hypothesis H0 </t>
  </si>
  <si>
    <t>d.Forecast the number of mail orders received when 10,000 catalogs are distributed with a 90% prediction interval.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</si>
</sst>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sz val="7"/>
      <color theme="1"/>
      <name val="Times New Roman"/>
      <family val="1"/>
    </font>
    <font>
      <sz val="12"/>
      <color rgb="FF000000"/>
      <name val="Times New Roman"/>
      <family val="1"/>
    </font>
    <font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2">
    <xf numFmtId="0" fontId="0" fillId="0" borderId="0" xfId="0"/>
    <xf numFmtId="0" fontId="2" fillId="2" borderId="0" xfId="0" applyFont="1" applyFill="1"/>
    <xf numFmtId="0" fontId="0" fillId="2" borderId="0" xfId="0" applyFill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4" borderId="0" xfId="0" applyFont="1" applyFill="1" applyAlignment="1">
      <alignment horizontal="left" vertical="center" indent="5"/>
    </xf>
    <xf numFmtId="0" fontId="0" fillId="4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6" fillId="4" borderId="0" xfId="0" applyFont="1" applyFill="1" applyAlignment="1">
      <alignment horizontal="left" vertical="center" indent="5"/>
    </xf>
    <xf numFmtId="0" fontId="0" fillId="5" borderId="2" xfId="0" applyFill="1" applyBorder="1"/>
    <xf numFmtId="0" fontId="0" fillId="5" borderId="3" xfId="0" applyFill="1" applyBorder="1"/>
    <xf numFmtId="0" fontId="4" fillId="0" borderId="0" xfId="0" applyFont="1"/>
    <xf numFmtId="0" fontId="0" fillId="0" borderId="9" xfId="0" applyBorder="1"/>
    <xf numFmtId="0" fontId="0" fillId="5" borderId="10" xfId="0" applyFill="1" applyBorder="1"/>
    <xf numFmtId="0" fontId="7" fillId="2" borderId="0" xfId="0" applyFont="1" applyFill="1"/>
    <xf numFmtId="0" fontId="8" fillId="0" borderId="11" xfId="0" applyFont="1" applyBorder="1" applyAlignment="1">
      <alignment horizontal="centerContinuous"/>
    </xf>
    <xf numFmtId="0" fontId="8" fillId="0" borderId="12" xfId="0" applyFont="1" applyBorder="1" applyAlignment="1">
      <alignment horizontal="centerContinuous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1" xfId="1" applyFont="1" applyBorder="1" applyAlignment="1">
      <alignment horizontal="center"/>
    </xf>
    <xf numFmtId="0" fontId="8" fillId="0" borderId="12" xfId="1" applyFont="1" applyBorder="1" applyAlignment="1">
      <alignment horizontal="center"/>
    </xf>
    <xf numFmtId="0" fontId="1" fillId="0" borderId="4" xfId="1" applyBorder="1" applyAlignment="1">
      <alignment horizontal="center"/>
    </xf>
    <xf numFmtId="0" fontId="1" fillId="0" borderId="0" xfId="1" applyAlignment="1">
      <alignment horizontal="center"/>
    </xf>
    <xf numFmtId="0" fontId="1" fillId="0" borderId="14" xfId="1" applyBorder="1"/>
    <xf numFmtId="0" fontId="1" fillId="0" borderId="15" xfId="1" applyBorder="1"/>
    <xf numFmtId="0" fontId="1" fillId="0" borderId="0" xfId="1"/>
    <xf numFmtId="0" fontId="1" fillId="0" borderId="16" xfId="1" applyBorder="1"/>
    <xf numFmtId="0" fontId="1" fillId="0" borderId="17" xfId="1" applyBorder="1"/>
    <xf numFmtId="0" fontId="1" fillId="0" borderId="6" xfId="1" applyBorder="1" applyAlignment="1">
      <alignment horizontal="center"/>
    </xf>
    <xf numFmtId="0" fontId="1" fillId="0" borderId="7" xfId="1" applyBorder="1" applyAlignment="1">
      <alignment horizontal="center"/>
    </xf>
  </cellXfs>
  <cellStyles count="2">
    <cellStyle name="Normal" xfId="0" builtinId="0"/>
    <cellStyle name="Normal 2" xfId="1" xr:uid="{A59985F3-C1C1-496E-A933-2C57479B65F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61CDB-AED3-4B4A-9601-86244CF7D393}">
  <dimension ref="A1:J106"/>
  <sheetViews>
    <sheetView tabSelected="1" topLeftCell="A18" workbookViewId="0">
      <selection activeCell="L101" sqref="L101"/>
    </sheetView>
  </sheetViews>
  <sheetFormatPr defaultRowHeight="14.4" x14ac:dyDescent="0.3"/>
  <cols>
    <col min="1" max="1" width="18.6640625" bestFit="1" customWidth="1"/>
    <col min="7" max="7" width="12.6640625" bestFit="1" customWidth="1"/>
    <col min="8" max="8" width="13.6640625" bestFit="1" customWidth="1"/>
    <col min="10" max="10" width="14.21875" bestFit="1" customWidth="1"/>
  </cols>
  <sheetData>
    <row r="1" spans="1:10" ht="30" customHeight="1" thickBot="1" x14ac:dyDescent="0.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 ht="18" x14ac:dyDescent="0.35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5" t="s">
        <v>10</v>
      </c>
    </row>
    <row r="3" spans="1:10" x14ac:dyDescent="0.3">
      <c r="A3" s="6">
        <v>1</v>
      </c>
      <c r="B3">
        <v>1.6</v>
      </c>
      <c r="C3">
        <v>10</v>
      </c>
      <c r="D3">
        <f>C3^2</f>
        <v>100</v>
      </c>
      <c r="E3">
        <f>B3*C3</f>
        <v>16</v>
      </c>
      <c r="F3">
        <f>1.54+0.012*C3</f>
        <v>1.6600000000000001</v>
      </c>
      <c r="G3">
        <f>F3-$B$19</f>
        <v>-0.55333333333333323</v>
      </c>
      <c r="H3">
        <f>G3^2</f>
        <v>0.30617777777777766</v>
      </c>
      <c r="I3">
        <f>B3-$B$19</f>
        <v>-0.61333333333333329</v>
      </c>
      <c r="J3" s="7">
        <f>I3^2</f>
        <v>0.37617777777777772</v>
      </c>
    </row>
    <row r="4" spans="1:10" x14ac:dyDescent="0.3">
      <c r="A4" s="6">
        <v>2</v>
      </c>
      <c r="B4">
        <v>1.8</v>
      </c>
      <c r="C4">
        <v>10</v>
      </c>
      <c r="D4">
        <f t="shared" ref="D4:D17" si="0">C4^2</f>
        <v>100</v>
      </c>
      <c r="E4">
        <f t="shared" ref="E4:E17" si="1">B4*C4</f>
        <v>18</v>
      </c>
      <c r="F4">
        <f t="shared" ref="F4:F17" si="2">1.54+0.012*C4</f>
        <v>1.6600000000000001</v>
      </c>
      <c r="G4">
        <f t="shared" ref="G4:G17" si="3">F4-$B$19</f>
        <v>-0.55333333333333323</v>
      </c>
      <c r="H4">
        <f t="shared" ref="H4:H17" si="4">G4^2</f>
        <v>0.30617777777777766</v>
      </c>
      <c r="I4">
        <f t="shared" ref="I4:I17" si="5">B4-$B$19</f>
        <v>-0.41333333333333333</v>
      </c>
      <c r="J4" s="7">
        <f t="shared" ref="J4:J17" si="6">I4^2</f>
        <v>0.17084444444444444</v>
      </c>
    </row>
    <row r="5" spans="1:10" x14ac:dyDescent="0.3">
      <c r="A5" s="6">
        <v>3</v>
      </c>
      <c r="B5">
        <v>1.7</v>
      </c>
      <c r="C5">
        <v>20</v>
      </c>
      <c r="D5">
        <f t="shared" si="0"/>
        <v>400</v>
      </c>
      <c r="E5">
        <f t="shared" si="1"/>
        <v>34</v>
      </c>
      <c r="F5">
        <f t="shared" si="2"/>
        <v>1.78</v>
      </c>
      <c r="G5">
        <f t="shared" si="3"/>
        <v>-0.43333333333333335</v>
      </c>
      <c r="H5">
        <f t="shared" si="4"/>
        <v>0.18777777777777779</v>
      </c>
      <c r="I5">
        <f t="shared" si="5"/>
        <v>-0.51333333333333342</v>
      </c>
      <c r="J5" s="7">
        <f t="shared" si="6"/>
        <v>0.2635111111111112</v>
      </c>
    </row>
    <row r="6" spans="1:10" x14ac:dyDescent="0.3">
      <c r="A6" s="6">
        <v>4</v>
      </c>
      <c r="B6">
        <v>1.9</v>
      </c>
      <c r="C6">
        <v>20</v>
      </c>
      <c r="D6">
        <f t="shared" si="0"/>
        <v>400</v>
      </c>
      <c r="E6">
        <f t="shared" si="1"/>
        <v>38</v>
      </c>
      <c r="F6">
        <f t="shared" si="2"/>
        <v>1.78</v>
      </c>
      <c r="G6">
        <f t="shared" si="3"/>
        <v>-0.43333333333333335</v>
      </c>
      <c r="H6">
        <f t="shared" si="4"/>
        <v>0.18777777777777779</v>
      </c>
      <c r="I6">
        <f t="shared" si="5"/>
        <v>-0.31333333333333346</v>
      </c>
      <c r="J6" s="7">
        <f t="shared" si="6"/>
        <v>9.8177777777777864E-2</v>
      </c>
    </row>
    <row r="7" spans="1:10" x14ac:dyDescent="0.3">
      <c r="A7" s="6">
        <v>5</v>
      </c>
      <c r="B7">
        <v>1.8</v>
      </c>
      <c r="C7">
        <v>30</v>
      </c>
      <c r="D7">
        <f t="shared" si="0"/>
        <v>900</v>
      </c>
      <c r="E7">
        <f t="shared" si="1"/>
        <v>54</v>
      </c>
      <c r="F7">
        <f t="shared" si="2"/>
        <v>1.9</v>
      </c>
      <c r="G7">
        <f t="shared" si="3"/>
        <v>-0.31333333333333346</v>
      </c>
      <c r="H7">
        <f t="shared" si="4"/>
        <v>9.8177777777777864E-2</v>
      </c>
      <c r="I7">
        <f t="shared" si="5"/>
        <v>-0.41333333333333333</v>
      </c>
      <c r="J7" s="7">
        <f t="shared" si="6"/>
        <v>0.17084444444444444</v>
      </c>
    </row>
    <row r="8" spans="1:10" x14ac:dyDescent="0.3">
      <c r="A8" s="6">
        <v>6</v>
      </c>
      <c r="B8">
        <v>2.1</v>
      </c>
      <c r="C8">
        <v>30</v>
      </c>
      <c r="D8">
        <f t="shared" si="0"/>
        <v>900</v>
      </c>
      <c r="E8">
        <f t="shared" si="1"/>
        <v>63</v>
      </c>
      <c r="F8">
        <f t="shared" si="2"/>
        <v>1.9</v>
      </c>
      <c r="G8">
        <f t="shared" si="3"/>
        <v>-0.31333333333333346</v>
      </c>
      <c r="H8">
        <f t="shared" si="4"/>
        <v>9.8177777777777864E-2</v>
      </c>
      <c r="I8">
        <f t="shared" si="5"/>
        <v>-0.11333333333333329</v>
      </c>
      <c r="J8" s="7">
        <f t="shared" si="6"/>
        <v>1.2844444444444434E-2</v>
      </c>
    </row>
    <row r="9" spans="1:10" x14ac:dyDescent="0.3">
      <c r="A9" s="6">
        <v>7</v>
      </c>
      <c r="B9">
        <v>1.9</v>
      </c>
      <c r="C9">
        <v>40</v>
      </c>
      <c r="D9">
        <f t="shared" si="0"/>
        <v>1600</v>
      </c>
      <c r="E9">
        <f t="shared" si="1"/>
        <v>76</v>
      </c>
      <c r="F9">
        <f t="shared" si="2"/>
        <v>2.02</v>
      </c>
      <c r="G9">
        <f t="shared" si="3"/>
        <v>-0.19333333333333336</v>
      </c>
      <c r="H9">
        <f t="shared" si="4"/>
        <v>3.7377777777777788E-2</v>
      </c>
      <c r="I9">
        <f t="shared" si="5"/>
        <v>-0.31333333333333346</v>
      </c>
      <c r="J9" s="7">
        <f t="shared" si="6"/>
        <v>9.8177777777777864E-2</v>
      </c>
    </row>
    <row r="10" spans="1:10" x14ac:dyDescent="0.3">
      <c r="A10" s="6">
        <v>8</v>
      </c>
      <c r="B10">
        <v>2.2000000000000002</v>
      </c>
      <c r="C10">
        <v>50</v>
      </c>
      <c r="D10">
        <f t="shared" si="0"/>
        <v>2500</v>
      </c>
      <c r="E10">
        <f t="shared" si="1"/>
        <v>110.00000000000001</v>
      </c>
      <c r="F10">
        <f t="shared" si="2"/>
        <v>2.14</v>
      </c>
      <c r="G10">
        <f t="shared" si="3"/>
        <v>-7.333333333333325E-2</v>
      </c>
      <c r="H10">
        <f t="shared" si="4"/>
        <v>5.3777777777777652E-3</v>
      </c>
      <c r="I10">
        <f t="shared" si="5"/>
        <v>-1.3333333333333197E-2</v>
      </c>
      <c r="J10" s="7">
        <f t="shared" si="6"/>
        <v>1.7777777777777415E-4</v>
      </c>
    </row>
    <row r="11" spans="1:10" x14ac:dyDescent="0.3">
      <c r="A11" s="6">
        <v>9</v>
      </c>
      <c r="B11">
        <v>2.6</v>
      </c>
      <c r="C11">
        <v>70</v>
      </c>
      <c r="D11">
        <f t="shared" si="0"/>
        <v>4900</v>
      </c>
      <c r="E11">
        <f t="shared" si="1"/>
        <v>182</v>
      </c>
      <c r="F11">
        <f t="shared" si="2"/>
        <v>2.38</v>
      </c>
      <c r="G11">
        <f t="shared" si="3"/>
        <v>0.16666666666666652</v>
      </c>
      <c r="H11">
        <f t="shared" si="4"/>
        <v>2.7777777777777728E-2</v>
      </c>
      <c r="I11">
        <f t="shared" si="5"/>
        <v>0.38666666666666671</v>
      </c>
      <c r="J11" s="7">
        <f t="shared" si="6"/>
        <v>0.14951111111111115</v>
      </c>
    </row>
    <row r="12" spans="1:10" x14ac:dyDescent="0.3">
      <c r="A12" s="6">
        <v>10</v>
      </c>
      <c r="B12">
        <v>2.2999999999999998</v>
      </c>
      <c r="C12">
        <v>70</v>
      </c>
      <c r="D12">
        <f t="shared" si="0"/>
        <v>4900</v>
      </c>
      <c r="E12">
        <f t="shared" si="1"/>
        <v>161</v>
      </c>
      <c r="F12">
        <f t="shared" si="2"/>
        <v>2.38</v>
      </c>
      <c r="G12">
        <f t="shared" si="3"/>
        <v>0.16666666666666652</v>
      </c>
      <c r="H12">
        <f t="shared" si="4"/>
        <v>2.7777777777777728E-2</v>
      </c>
      <c r="I12">
        <f t="shared" si="5"/>
        <v>8.6666666666666448E-2</v>
      </c>
      <c r="J12" s="7">
        <f t="shared" si="6"/>
        <v>7.5111111111110735E-3</v>
      </c>
    </row>
    <row r="13" spans="1:10" x14ac:dyDescent="0.3">
      <c r="A13" s="6">
        <v>11</v>
      </c>
      <c r="B13">
        <v>2.5</v>
      </c>
      <c r="C13">
        <v>80</v>
      </c>
      <c r="D13">
        <f t="shared" si="0"/>
        <v>6400</v>
      </c>
      <c r="E13">
        <f t="shared" si="1"/>
        <v>200</v>
      </c>
      <c r="F13">
        <f t="shared" si="2"/>
        <v>2.5</v>
      </c>
      <c r="G13">
        <f t="shared" si="3"/>
        <v>0.28666666666666663</v>
      </c>
      <c r="H13">
        <f t="shared" si="4"/>
        <v>8.2177777777777752E-2</v>
      </c>
      <c r="I13">
        <f t="shared" si="5"/>
        <v>0.28666666666666663</v>
      </c>
      <c r="J13" s="7">
        <f t="shared" si="6"/>
        <v>8.2177777777777752E-2</v>
      </c>
    </row>
    <row r="14" spans="1:10" x14ac:dyDescent="0.3">
      <c r="A14" s="6">
        <v>12</v>
      </c>
      <c r="B14">
        <v>2.7</v>
      </c>
      <c r="C14">
        <v>80</v>
      </c>
      <c r="D14">
        <f t="shared" si="0"/>
        <v>6400</v>
      </c>
      <c r="E14">
        <f t="shared" si="1"/>
        <v>216</v>
      </c>
      <c r="F14">
        <f t="shared" si="2"/>
        <v>2.5</v>
      </c>
      <c r="G14">
        <f t="shared" si="3"/>
        <v>0.28666666666666663</v>
      </c>
      <c r="H14">
        <f t="shared" si="4"/>
        <v>8.2177777777777752E-2</v>
      </c>
      <c r="I14">
        <f t="shared" si="5"/>
        <v>0.4866666666666668</v>
      </c>
      <c r="J14" s="7">
        <f t="shared" si="6"/>
        <v>0.23684444444444458</v>
      </c>
    </row>
    <row r="15" spans="1:10" x14ac:dyDescent="0.3">
      <c r="A15" s="6">
        <v>13</v>
      </c>
      <c r="B15">
        <v>2.4</v>
      </c>
      <c r="C15">
        <v>80</v>
      </c>
      <c r="D15">
        <f t="shared" si="0"/>
        <v>6400</v>
      </c>
      <c r="E15">
        <f t="shared" si="1"/>
        <v>192</v>
      </c>
      <c r="F15">
        <f t="shared" si="2"/>
        <v>2.5</v>
      </c>
      <c r="G15">
        <f t="shared" si="3"/>
        <v>0.28666666666666663</v>
      </c>
      <c r="H15">
        <f t="shared" si="4"/>
        <v>8.2177777777777752E-2</v>
      </c>
      <c r="I15">
        <f t="shared" si="5"/>
        <v>0.18666666666666654</v>
      </c>
      <c r="J15" s="7">
        <f t="shared" si="6"/>
        <v>3.4844444444444393E-2</v>
      </c>
    </row>
    <row r="16" spans="1:10" x14ac:dyDescent="0.3">
      <c r="A16" s="6">
        <v>14</v>
      </c>
      <c r="B16">
        <v>3</v>
      </c>
      <c r="C16">
        <v>100</v>
      </c>
      <c r="D16">
        <f t="shared" si="0"/>
        <v>10000</v>
      </c>
      <c r="E16">
        <f t="shared" si="1"/>
        <v>300</v>
      </c>
      <c r="F16">
        <f t="shared" si="2"/>
        <v>2.74</v>
      </c>
      <c r="G16">
        <f t="shared" si="3"/>
        <v>0.52666666666666684</v>
      </c>
      <c r="H16">
        <f t="shared" si="4"/>
        <v>0.27737777777777795</v>
      </c>
      <c r="I16">
        <f t="shared" si="5"/>
        <v>0.78666666666666663</v>
      </c>
      <c r="J16" s="7">
        <f t="shared" si="6"/>
        <v>0.61884444444444442</v>
      </c>
    </row>
    <row r="17" spans="1:10" x14ac:dyDescent="0.3">
      <c r="A17" s="6">
        <v>15</v>
      </c>
      <c r="B17">
        <v>2.7</v>
      </c>
      <c r="C17">
        <v>100</v>
      </c>
      <c r="D17">
        <f t="shared" si="0"/>
        <v>10000</v>
      </c>
      <c r="E17">
        <f t="shared" si="1"/>
        <v>270</v>
      </c>
      <c r="F17">
        <f t="shared" si="2"/>
        <v>2.74</v>
      </c>
      <c r="G17">
        <f t="shared" si="3"/>
        <v>0.52666666666666684</v>
      </c>
      <c r="H17">
        <f t="shared" si="4"/>
        <v>0.27737777777777795</v>
      </c>
      <c r="I17">
        <f t="shared" si="5"/>
        <v>0.4866666666666668</v>
      </c>
      <c r="J17" s="7">
        <f t="shared" si="6"/>
        <v>0.23684444444444458</v>
      </c>
    </row>
    <row r="18" spans="1:10" x14ac:dyDescent="0.3">
      <c r="A18" s="6" t="s">
        <v>11</v>
      </c>
      <c r="B18">
        <f>SUM(B3:B17)</f>
        <v>33.200000000000003</v>
      </c>
      <c r="C18">
        <f t="shared" ref="C18:J18" si="7">SUM(C3:C17)</f>
        <v>790</v>
      </c>
      <c r="D18">
        <f t="shared" si="7"/>
        <v>55900</v>
      </c>
      <c r="E18">
        <f t="shared" si="7"/>
        <v>1930</v>
      </c>
      <c r="F18">
        <f t="shared" si="7"/>
        <v>32.580000000000005</v>
      </c>
      <c r="G18">
        <f t="shared" si="7"/>
        <v>-0.62000000000000011</v>
      </c>
      <c r="H18">
        <f t="shared" si="7"/>
        <v>2.0838666666666663</v>
      </c>
      <c r="I18">
        <f t="shared" si="7"/>
        <v>0</v>
      </c>
      <c r="J18" s="7">
        <f t="shared" si="7"/>
        <v>2.5573333333333337</v>
      </c>
    </row>
    <row r="19" spans="1:10" ht="15" thickBot="1" x14ac:dyDescent="0.35">
      <c r="A19" s="8" t="s">
        <v>12</v>
      </c>
      <c r="B19" s="9">
        <f>AVERAGE(B3:B17)</f>
        <v>2.2133333333333334</v>
      </c>
      <c r="C19" s="9">
        <f t="shared" ref="C19:E19" si="8">AVERAGE(C3:C17)</f>
        <v>52.666666666666664</v>
      </c>
      <c r="D19" s="9">
        <f t="shared" si="8"/>
        <v>3726.6666666666665</v>
      </c>
      <c r="E19" s="9">
        <f t="shared" si="8"/>
        <v>128.66666666666666</v>
      </c>
      <c r="F19" s="9"/>
      <c r="G19" s="9"/>
      <c r="H19" s="9"/>
      <c r="I19" s="9"/>
      <c r="J19" s="10"/>
    </row>
    <row r="20" spans="1:10" ht="16.2" thickBot="1" x14ac:dyDescent="0.35">
      <c r="A20" s="11" t="s">
        <v>13</v>
      </c>
      <c r="B20" s="12"/>
      <c r="C20" s="12"/>
      <c r="D20" s="12"/>
      <c r="E20" s="12"/>
      <c r="F20" s="12"/>
      <c r="G20" s="12"/>
      <c r="H20" s="12"/>
      <c r="I20" s="12"/>
      <c r="J20" s="12"/>
    </row>
    <row r="21" spans="1:10" x14ac:dyDescent="0.3">
      <c r="A21" s="13" t="s">
        <v>14</v>
      </c>
      <c r="B21" s="14"/>
      <c r="C21" s="14"/>
      <c r="D21" s="14"/>
      <c r="E21" s="15"/>
    </row>
    <row r="22" spans="1:10" x14ac:dyDescent="0.3">
      <c r="A22" s="6" t="s">
        <v>15</v>
      </c>
      <c r="B22">
        <f>CORREL(B3:B17,C3:C17)</f>
        <v>0.94915345098278026</v>
      </c>
      <c r="E22" s="7"/>
    </row>
    <row r="23" spans="1:10" x14ac:dyDescent="0.3">
      <c r="A23" s="6" t="s">
        <v>16</v>
      </c>
      <c r="B23">
        <f>(B22-0)/SQRT((1-B22^2)/(15-2))</f>
        <v>10.870620898738176</v>
      </c>
      <c r="E23" s="7"/>
    </row>
    <row r="24" spans="1:10" x14ac:dyDescent="0.3">
      <c r="A24" s="6" t="s">
        <v>17</v>
      </c>
      <c r="B24" t="s">
        <v>18</v>
      </c>
      <c r="E24" s="7"/>
    </row>
    <row r="25" spans="1:10" x14ac:dyDescent="0.3">
      <c r="A25" s="6"/>
      <c r="B25" t="s">
        <v>19</v>
      </c>
      <c r="E25" s="7"/>
    </row>
    <row r="26" spans="1:10" x14ac:dyDescent="0.3">
      <c r="A26" s="6" t="s">
        <v>20</v>
      </c>
      <c r="E26" s="7"/>
    </row>
    <row r="27" spans="1:10" x14ac:dyDescent="0.3">
      <c r="A27" s="6" t="s">
        <v>21</v>
      </c>
      <c r="B27">
        <v>-2.16</v>
      </c>
      <c r="C27">
        <v>2.16</v>
      </c>
      <c r="E27" s="7"/>
    </row>
    <row r="28" spans="1:10" ht="15" thickBot="1" x14ac:dyDescent="0.35">
      <c r="A28" s="16" t="s">
        <v>22</v>
      </c>
      <c r="B28" s="17"/>
      <c r="C28" s="17"/>
      <c r="D28" s="17"/>
      <c r="E28" s="18"/>
    </row>
    <row r="30" spans="1:10" ht="16.2" thickBot="1" x14ac:dyDescent="0.35">
      <c r="A30" s="19" t="s">
        <v>23</v>
      </c>
      <c r="B30" s="12"/>
      <c r="C30" s="12"/>
      <c r="D30" s="12"/>
      <c r="E30" s="12"/>
      <c r="F30" s="12"/>
      <c r="G30" s="12"/>
      <c r="H30" s="12"/>
      <c r="I30" s="12"/>
      <c r="J30" s="12"/>
    </row>
    <row r="31" spans="1:10" x14ac:dyDescent="0.3">
      <c r="A31" s="13" t="s">
        <v>24</v>
      </c>
      <c r="B31" s="20" t="s">
        <v>25</v>
      </c>
      <c r="C31" s="21"/>
    </row>
    <row r="32" spans="1:10" x14ac:dyDescent="0.3">
      <c r="A32" s="6" t="s">
        <v>26</v>
      </c>
      <c r="B32">
        <f>(15*E18-B18*C18)/(15*D18-C18^2)</f>
        <v>1.2695895522388043E-2</v>
      </c>
      <c r="C32" s="7"/>
    </row>
    <row r="33" spans="1:10" ht="15" thickBot="1" x14ac:dyDescent="0.35">
      <c r="A33" s="8" t="s">
        <v>27</v>
      </c>
      <c r="B33" s="9">
        <f>B19-B32*C19</f>
        <v>1.5446828358208964</v>
      </c>
      <c r="C33" s="10"/>
    </row>
    <row r="35" spans="1:10" ht="15" thickBot="1" x14ac:dyDescent="0.35">
      <c r="A35" s="12" t="s">
        <v>28</v>
      </c>
      <c r="B35" s="12"/>
      <c r="C35" s="12"/>
      <c r="D35" s="12"/>
      <c r="E35" s="12"/>
      <c r="F35" s="12"/>
      <c r="G35" s="12"/>
      <c r="H35" s="12"/>
      <c r="I35" s="12"/>
      <c r="J35" s="12"/>
    </row>
    <row r="36" spans="1:10" x14ac:dyDescent="0.3">
      <c r="A36" s="13" t="s">
        <v>29</v>
      </c>
      <c r="B36" s="15"/>
    </row>
    <row r="37" spans="1:10" ht="15" thickBot="1" x14ac:dyDescent="0.35">
      <c r="A37" s="8" t="s">
        <v>30</v>
      </c>
      <c r="B37" s="18">
        <f>1.54+0.012*18</f>
        <v>1.756</v>
      </c>
    </row>
    <row r="39" spans="1:10" x14ac:dyDescent="0.3">
      <c r="A39" s="12" t="s">
        <v>31</v>
      </c>
      <c r="B39" s="12"/>
      <c r="C39" s="12"/>
      <c r="D39" s="12"/>
      <c r="E39" s="12"/>
      <c r="F39" s="12"/>
      <c r="G39" s="12"/>
      <c r="H39" s="12"/>
      <c r="I39" s="12"/>
      <c r="J39" s="12"/>
    </row>
    <row r="40" spans="1:10" ht="16.2" thickBot="1" x14ac:dyDescent="0.35">
      <c r="A40" s="22" t="s">
        <v>32</v>
      </c>
    </row>
    <row r="41" spans="1:10" ht="15" thickBot="1" x14ac:dyDescent="0.35">
      <c r="A41" s="23" t="s">
        <v>33</v>
      </c>
      <c r="B41" s="24">
        <f>B22^2</f>
        <v>0.90089227351252099</v>
      </c>
    </row>
    <row r="43" spans="1:10" ht="15" thickBot="1" x14ac:dyDescent="0.35">
      <c r="A43" s="12" t="s">
        <v>34</v>
      </c>
      <c r="B43" s="12"/>
      <c r="C43" s="12"/>
      <c r="D43" s="12"/>
      <c r="E43" s="12"/>
      <c r="F43" s="12"/>
      <c r="G43" s="12"/>
      <c r="H43" s="12"/>
      <c r="I43" s="12"/>
      <c r="J43" s="12"/>
    </row>
    <row r="44" spans="1:10" x14ac:dyDescent="0.3">
      <c r="A44" s="13" t="s">
        <v>35</v>
      </c>
      <c r="B44" s="15">
        <f xml:space="preserve"> H18</f>
        <v>2.0838666666666663</v>
      </c>
    </row>
    <row r="45" spans="1:10" x14ac:dyDescent="0.3">
      <c r="A45" s="6" t="s">
        <v>36</v>
      </c>
      <c r="B45" s="7">
        <f>J18</f>
        <v>2.5573333333333337</v>
      </c>
    </row>
    <row r="46" spans="1:10" ht="15" thickBot="1" x14ac:dyDescent="0.35">
      <c r="A46" s="8" t="s">
        <v>37</v>
      </c>
      <c r="B46" s="18">
        <f>B45-B44</f>
        <v>0.47346666666666737</v>
      </c>
    </row>
    <row r="48" spans="1:10" ht="15" thickBot="1" x14ac:dyDescent="0.35">
      <c r="A48" s="12" t="s">
        <v>38</v>
      </c>
      <c r="B48" s="12"/>
      <c r="C48" s="12"/>
      <c r="D48" s="12"/>
      <c r="E48" s="12"/>
      <c r="F48" s="12"/>
      <c r="G48" s="12"/>
      <c r="H48" s="12"/>
      <c r="I48" s="12"/>
      <c r="J48" s="12"/>
    </row>
    <row r="49" spans="1:10" ht="15" thickBot="1" x14ac:dyDescent="0.35">
      <c r="A49" s="23" t="s">
        <v>36</v>
      </c>
      <c r="B49" s="24">
        <f>J18</f>
        <v>2.5573333333333337</v>
      </c>
    </row>
    <row r="52" spans="1:10" ht="21.6" thickBot="1" x14ac:dyDescent="0.45">
      <c r="A52" s="25" t="s">
        <v>39</v>
      </c>
      <c r="B52" s="25"/>
      <c r="C52" s="25"/>
      <c r="D52" s="25"/>
      <c r="E52" s="25"/>
      <c r="F52" s="25"/>
      <c r="G52" s="25"/>
      <c r="H52" s="25"/>
      <c r="I52" s="25"/>
      <c r="J52" s="25"/>
    </row>
    <row r="53" spans="1:10" ht="15" thickBot="1" x14ac:dyDescent="0.35">
      <c r="A53" s="13" t="s">
        <v>40</v>
      </c>
      <c r="B53" s="14" t="s">
        <v>41</v>
      </c>
      <c r="C53" s="14" t="s">
        <v>42</v>
      </c>
      <c r="D53" s="14"/>
      <c r="E53" s="14"/>
      <c r="F53" s="14"/>
      <c r="G53" s="14"/>
      <c r="H53" s="14"/>
      <c r="I53" s="14"/>
      <c r="J53" s="15"/>
    </row>
    <row r="54" spans="1:10" x14ac:dyDescent="0.3">
      <c r="A54" s="6"/>
      <c r="B54" t="s">
        <v>2</v>
      </c>
      <c r="C54" t="s">
        <v>3</v>
      </c>
      <c r="D54" t="s">
        <v>43</v>
      </c>
      <c r="E54" t="s">
        <v>44</v>
      </c>
      <c r="F54" t="s">
        <v>45</v>
      </c>
      <c r="G54" t="s">
        <v>46</v>
      </c>
      <c r="H54" s="13" t="s">
        <v>26</v>
      </c>
      <c r="I54" s="15" t="s">
        <v>47</v>
      </c>
      <c r="J54" s="7"/>
    </row>
    <row r="55" spans="1:10" ht="15" thickBot="1" x14ac:dyDescent="0.35">
      <c r="A55" s="6" t="s">
        <v>48</v>
      </c>
      <c r="B55">
        <v>14</v>
      </c>
      <c r="C55">
        <v>9</v>
      </c>
      <c r="D55">
        <f>C55-$C$68</f>
        <v>-0.58333333333333393</v>
      </c>
      <c r="E55">
        <f>B55-$B$68</f>
        <v>-7.25</v>
      </c>
      <c r="F55">
        <f>D55^2</f>
        <v>0.34027777777777846</v>
      </c>
      <c r="G55">
        <f>D55*E55</f>
        <v>4.2291666666666714</v>
      </c>
      <c r="H55" s="8">
        <f>G67/F67</f>
        <v>2.9362455726092094</v>
      </c>
      <c r="I55" s="10">
        <f>B68-H55*C68</f>
        <v>-6.8890200708382565</v>
      </c>
      <c r="J55" s="7"/>
    </row>
    <row r="56" spans="1:10" x14ac:dyDescent="0.3">
      <c r="A56" s="6" t="s">
        <v>49</v>
      </c>
      <c r="B56">
        <v>23</v>
      </c>
      <c r="C56">
        <v>10</v>
      </c>
      <c r="D56">
        <f t="shared" ref="D56:D66" si="9">C56-$C$68</f>
        <v>0.41666666666666607</v>
      </c>
      <c r="E56">
        <f t="shared" ref="E56:E67" si="10">B56-$B$68</f>
        <v>1.75</v>
      </c>
      <c r="F56">
        <f t="shared" ref="F56:F66" si="11">D56^2</f>
        <v>0.17361111111111061</v>
      </c>
      <c r="G56">
        <f t="shared" ref="G56:G66" si="12">D56*E56</f>
        <v>0.72916666666666563</v>
      </c>
      <c r="J56" s="7"/>
    </row>
    <row r="57" spans="1:10" x14ac:dyDescent="0.3">
      <c r="A57" s="6" t="s">
        <v>50</v>
      </c>
      <c r="B57">
        <v>54</v>
      </c>
      <c r="C57">
        <v>19</v>
      </c>
      <c r="D57">
        <f t="shared" si="9"/>
        <v>9.4166666666666661</v>
      </c>
      <c r="E57">
        <f t="shared" si="10"/>
        <v>32.75</v>
      </c>
      <c r="F57">
        <f t="shared" si="11"/>
        <v>88.6736111111111</v>
      </c>
      <c r="G57">
        <f t="shared" si="12"/>
        <v>308.39583333333331</v>
      </c>
      <c r="J57" s="7"/>
    </row>
    <row r="58" spans="1:10" x14ac:dyDescent="0.3">
      <c r="A58" s="6" t="s">
        <v>51</v>
      </c>
      <c r="B58">
        <v>6</v>
      </c>
      <c r="C58">
        <v>4</v>
      </c>
      <c r="D58">
        <f t="shared" si="9"/>
        <v>-5.5833333333333339</v>
      </c>
      <c r="E58">
        <f t="shared" si="10"/>
        <v>-15.25</v>
      </c>
      <c r="F58">
        <f t="shared" si="11"/>
        <v>31.173611111111118</v>
      </c>
      <c r="G58">
        <f t="shared" si="12"/>
        <v>85.145833333333343</v>
      </c>
      <c r="J58" s="7"/>
    </row>
    <row r="59" spans="1:10" x14ac:dyDescent="0.3">
      <c r="A59" s="6" t="s">
        <v>52</v>
      </c>
      <c r="B59">
        <v>23</v>
      </c>
      <c r="C59">
        <v>9</v>
      </c>
      <c r="D59">
        <f t="shared" si="9"/>
        <v>-0.58333333333333393</v>
      </c>
      <c r="E59">
        <f t="shared" si="10"/>
        <v>1.75</v>
      </c>
      <c r="F59">
        <f t="shared" si="11"/>
        <v>0.34027777777777846</v>
      </c>
      <c r="G59">
        <f t="shared" si="12"/>
        <v>-1.0208333333333344</v>
      </c>
      <c r="J59" s="7"/>
    </row>
    <row r="60" spans="1:10" x14ac:dyDescent="0.3">
      <c r="A60" s="6" t="s">
        <v>53</v>
      </c>
      <c r="B60">
        <v>6</v>
      </c>
      <c r="C60">
        <v>3</v>
      </c>
      <c r="D60">
        <f t="shared" si="9"/>
        <v>-6.5833333333333339</v>
      </c>
      <c r="E60">
        <f t="shared" si="10"/>
        <v>-15.25</v>
      </c>
      <c r="F60">
        <f t="shared" si="11"/>
        <v>43.340277777777786</v>
      </c>
      <c r="G60">
        <f t="shared" si="12"/>
        <v>100.39583333333334</v>
      </c>
      <c r="J60" s="7"/>
    </row>
    <row r="61" spans="1:10" x14ac:dyDescent="0.3">
      <c r="A61" s="6" t="s">
        <v>54</v>
      </c>
      <c r="B61">
        <v>33</v>
      </c>
      <c r="C61">
        <v>15</v>
      </c>
      <c r="D61">
        <f t="shared" si="9"/>
        <v>5.4166666666666661</v>
      </c>
      <c r="E61">
        <f t="shared" si="10"/>
        <v>11.75</v>
      </c>
      <c r="F61">
        <f t="shared" si="11"/>
        <v>29.340277777777771</v>
      </c>
      <c r="G61">
        <f t="shared" si="12"/>
        <v>63.645833333333329</v>
      </c>
      <c r="J61" s="7"/>
    </row>
    <row r="62" spans="1:10" x14ac:dyDescent="0.3">
      <c r="A62" s="6" t="s">
        <v>55</v>
      </c>
      <c r="B62">
        <v>12</v>
      </c>
      <c r="C62">
        <v>7</v>
      </c>
      <c r="D62">
        <f t="shared" si="9"/>
        <v>-2.5833333333333339</v>
      </c>
      <c r="E62">
        <f t="shared" si="10"/>
        <v>-9.25</v>
      </c>
      <c r="F62">
        <f t="shared" si="11"/>
        <v>6.6736111111111143</v>
      </c>
      <c r="G62">
        <f t="shared" si="12"/>
        <v>23.895833333333339</v>
      </c>
      <c r="J62" s="7"/>
    </row>
    <row r="63" spans="1:10" x14ac:dyDescent="0.3">
      <c r="A63" s="6" t="s">
        <v>56</v>
      </c>
      <c r="B63">
        <v>4</v>
      </c>
      <c r="C63">
        <v>2</v>
      </c>
      <c r="D63">
        <f t="shared" si="9"/>
        <v>-7.5833333333333339</v>
      </c>
      <c r="E63">
        <f t="shared" si="10"/>
        <v>-17.25</v>
      </c>
      <c r="F63">
        <f t="shared" si="11"/>
        <v>57.50694444444445</v>
      </c>
      <c r="G63">
        <f t="shared" si="12"/>
        <v>130.8125</v>
      </c>
      <c r="J63" s="7"/>
    </row>
    <row r="64" spans="1:10" x14ac:dyDescent="0.3">
      <c r="A64" s="6" t="s">
        <v>57</v>
      </c>
      <c r="B64">
        <v>26</v>
      </c>
      <c r="C64">
        <v>13</v>
      </c>
      <c r="D64">
        <f t="shared" si="9"/>
        <v>3.4166666666666661</v>
      </c>
      <c r="E64">
        <f t="shared" si="10"/>
        <v>4.75</v>
      </c>
      <c r="F64">
        <f t="shared" si="11"/>
        <v>11.673611111111107</v>
      </c>
      <c r="G64">
        <f t="shared" si="12"/>
        <v>16.229166666666664</v>
      </c>
      <c r="J64" s="7"/>
    </row>
    <row r="65" spans="1:10" x14ac:dyDescent="0.3">
      <c r="A65" s="6" t="s">
        <v>58</v>
      </c>
      <c r="B65">
        <v>50</v>
      </c>
      <c r="C65">
        <v>18</v>
      </c>
      <c r="D65">
        <f t="shared" si="9"/>
        <v>8.4166666666666661</v>
      </c>
      <c r="E65">
        <f t="shared" si="10"/>
        <v>28.75</v>
      </c>
      <c r="F65">
        <f t="shared" si="11"/>
        <v>70.840277777777771</v>
      </c>
      <c r="G65">
        <f t="shared" si="12"/>
        <v>241.97916666666666</v>
      </c>
      <c r="J65" s="7"/>
    </row>
    <row r="66" spans="1:10" x14ac:dyDescent="0.3">
      <c r="A66" s="6" t="s">
        <v>59</v>
      </c>
      <c r="B66">
        <v>4</v>
      </c>
      <c r="C66">
        <v>6</v>
      </c>
      <c r="D66">
        <f t="shared" si="9"/>
        <v>-3.5833333333333339</v>
      </c>
      <c r="E66">
        <f t="shared" si="10"/>
        <v>-17.25</v>
      </c>
      <c r="F66">
        <f t="shared" si="11"/>
        <v>12.840277777777782</v>
      </c>
      <c r="G66">
        <f t="shared" si="12"/>
        <v>61.812500000000007</v>
      </c>
      <c r="J66" s="7"/>
    </row>
    <row r="67" spans="1:10" x14ac:dyDescent="0.3">
      <c r="A67" s="6" t="s">
        <v>60</v>
      </c>
      <c r="B67">
        <f>SUM(B55:B66)</f>
        <v>255</v>
      </c>
      <c r="C67">
        <f>SUM(C55:C66)</f>
        <v>115</v>
      </c>
      <c r="D67">
        <f t="shared" ref="D67:G67" si="13">SUM(D55:D66)</f>
        <v>-7.1054273576010019E-15</v>
      </c>
      <c r="E67">
        <f t="shared" si="13"/>
        <v>0</v>
      </c>
      <c r="F67">
        <f t="shared" si="13"/>
        <v>352.91666666666663</v>
      </c>
      <c r="G67">
        <f t="shared" si="13"/>
        <v>1036.25</v>
      </c>
      <c r="J67" s="7"/>
    </row>
    <row r="68" spans="1:10" ht="15" thickBot="1" x14ac:dyDescent="0.35">
      <c r="A68" s="8" t="s">
        <v>12</v>
      </c>
      <c r="B68" s="9">
        <f>AVERAGE(B55:B66)</f>
        <v>21.25</v>
      </c>
      <c r="C68" s="9">
        <f>AVERAGE(C55:C66)</f>
        <v>9.5833333333333339</v>
      </c>
      <c r="D68" s="9"/>
      <c r="E68" s="9"/>
      <c r="F68" s="9"/>
      <c r="G68" s="9"/>
      <c r="H68" s="9"/>
      <c r="I68" s="9"/>
      <c r="J68" s="10"/>
    </row>
    <row r="70" spans="1:10" ht="15" thickBot="1" x14ac:dyDescent="0.35">
      <c r="A70" s="2" t="s">
        <v>61</v>
      </c>
      <c r="B70" s="2"/>
      <c r="C70" s="2"/>
      <c r="D70" s="2"/>
      <c r="E70" s="2"/>
      <c r="F70" s="2"/>
      <c r="G70" s="2"/>
      <c r="H70" s="2"/>
      <c r="I70" s="2"/>
      <c r="J70" s="2"/>
    </row>
    <row r="71" spans="1:10" x14ac:dyDescent="0.3">
      <c r="A71" s="13" t="s">
        <v>62</v>
      </c>
      <c r="B71" s="14"/>
      <c r="C71" s="14"/>
      <c r="D71" s="14"/>
      <c r="E71" s="14"/>
      <c r="F71" s="14"/>
      <c r="G71" s="14"/>
      <c r="H71" s="14"/>
      <c r="I71" s="15"/>
    </row>
    <row r="72" spans="1:10" ht="15" thickBot="1" x14ac:dyDescent="0.35">
      <c r="A72" s="6"/>
      <c r="I72" s="7"/>
    </row>
    <row r="73" spans="1:10" x14ac:dyDescent="0.3">
      <c r="A73" s="26" t="s">
        <v>63</v>
      </c>
      <c r="B73" s="27"/>
      <c r="I73" s="7"/>
    </row>
    <row r="74" spans="1:10" x14ac:dyDescent="0.3">
      <c r="A74" s="6" t="s">
        <v>64</v>
      </c>
      <c r="B74">
        <v>0.97023236514516109</v>
      </c>
      <c r="I74" s="7"/>
    </row>
    <row r="75" spans="1:10" x14ac:dyDescent="0.3">
      <c r="A75" s="6" t="s">
        <v>65</v>
      </c>
      <c r="B75">
        <v>0.94135084237517319</v>
      </c>
      <c r="I75" s="7"/>
    </row>
    <row r="76" spans="1:10" x14ac:dyDescent="0.3">
      <c r="A76" s="6" t="s">
        <v>66</v>
      </c>
      <c r="B76">
        <v>0.93483426930574809</v>
      </c>
      <c r="I76" s="7"/>
    </row>
    <row r="77" spans="1:10" x14ac:dyDescent="0.3">
      <c r="A77" s="6" t="s">
        <v>67</v>
      </c>
      <c r="B77">
        <v>4.5714393157858977</v>
      </c>
      <c r="I77" s="7"/>
    </row>
    <row r="78" spans="1:10" ht="15" thickBot="1" x14ac:dyDescent="0.35">
      <c r="A78" s="8" t="s">
        <v>68</v>
      </c>
      <c r="B78" s="9">
        <v>11</v>
      </c>
      <c r="I78" s="7"/>
    </row>
    <row r="79" spans="1:10" x14ac:dyDescent="0.3">
      <c r="A79" s="6"/>
      <c r="I79" s="7"/>
    </row>
    <row r="80" spans="1:10" ht="15" thickBot="1" x14ac:dyDescent="0.35">
      <c r="A80" s="6" t="s">
        <v>69</v>
      </c>
      <c r="I80" s="7"/>
    </row>
    <row r="81" spans="1:10" x14ac:dyDescent="0.3">
      <c r="A81" s="28"/>
      <c r="B81" s="29" t="s">
        <v>70</v>
      </c>
      <c r="C81" s="29" t="s">
        <v>71</v>
      </c>
      <c r="D81" s="29" t="s">
        <v>72</v>
      </c>
      <c r="E81" s="29" t="s">
        <v>53</v>
      </c>
      <c r="F81" s="29" t="s">
        <v>73</v>
      </c>
      <c r="I81" s="7"/>
    </row>
    <row r="82" spans="1:10" x14ac:dyDescent="0.3">
      <c r="A82" s="6" t="s">
        <v>74</v>
      </c>
      <c r="B82">
        <v>1</v>
      </c>
      <c r="C82">
        <v>3018.8265741478735</v>
      </c>
      <c r="D82">
        <v>3018.8265741478735</v>
      </c>
      <c r="E82">
        <v>144.45488945590935</v>
      </c>
      <c r="F82">
        <v>7.597134708607434E-7</v>
      </c>
      <c r="I82" s="7"/>
    </row>
    <row r="83" spans="1:10" x14ac:dyDescent="0.3">
      <c r="A83" s="6" t="s">
        <v>75</v>
      </c>
      <c r="B83">
        <v>9</v>
      </c>
      <c r="C83">
        <v>188.08251676121731</v>
      </c>
      <c r="D83">
        <v>20.898057417913034</v>
      </c>
      <c r="I83" s="7"/>
    </row>
    <row r="84" spans="1:10" ht="15" thickBot="1" x14ac:dyDescent="0.35">
      <c r="A84" s="8" t="s">
        <v>60</v>
      </c>
      <c r="B84" s="9">
        <v>10</v>
      </c>
      <c r="C84" s="9">
        <v>3206.909090909091</v>
      </c>
      <c r="D84" s="9"/>
      <c r="E84" s="9"/>
      <c r="F84" s="9"/>
      <c r="I84" s="7"/>
    </row>
    <row r="85" spans="1:10" ht="15" thickBot="1" x14ac:dyDescent="0.35">
      <c r="A85" s="6"/>
      <c r="I85" s="7"/>
    </row>
    <row r="86" spans="1:10" x14ac:dyDescent="0.3">
      <c r="A86" s="28"/>
      <c r="B86" s="29" t="s">
        <v>76</v>
      </c>
      <c r="C86" s="29" t="s">
        <v>67</v>
      </c>
      <c r="D86" s="29" t="s">
        <v>77</v>
      </c>
      <c r="E86" s="29" t="s">
        <v>78</v>
      </c>
      <c r="F86" s="29" t="s">
        <v>79</v>
      </c>
      <c r="G86" s="29" t="s">
        <v>80</v>
      </c>
      <c r="H86" s="29" t="s">
        <v>81</v>
      </c>
      <c r="I86" s="30" t="s">
        <v>82</v>
      </c>
    </row>
    <row r="87" spans="1:10" x14ac:dyDescent="0.3">
      <c r="A87" s="6" t="s">
        <v>83</v>
      </c>
      <c r="B87">
        <v>-6.2893243940175374</v>
      </c>
      <c r="C87">
        <v>2.7210869720559563</v>
      </c>
      <c r="D87">
        <v>-2.3113279577629773</v>
      </c>
      <c r="E87">
        <v>4.6136114216056408E-2</v>
      </c>
      <c r="F87">
        <v>-12.4448507784508</v>
      </c>
      <c r="G87">
        <v>-0.13379800958427612</v>
      </c>
      <c r="H87">
        <v>-12.4448507784508</v>
      </c>
      <c r="I87" s="7">
        <v>-0.13379800958427612</v>
      </c>
    </row>
    <row r="88" spans="1:10" ht="15" thickBot="1" x14ac:dyDescent="0.35">
      <c r="A88" s="8">
        <v>9</v>
      </c>
      <c r="B88" s="9">
        <v>2.9262506446621974</v>
      </c>
      <c r="C88" s="9">
        <v>0.24346996832522819</v>
      </c>
      <c r="D88" s="9">
        <v>12.018938782434553</v>
      </c>
      <c r="E88" s="9">
        <v>7.5971347086074192E-7</v>
      </c>
      <c r="F88" s="9">
        <v>2.3754833118890302</v>
      </c>
      <c r="G88" s="9">
        <v>3.4770179774353647</v>
      </c>
      <c r="H88" s="9">
        <v>2.3754833118890302</v>
      </c>
      <c r="I88" s="10">
        <v>3.4770179774353647</v>
      </c>
    </row>
    <row r="91" spans="1:10" ht="15" thickBot="1" x14ac:dyDescent="0.35">
      <c r="A91" s="2" t="s">
        <v>84</v>
      </c>
      <c r="B91" s="2"/>
      <c r="C91" s="2"/>
      <c r="D91" s="2"/>
      <c r="E91" s="2"/>
      <c r="F91" s="2"/>
      <c r="G91" s="2"/>
      <c r="H91" s="2"/>
      <c r="I91" s="2"/>
      <c r="J91" s="2"/>
    </row>
    <row r="92" spans="1:10" x14ac:dyDescent="0.3">
      <c r="A92" s="31" t="s">
        <v>1</v>
      </c>
      <c r="B92" s="32" t="s">
        <v>85</v>
      </c>
      <c r="C92" s="32" t="s">
        <v>86</v>
      </c>
      <c r="D92" s="14"/>
      <c r="E92" s="14"/>
      <c r="F92" s="14"/>
      <c r="G92" s="14"/>
      <c r="H92" s="14"/>
      <c r="I92" s="14"/>
      <c r="J92" s="15"/>
    </row>
    <row r="93" spans="1:10" x14ac:dyDescent="0.3">
      <c r="A93" s="33">
        <v>1</v>
      </c>
      <c r="B93" s="34">
        <f>-6.88902+2.9362*C55</f>
        <v>19.53678</v>
      </c>
      <c r="C93" s="34">
        <f>B93-B55</f>
        <v>5.5367800000000003</v>
      </c>
      <c r="E93" s="35" t="s">
        <v>87</v>
      </c>
      <c r="F93" s="35" t="s">
        <v>88</v>
      </c>
      <c r="G93" s="35" t="s">
        <v>89</v>
      </c>
      <c r="H93" s="36"/>
      <c r="I93" s="37"/>
      <c r="J93" s="7"/>
    </row>
    <row r="94" spans="1:10" x14ac:dyDescent="0.3">
      <c r="A94" s="33">
        <v>2</v>
      </c>
      <c r="B94" s="34">
        <f t="shared" ref="B94:B104" si="14">-6.88902+2.9362*C56</f>
        <v>22.47298</v>
      </c>
      <c r="C94" s="34">
        <f t="shared" ref="C94:C104" si="15">B94-B56</f>
        <v>-0.52702000000000027</v>
      </c>
      <c r="E94" s="35"/>
      <c r="F94" s="35" t="s">
        <v>90</v>
      </c>
      <c r="G94" s="35" t="s">
        <v>91</v>
      </c>
      <c r="H94" s="38"/>
      <c r="I94" s="39"/>
      <c r="J94" s="7"/>
    </row>
    <row r="95" spans="1:10" x14ac:dyDescent="0.3">
      <c r="A95" s="33">
        <v>3</v>
      </c>
      <c r="B95" s="34">
        <f t="shared" si="14"/>
        <v>48.898779999999995</v>
      </c>
      <c r="C95" s="34">
        <f t="shared" si="15"/>
        <v>-5.101220000000005</v>
      </c>
      <c r="E95" s="35"/>
      <c r="F95" s="35" t="s">
        <v>92</v>
      </c>
      <c r="G95" s="35" t="s">
        <v>93</v>
      </c>
      <c r="H95" s="35"/>
      <c r="I95" s="35"/>
      <c r="J95" s="7"/>
    </row>
    <row r="96" spans="1:10" x14ac:dyDescent="0.3">
      <c r="A96" s="33">
        <v>4</v>
      </c>
      <c r="B96" s="34">
        <f t="shared" si="14"/>
        <v>4.8557799999999993</v>
      </c>
      <c r="C96" s="34">
        <f t="shared" si="15"/>
        <v>-1.1442200000000007</v>
      </c>
      <c r="J96" s="7"/>
    </row>
    <row r="97" spans="1:10" x14ac:dyDescent="0.3">
      <c r="A97" s="33">
        <v>5</v>
      </c>
      <c r="B97" s="34">
        <f t="shared" si="14"/>
        <v>19.53678</v>
      </c>
      <c r="C97" s="34">
        <f t="shared" si="15"/>
        <v>-3.4632199999999997</v>
      </c>
      <c r="J97" s="7"/>
    </row>
    <row r="98" spans="1:10" x14ac:dyDescent="0.3">
      <c r="A98" s="33">
        <v>6</v>
      </c>
      <c r="B98" s="34">
        <f t="shared" si="14"/>
        <v>1.9195799999999998</v>
      </c>
      <c r="C98" s="34">
        <f t="shared" si="15"/>
        <v>-4.0804200000000002</v>
      </c>
      <c r="J98" s="7"/>
    </row>
    <row r="99" spans="1:10" x14ac:dyDescent="0.3">
      <c r="A99" s="33">
        <v>7</v>
      </c>
      <c r="B99" s="34">
        <f t="shared" si="14"/>
        <v>37.153979999999997</v>
      </c>
      <c r="C99" s="34">
        <f t="shared" si="15"/>
        <v>4.1539799999999971</v>
      </c>
      <c r="J99" s="7"/>
    </row>
    <row r="100" spans="1:10" x14ac:dyDescent="0.3">
      <c r="A100" s="33">
        <v>8</v>
      </c>
      <c r="B100" s="34">
        <f t="shared" si="14"/>
        <v>13.66438</v>
      </c>
      <c r="C100" s="34">
        <f t="shared" si="15"/>
        <v>1.6643799999999995</v>
      </c>
      <c r="J100" s="7"/>
    </row>
    <row r="101" spans="1:10" x14ac:dyDescent="0.3">
      <c r="A101" s="33">
        <v>9</v>
      </c>
      <c r="B101" s="34">
        <f t="shared" si="14"/>
        <v>-1.0166200000000005</v>
      </c>
      <c r="C101" s="34">
        <f t="shared" si="15"/>
        <v>-5.0166200000000005</v>
      </c>
      <c r="J101" s="7"/>
    </row>
    <row r="102" spans="1:10" x14ac:dyDescent="0.3">
      <c r="A102" s="33">
        <v>10</v>
      </c>
      <c r="B102" s="34">
        <f t="shared" si="14"/>
        <v>31.281579999999998</v>
      </c>
      <c r="C102" s="34">
        <f t="shared" si="15"/>
        <v>5.2815799999999982</v>
      </c>
      <c r="J102" s="7"/>
    </row>
    <row r="103" spans="1:10" x14ac:dyDescent="0.3">
      <c r="A103" s="33">
        <v>11</v>
      </c>
      <c r="B103" s="34">
        <f t="shared" si="14"/>
        <v>45.962579999999996</v>
      </c>
      <c r="C103" s="34">
        <f t="shared" si="15"/>
        <v>-4.0374200000000044</v>
      </c>
      <c r="J103" s="7"/>
    </row>
    <row r="104" spans="1:10" ht="15" thickBot="1" x14ac:dyDescent="0.35">
      <c r="A104" s="40">
        <v>12</v>
      </c>
      <c r="B104" s="41">
        <f t="shared" si="14"/>
        <v>10.72818</v>
      </c>
      <c r="C104" s="41">
        <f t="shared" si="15"/>
        <v>6.72818</v>
      </c>
      <c r="D104" s="9"/>
      <c r="E104" s="9"/>
      <c r="F104" s="9"/>
      <c r="G104" s="9"/>
      <c r="H104" s="9"/>
      <c r="I104" s="9"/>
      <c r="J104" s="10"/>
    </row>
    <row r="106" spans="1:10" x14ac:dyDescent="0.3">
      <c r="A106" s="2" t="s">
        <v>94</v>
      </c>
      <c r="B106" s="2"/>
      <c r="C106" s="2"/>
      <c r="D106" s="2"/>
      <c r="E106" s="2"/>
      <c r="F106" s="2"/>
      <c r="G106" s="2"/>
      <c r="H106" s="2"/>
      <c r="I106" s="2"/>
      <c r="J10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 2 08_11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VAN PHONG</dc:creator>
  <cp:lastModifiedBy>NGUYEN VAN PHONG</cp:lastModifiedBy>
  <dcterms:created xsi:type="dcterms:W3CDTF">2023-11-08T02:46:26Z</dcterms:created>
  <dcterms:modified xsi:type="dcterms:W3CDTF">2023-11-08T02:48:02Z</dcterms:modified>
</cp:coreProperties>
</file>