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324\Inventory\HW\"/>
    </mc:Choice>
  </mc:AlternateContent>
  <xr:revisionPtr revIDLastSave="0" documentId="13_ncr:1_{E9A93F10-5C80-4384-AC87-565E3EAB49D5}" xr6:coauthVersionLast="47" xr6:coauthVersionMax="47" xr10:uidLastSave="{00000000-0000-0000-0000-000000000000}"/>
  <bookViews>
    <workbookView xWindow="-108" yWindow="-108" windowWidth="23256" windowHeight="12456" activeTab="1" xr2:uid="{8BDEE04F-A727-42A2-A7F7-01CD2113311A}"/>
  </bookViews>
  <sheets>
    <sheet name="Question1" sheetId="1" r:id="rId1"/>
    <sheet name="Question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2" l="1"/>
  <c r="L47" i="2"/>
  <c r="L45" i="2"/>
  <c r="L43" i="2"/>
  <c r="L41" i="2"/>
  <c r="L51" i="2" s="1"/>
  <c r="L10" i="2"/>
  <c r="L11" i="2"/>
  <c r="L18" i="2"/>
  <c r="K14" i="2"/>
  <c r="K1" i="2"/>
  <c r="L19" i="2" s="1"/>
  <c r="B20" i="2"/>
  <c r="K3" i="2" s="1"/>
  <c r="L32" i="2" s="1"/>
  <c r="K51" i="2" s="1"/>
  <c r="K21" i="2" l="1"/>
  <c r="K15" i="2"/>
  <c r="K13" i="2"/>
  <c r="M13" i="2" s="1"/>
  <c r="L52" i="2" s="1"/>
  <c r="L17" i="2"/>
  <c r="K12" i="2"/>
  <c r="L16" i="2"/>
  <c r="K19" i="2"/>
  <c r="M19" i="2" s="1"/>
  <c r="K11" i="2"/>
  <c r="M11" i="2" s="1"/>
  <c r="L15" i="2"/>
  <c r="K18" i="2"/>
  <c r="M18" i="2" s="1"/>
  <c r="K10" i="2"/>
  <c r="M10" i="2" s="1"/>
  <c r="L14" i="2"/>
  <c r="M14" i="2" s="1"/>
  <c r="K17" i="2"/>
  <c r="M17" i="2" s="1"/>
  <c r="K9" i="2"/>
  <c r="L13" i="2"/>
  <c r="K16" i="2"/>
  <c r="M16" i="2" s="1"/>
  <c r="L9" i="2"/>
  <c r="L12" i="2"/>
  <c r="M12" i="2" s="1"/>
  <c r="M15" i="2"/>
  <c r="L53" i="2" l="1"/>
  <c r="M9" i="2"/>
  <c r="K25" i="2"/>
  <c r="L38" i="2"/>
  <c r="K54" i="2" s="1"/>
  <c r="K28" i="2" l="1"/>
  <c r="L36" i="2" s="1"/>
  <c r="K53" i="2" s="1"/>
  <c r="L34" i="2"/>
  <c r="K52" i="2" s="1"/>
</calcChain>
</file>

<file path=xl/sharedStrings.xml><?xml version="1.0" encoding="utf-8"?>
<sst xmlns="http://schemas.openxmlformats.org/spreadsheetml/2006/main" count="53" uniqueCount="45">
  <si>
    <r>
      <t xml:space="preserve">Demand during lead time follows </t>
    </r>
    <r>
      <rPr>
        <b/>
        <sz val="11"/>
        <color rgb="FFFF0000"/>
        <rFont val="Calibri"/>
        <family val="2"/>
      </rPr>
      <t>normal distribution</t>
    </r>
    <r>
      <rPr>
        <sz val="11"/>
        <color theme="1"/>
        <rFont val="Calibri"/>
        <family val="2"/>
      </rPr>
      <t>.</t>
    </r>
  </si>
  <si>
    <t>θ</t>
  </si>
  <si>
    <t>units/year</t>
  </si>
  <si>
    <t>--&gt; expected demand during lead time</t>
  </si>
  <si>
    <t>a.</t>
  </si>
  <si>
    <t>EOQ</t>
  </si>
  <si>
    <t>units</t>
  </si>
  <si>
    <t>b.</t>
  </si>
  <si>
    <t>Poisson distribution --&gt; discrete distribution --&gt; Poisson table</t>
  </si>
  <si>
    <t>r</t>
  </si>
  <si>
    <t>p(r)</t>
  </si>
  <si>
    <t>G(r)</t>
  </si>
  <si>
    <t>B(r)</t>
  </si>
  <si>
    <r>
      <t xml:space="preserve">Demand during lead time follows </t>
    </r>
    <r>
      <rPr>
        <b/>
        <sz val="11"/>
        <color rgb="FFFF0000"/>
        <rFont val="Calibri"/>
        <family val="2"/>
      </rPr>
      <t>Poisson distribution</t>
    </r>
    <r>
      <rPr>
        <sz val="11"/>
        <color theme="1"/>
        <rFont val="Calibri"/>
        <family val="2"/>
      </rPr>
      <t>.</t>
    </r>
  </si>
  <si>
    <t>p(r) = POISSON.DIST(r, θ, false)</t>
  </si>
  <si>
    <t>D =</t>
  </si>
  <si>
    <t>--&gt; expected demand per year E(D)</t>
  </si>
  <si>
    <t>G(r) = POISSON.DIST(r, θ, true)</t>
  </si>
  <si>
    <t>c =</t>
  </si>
  <si>
    <t>/units</t>
  </si>
  <si>
    <t>B(r) = θp(r)+(θ-r)[1-G(r)]</t>
  </si>
  <si>
    <t>h =</t>
  </si>
  <si>
    <t>l =</t>
  </si>
  <si>
    <t>month = 1/12 year</t>
  </si>
  <si>
    <t>A =</t>
  </si>
  <si>
    <t>b =</t>
  </si>
  <si>
    <t>G(r*)</t>
  </si>
  <si>
    <r>
      <t xml:space="preserve">Using the above table, G(r*) = 0.857 when </t>
    </r>
    <r>
      <rPr>
        <b/>
        <sz val="11"/>
        <color theme="1"/>
        <rFont val="Calibri"/>
        <family val="2"/>
      </rPr>
      <t>r*=3</t>
    </r>
    <r>
      <rPr>
        <sz val="11"/>
        <color theme="1"/>
        <rFont val="Calibri"/>
        <family val="2"/>
      </rPr>
      <t>.</t>
    </r>
  </si>
  <si>
    <t>c.</t>
  </si>
  <si>
    <t>B(Q*,r*)</t>
  </si>
  <si>
    <t>I(Q*,r*)</t>
  </si>
  <si>
    <t>d.</t>
  </si>
  <si>
    <t>For (Q*=6, r*=3) policy:</t>
  </si>
  <si>
    <t>F(Q*)</t>
  </si>
  <si>
    <t>S(Q*,r*)</t>
  </si>
  <si>
    <t>F(Q)</t>
  </si>
  <si>
    <t>B(Q,r)</t>
  </si>
  <si>
    <t>I(Q,r)</t>
  </si>
  <si>
    <t>S(Q,r)</t>
  </si>
  <si>
    <t>(Q,r)</t>
  </si>
  <si>
    <t>(6,3)</t>
  </si>
  <si>
    <t>For (Q=4, r=3) policy:</t>
  </si>
  <si>
    <t>The (Q=4, r=3) policy will lower the service level while reducing the inventory level.</t>
  </si>
  <si>
    <t>(4,3)</t>
  </si>
  <si>
    <t xml:space="preserve">However, the cost of achieving this is 2 additional replenishment orders per year.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</si>
</sst>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00"/>
    <numFmt numFmtId="165" formatCode="0.0000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2" fontId="0" fillId="0" borderId="0" xfId="1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4" fontId="0" fillId="0" borderId="0" xfId="0" applyNumberForma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4" borderId="0" xfId="0" applyFill="1" applyAlignment="1">
      <alignment horizontal="left"/>
    </xf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388101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7C1B5-1D3C-6440-2E6C-9F3216C3A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264900" cy="9144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2458494" cy="3241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68790B-6ACB-392A-9582-B5162E61A9EE}"/>
                </a:ext>
              </a:extLst>
            </xdr:cNvPr>
            <xdr:cNvSpPr txBox="1"/>
          </xdr:nvSpPr>
          <xdr:spPr>
            <a:xfrm>
              <a:off x="0" y="1473200"/>
              <a:ext cx="2458494" cy="324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→0.9≤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≥$45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68790B-6ACB-392A-9582-B5162E61A9EE}"/>
                </a:ext>
              </a:extLst>
            </xdr:cNvPr>
            <xdr:cNvSpPr txBox="1"/>
          </xdr:nvSpPr>
          <xdr:spPr>
            <a:xfrm>
              <a:off x="0" y="1473200"/>
              <a:ext cx="2458494" cy="324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𝐺(𝑅)=𝑏/(ℎ+𝑏)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→0.9≤𝑏/(5+𝑏 )→𝑏≥$45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0</xdr:rowOff>
    </xdr:from>
    <xdr:ext cx="8529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AA0BA7F-4A4E-E188-BBA6-E05605460787}"/>
                </a:ext>
              </a:extLst>
            </xdr:cNvPr>
            <xdr:cNvSpPr txBox="1"/>
          </xdr:nvSpPr>
          <xdr:spPr>
            <a:xfrm>
              <a:off x="9753600" y="0"/>
              <a:ext cx="852990" cy="17222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AA0BA7F-4A4E-E188-BBA6-E05605460787}"/>
                </a:ext>
              </a:extLst>
            </xdr:cNvPr>
            <xdr:cNvSpPr txBox="1"/>
          </xdr:nvSpPr>
          <xdr:spPr>
            <a:xfrm>
              <a:off x="9753600" y="0"/>
              <a:ext cx="852990" cy="17222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=𝐸(𝐷)×𝑙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2</xdr:row>
      <xdr:rowOff>0</xdr:rowOff>
    </xdr:from>
    <xdr:ext cx="87568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537A039-9C2C-48F9-8BF9-4925798DACEF}"/>
                </a:ext>
              </a:extLst>
            </xdr:cNvPr>
            <xdr:cNvSpPr txBox="1"/>
          </xdr:nvSpPr>
          <xdr:spPr>
            <a:xfrm>
              <a:off x="7315200" y="365760"/>
              <a:ext cx="875689" cy="50013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𝐸𝑂𝑄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𝐴𝐷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537A039-9C2C-48F9-8BF9-4925798DACEF}"/>
                </a:ext>
              </a:extLst>
            </xdr:cNvPr>
            <xdr:cNvSpPr txBox="1"/>
          </xdr:nvSpPr>
          <xdr:spPr>
            <a:xfrm>
              <a:off x="7315200" y="365760"/>
              <a:ext cx="875689" cy="50013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𝐸𝑂𝑄=√(2𝐴𝐷/ℎ)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20</xdr:row>
      <xdr:rowOff>0</xdr:rowOff>
    </xdr:from>
    <xdr:ext cx="885242" cy="3241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38F788B-D589-48DF-918A-0225D02272FF}"/>
                </a:ext>
              </a:extLst>
            </xdr:cNvPr>
            <xdr:cNvSpPr txBox="1"/>
          </xdr:nvSpPr>
          <xdr:spPr>
            <a:xfrm>
              <a:off x="6705600" y="3657600"/>
              <a:ext cx="885242" cy="324191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38F788B-D589-48DF-918A-0225D02272FF}"/>
                </a:ext>
              </a:extLst>
            </xdr:cNvPr>
            <xdr:cNvSpPr txBox="1"/>
          </xdr:nvSpPr>
          <xdr:spPr>
            <a:xfrm>
              <a:off x="6705600" y="3657600"/>
              <a:ext cx="885242" cy="324191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𝐺(𝑟^∗ )=𝑏/(ℎ+𝑏)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321310</xdr:colOff>
      <xdr:row>23</xdr:row>
      <xdr:rowOff>153670</xdr:rowOff>
    </xdr:from>
    <xdr:ext cx="4689553" cy="4881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FE1D154-4379-1C3D-A6B0-F1927C68F300}"/>
                </a:ext>
              </a:extLst>
            </xdr:cNvPr>
            <xdr:cNvSpPr txBox="1"/>
          </xdr:nvSpPr>
          <xdr:spPr>
            <a:xfrm>
              <a:off x="7026910" y="4359910"/>
              <a:ext cx="4689553" cy="48814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FE1D154-4379-1C3D-A6B0-F1927C68F300}"/>
                </a:ext>
              </a:extLst>
            </xdr:cNvPr>
            <xdr:cNvSpPr txBox="1"/>
          </xdr:nvSpPr>
          <xdr:spPr>
            <a:xfrm>
              <a:off x="7026910" y="4359910"/>
              <a:ext cx="4689553" cy="48814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𝐵(𝑄^∗,𝑟^∗ )=1/𝑄^∗  ∑24_(𝑥=𝑟^∗+1)^(𝑟^∗+𝑄^∗)▒𝐵(𝑥) =1/𝑄^∗ [𝐵(4)+𝐵(5)+𝐵(6)+𝐵(7)+𝐵(8)+𝐵(9)]</a:t>
              </a:r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326390</xdr:colOff>
      <xdr:row>27</xdr:row>
      <xdr:rowOff>76200</xdr:rowOff>
    </xdr:from>
    <xdr:ext cx="239616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8E37279-08C4-4247-8C35-1903F9EEB142}"/>
                </a:ext>
              </a:extLst>
            </xdr:cNvPr>
            <xdr:cNvSpPr txBox="1"/>
          </xdr:nvSpPr>
          <xdr:spPr>
            <a:xfrm>
              <a:off x="7031990" y="5013960"/>
              <a:ext cx="2396169" cy="321883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8E37279-08C4-4247-8C35-1903F9EEB142}"/>
                </a:ext>
              </a:extLst>
            </xdr:cNvPr>
            <xdr:cNvSpPr txBox="1"/>
          </xdr:nvSpPr>
          <xdr:spPr>
            <a:xfrm>
              <a:off x="7031990" y="5013960"/>
              <a:ext cx="2396169" cy="321883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𝐼(𝑄^∗,𝑟^∗ )=(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1)/2+𝑟^∗−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𝐵(𝑄^∗,𝑟^∗ )</a:t>
              </a:r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335280</xdr:colOff>
      <xdr:row>32</xdr:row>
      <xdr:rowOff>149860</xdr:rowOff>
    </xdr:from>
    <xdr:ext cx="3870960" cy="343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5AD310A-223C-4CAA-AB52-510A25C07D78}"/>
                </a:ext>
              </a:extLst>
            </xdr:cNvPr>
            <xdr:cNvSpPr txBox="1"/>
          </xdr:nvSpPr>
          <xdr:spPr>
            <a:xfrm>
              <a:off x="7650480" y="6002020"/>
              <a:ext cx="3870960" cy="34323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</m:e>
                        </m:d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5AD310A-223C-4CAA-AB52-510A25C07D78}"/>
                </a:ext>
              </a:extLst>
            </xdr:cNvPr>
            <xdr:cNvSpPr txBox="1"/>
          </xdr:nvSpPr>
          <xdr:spPr>
            <a:xfrm>
              <a:off x="7650480" y="6002020"/>
              <a:ext cx="3870960" cy="34323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𝑆(𝑄^∗,𝑟^∗ )=1−1/𝑄^∗ 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𝐵(𝑟^∗ )−𝐵(𝑟^∗+𝑄^∗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1−1/𝑄^∗  [𝐵(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)−𝐵(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)]</a:t>
              </a:r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328930</xdr:colOff>
      <xdr:row>30</xdr:row>
      <xdr:rowOff>101600</xdr:rowOff>
    </xdr:from>
    <xdr:ext cx="734625" cy="3421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01BDBF3-D737-480C-A2C8-F4250EE255B9}"/>
                </a:ext>
              </a:extLst>
            </xdr:cNvPr>
            <xdr:cNvSpPr txBox="1"/>
          </xdr:nvSpPr>
          <xdr:spPr>
            <a:xfrm>
              <a:off x="7644130" y="5588000"/>
              <a:ext cx="734625" cy="34214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01BDBF3-D737-480C-A2C8-F4250EE255B9}"/>
                </a:ext>
              </a:extLst>
            </xdr:cNvPr>
            <xdr:cNvSpPr txBox="1"/>
          </xdr:nvSpPr>
          <xdr:spPr>
            <a:xfrm>
              <a:off x="7644130" y="5588000"/>
              <a:ext cx="734625" cy="34214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𝐹(𝑄^∗ )=𝐷/𝑄^∗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172720</xdr:colOff>
      <xdr:row>41</xdr:row>
      <xdr:rowOff>99060</xdr:rowOff>
    </xdr:from>
    <xdr:ext cx="3496662" cy="4769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1B9FEA8-8A7F-4975-9F61-034DCAFE5B92}"/>
                </a:ext>
              </a:extLst>
            </xdr:cNvPr>
            <xdr:cNvSpPr txBox="1"/>
          </xdr:nvSpPr>
          <xdr:spPr>
            <a:xfrm>
              <a:off x="7482058" y="7549075"/>
              <a:ext cx="3496662" cy="47692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  <m:sup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(7)]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1B9FEA8-8A7F-4975-9F61-034DCAFE5B92}"/>
                </a:ext>
              </a:extLst>
            </xdr:cNvPr>
            <xdr:cNvSpPr txBox="1"/>
          </xdr:nvSpPr>
          <xdr:spPr>
            <a:xfrm>
              <a:off x="7482058" y="7549075"/>
              <a:ext cx="3496662" cy="47692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𝐵(𝑄,𝑟)=1/𝑄 ∑_(𝑥=𝑟+1)^(𝑟+𝑄)▒𝐵(𝑥) =1/𝑄[𝐵(4)+𝐵(5)+𝐵(6)+𝐵(7)]</a:t>
              </a:r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182880</xdr:colOff>
      <xdr:row>46</xdr:row>
      <xdr:rowOff>0</xdr:rowOff>
    </xdr:from>
    <xdr:ext cx="3870960" cy="3432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181D21F-8333-4414-A50E-12FDC28E4928}"/>
                </a:ext>
              </a:extLst>
            </xdr:cNvPr>
            <xdr:cNvSpPr txBox="1"/>
          </xdr:nvSpPr>
          <xdr:spPr>
            <a:xfrm>
              <a:off x="7498080" y="8412480"/>
              <a:ext cx="3870960" cy="34323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181D21F-8333-4414-A50E-12FDC28E4928}"/>
                </a:ext>
              </a:extLst>
            </xdr:cNvPr>
            <xdr:cNvSpPr txBox="1"/>
          </xdr:nvSpPr>
          <xdr:spPr>
            <a:xfrm>
              <a:off x="7498080" y="8412480"/>
              <a:ext cx="3870960" cy="34323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𝑆(𝑄,𝑟)=1−1/𝑄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𝐵(𝑟)−𝐵(𝑟+𝑄)]=1−1/𝑄 [𝐵(3)−𝐵(7)]</a:t>
              </a:r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0</xdr:row>
      <xdr:rowOff>0</xdr:rowOff>
    </xdr:from>
    <xdr:to>
      <xdr:col>7</xdr:col>
      <xdr:colOff>523706</xdr:colOff>
      <xdr:row>13</xdr:row>
      <xdr:rowOff>146537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D8A5C8-7269-D31D-59D2-905B8333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90906" cy="2508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E76E-171E-4AC3-A41C-2287D1AE2F15}">
  <dimension ref="A7"/>
  <sheetViews>
    <sheetView zoomScale="160" zoomScaleNormal="160" workbookViewId="0">
      <selection activeCell="F10" sqref="F10"/>
    </sheetView>
  </sheetViews>
  <sheetFormatPr defaultRowHeight="14.4" x14ac:dyDescent="0.3"/>
  <sheetData>
    <row r="7" spans="1:1" x14ac:dyDescent="0.3">
      <c r="A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C085-8B3C-40C2-AEFB-879D3843B9D6}">
  <dimension ref="A1:Q57"/>
  <sheetViews>
    <sheetView tabSelected="1" topLeftCell="A37" zoomScale="115" zoomScaleNormal="115" workbookViewId="0">
      <selection activeCell="J58" sqref="J58"/>
    </sheetView>
  </sheetViews>
  <sheetFormatPr defaultRowHeight="14.4" x14ac:dyDescent="0.3"/>
  <cols>
    <col min="9" max="9" width="8.77734375" style="24"/>
  </cols>
  <sheetData>
    <row r="1" spans="1:17" x14ac:dyDescent="0.3">
      <c r="J1" t="s">
        <v>1</v>
      </c>
      <c r="K1">
        <f>24*(1/12)</f>
        <v>2</v>
      </c>
      <c r="L1" t="s">
        <v>2</v>
      </c>
      <c r="M1" s="2" t="s">
        <v>3</v>
      </c>
    </row>
    <row r="3" spans="1:17" x14ac:dyDescent="0.3">
      <c r="I3" s="24" t="s">
        <v>4</v>
      </c>
      <c r="J3" t="s">
        <v>5</v>
      </c>
      <c r="K3" s="18">
        <f>ROUNDUP(SQRT((2*B22*B18)/B20),0)</f>
        <v>6</v>
      </c>
      <c r="L3" t="s">
        <v>6</v>
      </c>
    </row>
    <row r="7" spans="1:17" x14ac:dyDescent="0.3">
      <c r="I7" s="24" t="s">
        <v>7</v>
      </c>
      <c r="J7" t="s">
        <v>8</v>
      </c>
    </row>
    <row r="8" spans="1:17" x14ac:dyDescent="0.3">
      <c r="J8" s="17" t="s">
        <v>9</v>
      </c>
      <c r="K8" s="17" t="s">
        <v>10</v>
      </c>
      <c r="L8" s="17" t="s">
        <v>11</v>
      </c>
      <c r="M8" s="17" t="s">
        <v>12</v>
      </c>
    </row>
    <row r="9" spans="1:17" x14ac:dyDescent="0.3">
      <c r="J9" s="4">
        <v>0</v>
      </c>
      <c r="K9" s="5">
        <f>_xlfn.POISSON.DIST(J9,$K$1,FALSE)</f>
        <v>0.1353352832366127</v>
      </c>
      <c r="L9" s="5">
        <f>_xlfn.POISSON.DIST(J9,$K$1,TRUE)</f>
        <v>0.1353352832366127</v>
      </c>
      <c r="M9" s="5">
        <f>$K$1*K9+($K$1-J9)*(1-L9)</f>
        <v>2</v>
      </c>
    </row>
    <row r="10" spans="1:17" x14ac:dyDescent="0.3">
      <c r="J10" s="4">
        <v>1</v>
      </c>
      <c r="K10" s="5">
        <f t="shared" ref="K10:K19" si="0">_xlfn.POISSON.DIST(J10,$K$1,FALSE)</f>
        <v>0.27067056647322535</v>
      </c>
      <c r="L10" s="5">
        <f t="shared" ref="L10:L19" si="1">_xlfn.POISSON.DIST(J10,$K$1,TRUE)</f>
        <v>0.40600584970983811</v>
      </c>
      <c r="M10" s="5">
        <f t="shared" ref="M10:M19" si="2">$K$1*K10+($K$1-J10)*(1-L10)</f>
        <v>1.1353352832366126</v>
      </c>
      <c r="O10" s="6" t="s">
        <v>14</v>
      </c>
      <c r="P10" s="7"/>
      <c r="Q10" s="8"/>
    </row>
    <row r="11" spans="1:17" x14ac:dyDescent="0.3">
      <c r="J11" s="4">
        <v>2</v>
      </c>
      <c r="K11" s="5">
        <f t="shared" si="0"/>
        <v>0.27067056647322546</v>
      </c>
      <c r="L11" s="5">
        <f t="shared" si="1"/>
        <v>0.6766764161830634</v>
      </c>
      <c r="M11" s="5">
        <f t="shared" si="2"/>
        <v>0.54134113294645092</v>
      </c>
      <c r="O11" s="9" t="s">
        <v>17</v>
      </c>
      <c r="P11" s="10"/>
      <c r="Q11" s="11"/>
    </row>
    <row r="12" spans="1:17" x14ac:dyDescent="0.3">
      <c r="J12" s="4">
        <v>3</v>
      </c>
      <c r="K12" s="5">
        <f t="shared" si="0"/>
        <v>0.18044704431548364</v>
      </c>
      <c r="L12" s="16">
        <f t="shared" si="1"/>
        <v>0.85712346049854693</v>
      </c>
      <c r="M12" s="5">
        <f t="shared" si="2"/>
        <v>0.21801754912951421</v>
      </c>
      <c r="O12" s="12" t="s">
        <v>20</v>
      </c>
      <c r="P12" s="13"/>
      <c r="Q12" s="14"/>
    </row>
    <row r="13" spans="1:17" x14ac:dyDescent="0.3">
      <c r="J13" s="4">
        <v>4</v>
      </c>
      <c r="K13" s="5">
        <f t="shared" si="0"/>
        <v>9.022352215774182E-2</v>
      </c>
      <c r="L13" s="5">
        <f t="shared" si="1"/>
        <v>0.94734698265628881</v>
      </c>
      <c r="M13" s="5">
        <f t="shared" si="2"/>
        <v>7.5141009628061251E-2</v>
      </c>
    </row>
    <row r="14" spans="1:17" x14ac:dyDescent="0.3">
      <c r="J14" s="4">
        <v>5</v>
      </c>
      <c r="K14" s="5">
        <f t="shared" si="0"/>
        <v>3.6089408863096716E-2</v>
      </c>
      <c r="L14" s="5">
        <f t="shared" si="1"/>
        <v>0.98343639151938556</v>
      </c>
      <c r="M14" s="5">
        <f t="shared" si="2"/>
        <v>2.2487992284350097E-2</v>
      </c>
    </row>
    <row r="15" spans="1:17" x14ac:dyDescent="0.3">
      <c r="J15" s="4">
        <v>6</v>
      </c>
      <c r="K15" s="5">
        <f t="shared" si="0"/>
        <v>1.2029802954365572E-2</v>
      </c>
      <c r="L15" s="5">
        <f t="shared" si="1"/>
        <v>0.99546619447375106</v>
      </c>
      <c r="M15" s="5">
        <f t="shared" si="2"/>
        <v>5.924383803735403E-3</v>
      </c>
    </row>
    <row r="16" spans="1:17" x14ac:dyDescent="0.3">
      <c r="A16" t="s">
        <v>13</v>
      </c>
      <c r="J16" s="4">
        <v>7</v>
      </c>
      <c r="K16" s="5">
        <f t="shared" si="0"/>
        <v>3.4370865583901629E-3</v>
      </c>
      <c r="L16" s="5">
        <f t="shared" si="1"/>
        <v>0.99890328103214132</v>
      </c>
      <c r="M16" s="5">
        <f t="shared" si="2"/>
        <v>1.3905782774869327E-3</v>
      </c>
    </row>
    <row r="17" spans="1:14" x14ac:dyDescent="0.3">
      <c r="J17" s="4">
        <v>8</v>
      </c>
      <c r="K17" s="5">
        <f t="shared" si="0"/>
        <v>8.5927163959754148E-4</v>
      </c>
      <c r="L17" s="5">
        <f t="shared" si="1"/>
        <v>0.99976255267173886</v>
      </c>
      <c r="M17" s="5">
        <f t="shared" si="2"/>
        <v>2.9385930962822957E-4</v>
      </c>
    </row>
    <row r="18" spans="1:14" x14ac:dyDescent="0.3">
      <c r="A18" s="3" t="s">
        <v>15</v>
      </c>
      <c r="B18">
        <v>24</v>
      </c>
      <c r="C18" t="s">
        <v>2</v>
      </c>
      <c r="D18" s="2" t="s">
        <v>16</v>
      </c>
      <c r="J18" s="4">
        <v>9</v>
      </c>
      <c r="K18" s="5">
        <f t="shared" si="0"/>
        <v>1.9094925324389769E-4</v>
      </c>
      <c r="L18" s="5">
        <f t="shared" si="1"/>
        <v>0.99995350192498278</v>
      </c>
      <c r="M18" s="5">
        <f t="shared" si="2"/>
        <v>5.6411981367251269E-5</v>
      </c>
    </row>
    <row r="19" spans="1:14" x14ac:dyDescent="0.3">
      <c r="A19" s="3" t="s">
        <v>18</v>
      </c>
      <c r="B19" s="1">
        <v>125</v>
      </c>
      <c r="C19" t="s">
        <v>19</v>
      </c>
      <c r="J19" s="4">
        <v>10</v>
      </c>
      <c r="K19" s="5">
        <f t="shared" si="0"/>
        <v>3.8189850648779602E-5</v>
      </c>
      <c r="L19" s="5">
        <f t="shared" si="1"/>
        <v>0.99999169177563152</v>
      </c>
      <c r="M19" s="5">
        <f t="shared" si="2"/>
        <v>9.9139063497138795E-6</v>
      </c>
    </row>
    <row r="20" spans="1:14" x14ac:dyDescent="0.3">
      <c r="A20" s="3" t="s">
        <v>21</v>
      </c>
      <c r="B20" s="1">
        <f>0.2*125</f>
        <v>25</v>
      </c>
      <c r="C20" t="s">
        <v>19</v>
      </c>
    </row>
    <row r="21" spans="1:14" x14ac:dyDescent="0.3">
      <c r="A21" s="3" t="s">
        <v>22</v>
      </c>
      <c r="B21">
        <v>1</v>
      </c>
      <c r="C21" t="s">
        <v>23</v>
      </c>
      <c r="D21" s="2"/>
      <c r="J21" t="s">
        <v>26</v>
      </c>
      <c r="K21" s="15">
        <f>B23/(B20+B23)</f>
        <v>0.8571428571428571</v>
      </c>
    </row>
    <row r="22" spans="1:14" x14ac:dyDescent="0.3">
      <c r="A22" s="3" t="s">
        <v>24</v>
      </c>
      <c r="B22" s="1">
        <v>15</v>
      </c>
    </row>
    <row r="23" spans="1:14" x14ac:dyDescent="0.3">
      <c r="A23" s="3" t="s">
        <v>25</v>
      </c>
      <c r="B23" s="1">
        <v>150</v>
      </c>
      <c r="J23" s="18" t="s">
        <v>27</v>
      </c>
      <c r="K23" s="18"/>
      <c r="L23" s="18"/>
      <c r="M23" s="18"/>
      <c r="N23" s="18"/>
    </row>
    <row r="25" spans="1:14" x14ac:dyDescent="0.3">
      <c r="I25" s="24" t="s">
        <v>28</v>
      </c>
      <c r="J25" t="s">
        <v>29</v>
      </c>
      <c r="K25">
        <f>(1/K3)*SUM(M13:M18)</f>
        <v>1.7549039214104861E-2</v>
      </c>
    </row>
    <row r="28" spans="1:14" x14ac:dyDescent="0.3">
      <c r="J28" t="s">
        <v>30</v>
      </c>
      <c r="K28" s="18">
        <f>(K3+1)/2+3-K1+K25</f>
        <v>4.5175490392141047</v>
      </c>
    </row>
    <row r="31" spans="1:14" x14ac:dyDescent="0.3">
      <c r="I31" s="24" t="s">
        <v>31</v>
      </c>
      <c r="J31" s="19" t="s">
        <v>32</v>
      </c>
    </row>
    <row r="32" spans="1:14" x14ac:dyDescent="0.3">
      <c r="K32" t="s">
        <v>33</v>
      </c>
      <c r="L32">
        <f>B18/K3</f>
        <v>4</v>
      </c>
    </row>
    <row r="34" spans="10:12" x14ac:dyDescent="0.3">
      <c r="K34" t="s">
        <v>29</v>
      </c>
      <c r="L34">
        <f>K25</f>
        <v>1.7549039214104861E-2</v>
      </c>
    </row>
    <row r="36" spans="10:12" x14ac:dyDescent="0.3">
      <c r="K36" t="s">
        <v>30</v>
      </c>
      <c r="L36">
        <f>K28</f>
        <v>4.5175490392141047</v>
      </c>
    </row>
    <row r="38" spans="10:12" x14ac:dyDescent="0.3">
      <c r="K38" t="s">
        <v>34</v>
      </c>
      <c r="L38">
        <f>1-(1/K3)*(M12-M18)</f>
        <v>0.96367314380864222</v>
      </c>
    </row>
    <row r="40" spans="10:12" x14ac:dyDescent="0.3">
      <c r="J40" s="19" t="s">
        <v>41</v>
      </c>
    </row>
    <row r="41" spans="10:12" x14ac:dyDescent="0.3">
      <c r="K41" t="s">
        <v>35</v>
      </c>
      <c r="L41">
        <f>B18/4</f>
        <v>6</v>
      </c>
    </row>
    <row r="43" spans="10:12" x14ac:dyDescent="0.3">
      <c r="K43" t="s">
        <v>36</v>
      </c>
      <c r="L43">
        <f>(1/3)*SUM(M13:M16)</f>
        <v>3.4981321331211221E-2</v>
      </c>
    </row>
    <row r="45" spans="10:12" x14ac:dyDescent="0.3">
      <c r="K45" t="s">
        <v>37</v>
      </c>
      <c r="L45">
        <f>(4+1)/2+3-K1+L43</f>
        <v>3.5349813213312111</v>
      </c>
    </row>
    <row r="47" spans="10:12" x14ac:dyDescent="0.3">
      <c r="K47" t="s">
        <v>38</v>
      </c>
      <c r="L47">
        <f>1-(1/3)*(M12-M16)</f>
        <v>0.92779100971599093</v>
      </c>
    </row>
    <row r="50" spans="10:17" x14ac:dyDescent="0.3">
      <c r="J50" s="20" t="s">
        <v>39</v>
      </c>
      <c r="K50" s="4" t="s">
        <v>40</v>
      </c>
      <c r="L50" s="4" t="s">
        <v>43</v>
      </c>
    </row>
    <row r="51" spans="10:17" x14ac:dyDescent="0.3">
      <c r="J51" s="20" t="s">
        <v>35</v>
      </c>
      <c r="K51" s="21">
        <f>L32</f>
        <v>4</v>
      </c>
      <c r="L51" s="21">
        <f>L41</f>
        <v>6</v>
      </c>
    </row>
    <row r="52" spans="10:17" x14ac:dyDescent="0.3">
      <c r="J52" s="20" t="s">
        <v>36</v>
      </c>
      <c r="K52" s="22">
        <f>L34</f>
        <v>1.7549039214104861E-2</v>
      </c>
      <c r="L52" s="22">
        <f>L43</f>
        <v>3.4981321331211221E-2</v>
      </c>
    </row>
    <row r="53" spans="10:17" x14ac:dyDescent="0.3">
      <c r="J53" s="20" t="s">
        <v>37</v>
      </c>
      <c r="K53" s="22">
        <f>L36</f>
        <v>4.5175490392141047</v>
      </c>
      <c r="L53" s="22">
        <f>L45</f>
        <v>3.5349813213312111</v>
      </c>
    </row>
    <row r="54" spans="10:17" x14ac:dyDescent="0.3">
      <c r="J54" s="20" t="s">
        <v>38</v>
      </c>
      <c r="K54" s="22">
        <f>L38</f>
        <v>0.96367314380864222</v>
      </c>
      <c r="L54" s="22">
        <f>L47</f>
        <v>0.92779100971599093</v>
      </c>
    </row>
    <row r="56" spans="10:17" x14ac:dyDescent="0.3">
      <c r="J56" s="23" t="s">
        <v>42</v>
      </c>
      <c r="K56" s="18"/>
      <c r="L56" s="18"/>
      <c r="M56" s="18"/>
      <c r="N56" s="18"/>
      <c r="O56" s="18"/>
      <c r="P56" s="18"/>
      <c r="Q56" s="18"/>
    </row>
    <row r="57" spans="10:17" x14ac:dyDescent="0.3">
      <c r="J57" s="18" t="s">
        <v>44</v>
      </c>
      <c r="K57" s="18"/>
      <c r="L57" s="18"/>
      <c r="M57" s="18"/>
      <c r="N57" s="18"/>
      <c r="O57" s="18"/>
      <c r="P57" s="18"/>
      <c r="Q57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Tran Duc Khanh Tan</cp:lastModifiedBy>
  <cp:revision/>
  <dcterms:created xsi:type="dcterms:W3CDTF">2022-10-22T04:08:23Z</dcterms:created>
  <dcterms:modified xsi:type="dcterms:W3CDTF">2023-11-10T15:14:06Z</dcterms:modified>
  <cp:category/>
  <cp:contentStatus/>
</cp:coreProperties>
</file>