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phu\Downloads\"/>
    </mc:Choice>
  </mc:AlternateContent>
  <xr:revisionPtr revIDLastSave="0" documentId="13_ncr:1_{05D264E3-A21A-4AF1-9249-8B2088D1C5F2}" xr6:coauthVersionLast="47" xr6:coauthVersionMax="47" xr10:uidLastSave="{00000000-0000-0000-0000-000000000000}"/>
  <bookViews>
    <workbookView xWindow="-110" yWindow="-110" windowWidth="25820" windowHeight="15500" xr2:uid="{A34DF6E3-B704-4FB2-9946-F83CB6660D7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2" l="1"/>
  <c r="E13" i="2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7" i="1"/>
  <c r="I7" i="1" s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C4" i="3"/>
  <c r="G4" i="3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D8" i="1"/>
  <c r="C3" i="2"/>
  <c r="I7" i="2"/>
  <c r="H8" i="1" l="1"/>
  <c r="I8" i="1" s="1"/>
  <c r="N7" i="1"/>
  <c r="D9" i="1"/>
  <c r="C6" i="3" s="1"/>
  <c r="G6" i="3" s="1"/>
  <c r="P8" i="1"/>
  <c r="I43" i="2"/>
  <c r="I42" i="2"/>
  <c r="I38" i="2"/>
  <c r="I34" i="2"/>
  <c r="I30" i="2"/>
  <c r="I26" i="2"/>
  <c r="I39" i="2"/>
  <c r="I35" i="2"/>
  <c r="I31" i="2"/>
  <c r="I27" i="2"/>
  <c r="I41" i="2"/>
  <c r="I37" i="2"/>
  <c r="I33" i="2"/>
  <c r="I29" i="2"/>
  <c r="I8" i="2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D3" i="2" s="1"/>
  <c r="P7" i="1" s="1"/>
  <c r="I40" i="2"/>
  <c r="I36" i="2"/>
  <c r="I32" i="2"/>
  <c r="I28" i="2"/>
  <c r="Q7" i="1"/>
  <c r="Q8" i="1" s="1"/>
  <c r="H9" i="1"/>
  <c r="C5" i="3"/>
  <c r="G5" i="3" s="1"/>
  <c r="N8" i="1" l="1"/>
  <c r="N9" i="1"/>
  <c r="I9" i="1"/>
  <c r="D10" i="1"/>
  <c r="P9" i="1"/>
  <c r="H10" i="1"/>
  <c r="H11" i="1" s="1"/>
  <c r="Q9" i="1"/>
  <c r="Q10" i="1" s="1"/>
  <c r="N10" i="1"/>
  <c r="O9" i="1"/>
  <c r="R9" i="1" l="1"/>
  <c r="I11" i="1"/>
  <c r="I10" i="1"/>
  <c r="Q11" i="1"/>
  <c r="D11" i="1"/>
  <c r="P10" i="1"/>
  <c r="C7" i="3"/>
  <c r="G7" i="3" s="1"/>
  <c r="H12" i="1"/>
  <c r="N11" i="1"/>
  <c r="I12" i="1" l="1"/>
  <c r="D12" i="1"/>
  <c r="P11" i="1"/>
  <c r="C8" i="3"/>
  <c r="G8" i="3" s="1"/>
  <c r="Q12" i="1"/>
  <c r="H13" i="1"/>
  <c r="N12" i="1"/>
  <c r="I13" i="1" l="1"/>
  <c r="Q13" i="1"/>
  <c r="D13" i="1"/>
  <c r="P12" i="1"/>
  <c r="C9" i="3"/>
  <c r="G9" i="3" s="1"/>
  <c r="O11" i="1"/>
  <c r="R11" i="1" s="1"/>
  <c r="H14" i="1"/>
  <c r="N13" i="1"/>
  <c r="Q14" i="1" l="1"/>
  <c r="I14" i="1"/>
  <c r="O12" i="1"/>
  <c r="R12" i="1" s="1"/>
  <c r="D14" i="1"/>
  <c r="P13" i="1"/>
  <c r="C10" i="3"/>
  <c r="G10" i="3" s="1"/>
  <c r="O13" i="1"/>
  <c r="R13" i="1" s="1"/>
  <c r="H15" i="1"/>
  <c r="N14" i="1"/>
  <c r="Q15" i="1" l="1"/>
  <c r="I15" i="1"/>
  <c r="D15" i="1"/>
  <c r="P14" i="1"/>
  <c r="C11" i="3"/>
  <c r="G11" i="3" s="1"/>
  <c r="O14" i="1" s="1"/>
  <c r="R14" i="1" s="1"/>
  <c r="H16" i="1"/>
  <c r="N15" i="1"/>
  <c r="Q16" i="1" l="1"/>
  <c r="I16" i="1"/>
  <c r="D16" i="1"/>
  <c r="P15" i="1"/>
  <c r="C12" i="3"/>
  <c r="G12" i="3" s="1"/>
  <c r="O15" i="1" s="1"/>
  <c r="R15" i="1" s="1"/>
  <c r="H17" i="1"/>
  <c r="N16" i="1"/>
  <c r="Q17" i="1" l="1"/>
  <c r="I17" i="1"/>
  <c r="D17" i="1"/>
  <c r="P16" i="1"/>
  <c r="C13" i="3"/>
  <c r="G13" i="3" s="1"/>
  <c r="O16" i="1" s="1"/>
  <c r="R16" i="1" s="1"/>
  <c r="H18" i="1"/>
  <c r="N17" i="1"/>
  <c r="Q18" i="1" l="1"/>
  <c r="I18" i="1"/>
  <c r="D18" i="1"/>
  <c r="P17" i="1"/>
  <c r="C14" i="3"/>
  <c r="G14" i="3" s="1"/>
  <c r="O17" i="1" s="1"/>
  <c r="R17" i="1" s="1"/>
  <c r="H19" i="1"/>
  <c r="N18" i="1"/>
  <c r="Q19" i="1" l="1"/>
  <c r="I19" i="1"/>
  <c r="D19" i="1"/>
  <c r="P18" i="1"/>
  <c r="C15" i="3"/>
  <c r="G15" i="3" s="1"/>
  <c r="O18" i="1" s="1"/>
  <c r="R18" i="1" s="1"/>
  <c r="H20" i="1"/>
  <c r="N19" i="1"/>
  <c r="Q20" i="1" l="1"/>
  <c r="I20" i="1"/>
  <c r="D20" i="1"/>
  <c r="P19" i="1"/>
  <c r="C16" i="3"/>
  <c r="G16" i="3" s="1"/>
  <c r="O19" i="1" s="1"/>
  <c r="R19" i="1" s="1"/>
  <c r="H21" i="1"/>
  <c r="N20" i="1"/>
  <c r="Q21" i="1" l="1"/>
  <c r="I21" i="1"/>
  <c r="D21" i="1"/>
  <c r="P20" i="1"/>
  <c r="C17" i="3"/>
  <c r="G17" i="3" s="1"/>
  <c r="O20" i="1"/>
  <c r="R20" i="1" s="1"/>
  <c r="H22" i="1"/>
  <c r="N21" i="1"/>
  <c r="Q22" i="1" l="1"/>
  <c r="I22" i="1"/>
  <c r="D22" i="1"/>
  <c r="P21" i="1"/>
  <c r="C18" i="3"/>
  <c r="G18" i="3" s="1"/>
  <c r="O21" i="1" s="1"/>
  <c r="R21" i="1" s="1"/>
  <c r="H23" i="1"/>
  <c r="N22" i="1"/>
  <c r="Q23" i="1" l="1"/>
  <c r="I23" i="1"/>
  <c r="D23" i="1"/>
  <c r="P22" i="1"/>
  <c r="C19" i="3"/>
  <c r="G19" i="3" s="1"/>
  <c r="O22" i="1" s="1"/>
  <c r="R22" i="1" s="1"/>
  <c r="H24" i="1"/>
  <c r="N23" i="1"/>
  <c r="Q24" i="1" l="1"/>
  <c r="I24" i="1"/>
  <c r="D24" i="1"/>
  <c r="P23" i="1"/>
  <c r="C20" i="3"/>
  <c r="G20" i="3" s="1"/>
  <c r="O23" i="1" s="1"/>
  <c r="R23" i="1" s="1"/>
  <c r="H25" i="1"/>
  <c r="N24" i="1"/>
  <c r="Q25" i="1" l="1"/>
  <c r="I25" i="1"/>
  <c r="D25" i="1"/>
  <c r="P24" i="1"/>
  <c r="C21" i="3"/>
  <c r="G21" i="3" s="1"/>
  <c r="O24" i="1" s="1"/>
  <c r="R24" i="1" s="1"/>
  <c r="H26" i="1"/>
  <c r="N25" i="1"/>
  <c r="Q26" i="1" l="1"/>
  <c r="I26" i="1"/>
  <c r="D26" i="1"/>
  <c r="P25" i="1"/>
  <c r="C22" i="3"/>
  <c r="G22" i="3" s="1"/>
  <c r="O25" i="1" s="1"/>
  <c r="R25" i="1" s="1"/>
  <c r="H27" i="1"/>
  <c r="N26" i="1"/>
  <c r="Q27" i="1" l="1"/>
  <c r="I27" i="1"/>
  <c r="D27" i="1"/>
  <c r="P26" i="1"/>
  <c r="C23" i="3"/>
  <c r="G23" i="3" s="1"/>
  <c r="O26" i="1" s="1"/>
  <c r="R26" i="1" s="1"/>
  <c r="H28" i="1"/>
  <c r="N27" i="1"/>
  <c r="Q28" i="1" l="1"/>
  <c r="I28" i="1"/>
  <c r="D28" i="1"/>
  <c r="P27" i="1"/>
  <c r="C24" i="3"/>
  <c r="G24" i="3" s="1"/>
  <c r="O27" i="1" s="1"/>
  <c r="R27" i="1" s="1"/>
  <c r="H29" i="1"/>
  <c r="N28" i="1"/>
  <c r="Q29" i="1" l="1"/>
  <c r="I29" i="1"/>
  <c r="D29" i="1"/>
  <c r="P28" i="1"/>
  <c r="C25" i="3"/>
  <c r="G25" i="3" s="1"/>
  <c r="O28" i="1" s="1"/>
  <c r="R28" i="1" s="1"/>
  <c r="H30" i="1"/>
  <c r="N29" i="1"/>
  <c r="Q30" i="1" l="1"/>
  <c r="I30" i="1"/>
  <c r="D30" i="1"/>
  <c r="P29" i="1"/>
  <c r="C26" i="3"/>
  <c r="G26" i="3" s="1"/>
  <c r="O29" i="1" s="1"/>
  <c r="H31" i="1"/>
  <c r="N30" i="1"/>
  <c r="R29" i="1" l="1"/>
  <c r="Q31" i="1"/>
  <c r="I31" i="1"/>
  <c r="D31" i="1"/>
  <c r="P30" i="1"/>
  <c r="C27" i="3"/>
  <c r="G27" i="3" s="1"/>
  <c r="O30" i="1" s="1"/>
  <c r="R30" i="1" s="1"/>
  <c r="H32" i="1"/>
  <c r="N31" i="1"/>
  <c r="Q32" i="1" l="1"/>
  <c r="I32" i="1"/>
  <c r="D32" i="1"/>
  <c r="P31" i="1"/>
  <c r="C28" i="3"/>
  <c r="G28" i="3" s="1"/>
  <c r="O31" i="1" s="1"/>
  <c r="R31" i="1" s="1"/>
  <c r="H33" i="1"/>
  <c r="N32" i="1"/>
  <c r="Q33" i="1" l="1"/>
  <c r="I33" i="1"/>
  <c r="D33" i="1"/>
  <c r="P32" i="1"/>
  <c r="C29" i="3"/>
  <c r="G29" i="3" s="1"/>
  <c r="O32" i="1" s="1"/>
  <c r="R32" i="1" s="1"/>
  <c r="H34" i="1"/>
  <c r="N33" i="1"/>
  <c r="Q34" i="1" l="1"/>
  <c r="I34" i="1"/>
  <c r="D34" i="1"/>
  <c r="P33" i="1"/>
  <c r="C30" i="3"/>
  <c r="G30" i="3" s="1"/>
  <c r="O33" i="1" s="1"/>
  <c r="R33" i="1" s="1"/>
  <c r="H35" i="1"/>
  <c r="N34" i="1"/>
  <c r="Q35" i="1" l="1"/>
  <c r="I35" i="1"/>
  <c r="D35" i="1"/>
  <c r="P34" i="1"/>
  <c r="C31" i="3"/>
  <c r="G31" i="3" s="1"/>
  <c r="O34" i="1" s="1"/>
  <c r="R34" i="1" s="1"/>
  <c r="H36" i="1"/>
  <c r="N35" i="1"/>
  <c r="Q36" i="1" l="1"/>
  <c r="I36" i="1"/>
  <c r="D36" i="1"/>
  <c r="P35" i="1"/>
  <c r="C32" i="3"/>
  <c r="G32" i="3" s="1"/>
  <c r="O35" i="1" s="1"/>
  <c r="R35" i="1" s="1"/>
  <c r="H37" i="1"/>
  <c r="N36" i="1"/>
  <c r="Q37" i="1" l="1"/>
  <c r="I37" i="1"/>
  <c r="D37" i="1"/>
  <c r="P36" i="1"/>
  <c r="C33" i="3"/>
  <c r="G33" i="3" s="1"/>
  <c r="O36" i="1" s="1"/>
  <c r="R36" i="1" s="1"/>
  <c r="H38" i="1"/>
  <c r="N37" i="1"/>
  <c r="Q38" i="1" l="1"/>
  <c r="I38" i="1"/>
  <c r="D38" i="1"/>
  <c r="P37" i="1"/>
  <c r="C34" i="3"/>
  <c r="G34" i="3" s="1"/>
  <c r="O37" i="1" s="1"/>
  <c r="R37" i="1" s="1"/>
  <c r="H39" i="1"/>
  <c r="N38" i="1"/>
  <c r="Q39" i="1" l="1"/>
  <c r="I39" i="1"/>
  <c r="D39" i="1"/>
  <c r="P38" i="1"/>
  <c r="C35" i="3"/>
  <c r="G35" i="3" s="1"/>
  <c r="O38" i="1" s="1"/>
  <c r="R38" i="1" s="1"/>
  <c r="H40" i="1"/>
  <c r="N39" i="1"/>
  <c r="Q40" i="1" l="1"/>
  <c r="I40" i="1"/>
  <c r="D40" i="1"/>
  <c r="P39" i="1"/>
  <c r="C36" i="3"/>
  <c r="G36" i="3" s="1"/>
  <c r="O39" i="1" s="1"/>
  <c r="R39" i="1" s="1"/>
  <c r="H41" i="1"/>
  <c r="N40" i="1"/>
  <c r="Q41" i="1" l="1"/>
  <c r="I41" i="1"/>
  <c r="D41" i="1"/>
  <c r="P40" i="1"/>
  <c r="C37" i="3"/>
  <c r="G37" i="3" s="1"/>
  <c r="O40" i="1" s="1"/>
  <c r="R40" i="1" s="1"/>
  <c r="H42" i="1"/>
  <c r="N41" i="1"/>
  <c r="Q42" i="1" l="1"/>
  <c r="I42" i="1"/>
  <c r="D42" i="1"/>
  <c r="P41" i="1"/>
  <c r="C38" i="3"/>
  <c r="G38" i="3" s="1"/>
  <c r="O41" i="1" s="1"/>
  <c r="R41" i="1" s="1"/>
  <c r="H43" i="1"/>
  <c r="N42" i="1"/>
  <c r="N43" i="1" l="1"/>
  <c r="I43" i="1"/>
  <c r="D43" i="1"/>
  <c r="P42" i="1"/>
  <c r="C39" i="3"/>
  <c r="G39" i="3" s="1"/>
  <c r="O42" i="1" s="1"/>
  <c r="R42" i="1" s="1"/>
  <c r="Q43" i="1"/>
  <c r="C40" i="3" l="1"/>
  <c r="G40" i="3" s="1"/>
  <c r="O10" i="1" s="1"/>
  <c r="R10" i="1" s="1"/>
  <c r="P43" i="1"/>
  <c r="O43" i="1"/>
  <c r="R43" i="1" s="1"/>
  <c r="O7" i="1" l="1"/>
  <c r="R7" i="1" s="1"/>
  <c r="O8" i="1"/>
  <c r="R8" i="1" s="1"/>
</calcChain>
</file>

<file path=xl/sharedStrings.xml><?xml version="1.0" encoding="utf-8"?>
<sst xmlns="http://schemas.openxmlformats.org/spreadsheetml/2006/main" count="39" uniqueCount="36">
  <si>
    <t>Tháng</t>
  </si>
  <si>
    <t>Lương vợ</t>
  </si>
  <si>
    <t>Lương chồng</t>
  </si>
  <si>
    <t>Kì hạn (lãi cố định)</t>
  </si>
  <si>
    <t>Thu nhập khác</t>
  </si>
  <si>
    <t>Nợ gốc (lãi cố định)</t>
  </si>
  <si>
    <t>Lãi suất(cố định)</t>
  </si>
  <si>
    <t>Chi phí sinh hoạt</t>
  </si>
  <si>
    <t>Tổng chi phí</t>
  </si>
  <si>
    <t>Phần tiền còn dư</t>
  </si>
  <si>
    <t>Tiền bỏ vào</t>
  </si>
  <si>
    <t>Ngày trả</t>
  </si>
  <si>
    <t>Nợ gốc (lãi không cố định)</t>
  </si>
  <si>
    <t>Tiền nợ cho đến hiẹn nay</t>
  </si>
  <si>
    <t>Kì hạn (lãi không cố định)</t>
  </si>
  <si>
    <t>Ngày gửi</t>
  </si>
  <si>
    <t>Kì hạn</t>
  </si>
  <si>
    <t>Ngày nhận</t>
  </si>
  <si>
    <t>Tiền nhận</t>
  </si>
  <si>
    <t>Tiền nhận được từ ngân hàng</t>
  </si>
  <si>
    <t>Tiền phải trả</t>
  </si>
  <si>
    <t>Tiền nợ phải trả trong tháng này</t>
  </si>
  <si>
    <t>Bảng tiền gửi tiết kiệm</t>
  </si>
  <si>
    <t>Bảng này chỉ dùng để tính toán lãi linh động</t>
  </si>
  <si>
    <t>Bảng này dùng để xác định lãi cố định</t>
  </si>
  <si>
    <t>Bảng này dùng để xác định lãi linh động</t>
  </si>
  <si>
    <t>Bảng chính</t>
  </si>
  <si>
    <t>Lãi suất (tháng trước)</t>
  </si>
  <si>
    <t>*Lưu ý chỉ nhập dữ liệu vào những ô có màu vàng</t>
  </si>
  <si>
    <t>Chi phí ăn uống</t>
  </si>
  <si>
    <t>Chi phí khác</t>
  </si>
  <si>
    <t>Tài khoản gia đình</t>
  </si>
  <si>
    <t xml:space="preserve">Lãi xuất </t>
  </si>
  <si>
    <t>Thu-Chi</t>
  </si>
  <si>
    <t>Tiền tích luỹ từ tháng trước</t>
  </si>
  <si>
    <t>Tổng thu (cho việc trả chi phí)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</si>
</sst>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4" x14ac:knownFonts="1">
    <font>
      <sz val="12"/>
      <color theme="1"/>
      <name val="Times New Roman"/>
      <family val="2"/>
    </font>
    <font>
      <sz val="12"/>
      <color rgb="FFFF0000"/>
      <name val="Times New Roman"/>
      <family val="2"/>
    </font>
    <font>
      <b/>
      <sz val="12"/>
      <color rgb="FFFF0000"/>
      <name val="Times New Roman"/>
      <family val="1"/>
    </font>
    <font>
      <sz val="18"/>
      <color rgb="FFFF0000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17" fontId="0" fillId="0" borderId="0" xfId="0" applyNumberFormat="1"/>
    <xf numFmtId="1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2" borderId="5" xfId="0" applyNumberFormat="1" applyFill="1" applyBorder="1"/>
    <xf numFmtId="0" fontId="0" fillId="2" borderId="1" xfId="0" applyFill="1" applyBorder="1"/>
    <xf numFmtId="0" fontId="0" fillId="0" borderId="1" xfId="0" applyBorder="1"/>
    <xf numFmtId="0" fontId="0" fillId="0" borderId="6" xfId="0" applyBorder="1"/>
    <xf numFmtId="14" fontId="0" fillId="0" borderId="5" xfId="0" applyNumberFormat="1" applyBorder="1"/>
    <xf numFmtId="14" fontId="0" fillId="0" borderId="7" xfId="0" applyNumberFormat="1" applyBorder="1"/>
    <xf numFmtId="0" fontId="0" fillId="2" borderId="8" xfId="0" applyFill="1" applyBorder="1"/>
    <xf numFmtId="0" fontId="0" fillId="0" borderId="9" xfId="0" applyBorder="1"/>
    <xf numFmtId="164" fontId="0" fillId="0" borderId="1" xfId="0" applyNumberFormat="1" applyBorder="1"/>
    <xf numFmtId="14" fontId="0" fillId="0" borderId="8" xfId="0" applyNumberFormat="1" applyBorder="1"/>
    <xf numFmtId="0" fontId="0" fillId="2" borderId="7" xfId="0" applyFill="1" applyBorder="1"/>
    <xf numFmtId="0" fontId="0" fillId="3" borderId="1" xfId="0" applyFill="1" applyBorder="1"/>
    <xf numFmtId="0" fontId="0" fillId="0" borderId="6" xfId="0" applyNumberFormat="1" applyBorder="1"/>
    <xf numFmtId="0" fontId="3" fillId="0" borderId="0" xfId="0" applyFont="1" applyAlignment="1">
      <alignment horizontal="center" vertical="center"/>
    </xf>
    <xf numFmtId="0" fontId="0" fillId="0" borderId="11" xfId="0" applyBorder="1"/>
    <xf numFmtId="0" fontId="0" fillId="0" borderId="10" xfId="0" applyBorder="1"/>
    <xf numFmtId="0" fontId="0" fillId="0" borderId="0" xfId="0" applyBorder="1"/>
    <xf numFmtId="14" fontId="0" fillId="0" borderId="0" xfId="0" applyNumberFormat="1" applyBorder="1"/>
    <xf numFmtId="2" fontId="0" fillId="0" borderId="1" xfId="0" applyNumberFormat="1" applyBorder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6" xfId="0" applyNumberFormat="1" applyBorder="1"/>
  </cellXfs>
  <cellStyles count="1">
    <cellStyle name="Normal" xfId="0" builtinId="0"/>
  </cellStyles>
  <dxfs count="53"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d/mm/yyyy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d/mm/yyyy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5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28E36E-3DE6-4147-8B80-97B284C36A80}" name="Table5" displayName="Table5" ref="D6:R43" totalsRowShown="0" headerRowDxfId="52" headerRowBorderDxfId="51" tableBorderDxfId="50" totalsRowBorderDxfId="49">
  <autoFilter ref="D6:R43" xr:uid="{D128E36E-3DE6-4147-8B80-97B284C36A80}"/>
  <tableColumns count="15">
    <tableColumn id="1" xr3:uid="{A39A0463-2F18-4712-A0C4-169BE8A7A2CC}" name="Tháng" dataDxfId="48">
      <calculatedColumnFormula>EDATE(D6,1)</calculatedColumnFormula>
    </tableColumn>
    <tableColumn id="2" xr3:uid="{33F12502-DA71-472B-AAEE-B435BA000241}" name="Lương vợ" dataDxfId="47"/>
    <tableColumn id="3" xr3:uid="{A780757A-999F-4D92-94B1-269B144B7A9A}" name="Lương chồng" dataDxfId="46"/>
    <tableColumn id="4" xr3:uid="{C5AB2809-E973-467B-82FE-B738429EFEEE}" name="Thu nhập khác" dataDxfId="45"/>
    <tableColumn id="16" xr3:uid="{A7F6782A-04D0-48CD-9C3B-7FC4C138EE8E}" name="Tiền tích luỹ từ tháng trước" dataDxfId="2"/>
    <tableColumn id="17" xr3:uid="{1060FBFA-B181-417C-A30F-E12A553B39EB}" name="Tổng thu (cho việc trả chi phí)" dataDxfId="1">
      <calculatedColumnFormula>G7+H7</calculatedColumnFormula>
    </tableColumn>
    <tableColumn id="6" xr3:uid="{DAD608FA-A409-487F-AAFA-6E9D76024DF2}" name="Chi phí sinh hoạt" dataDxfId="44"/>
    <tableColumn id="7" xr3:uid="{1BCE620E-B1F6-4A4E-B27B-D1D2E5862079}" name="Chi phí ăn uống" dataDxfId="43"/>
    <tableColumn id="14" xr3:uid="{6192B049-7EBA-406E-BD1D-FD80E762C5F6}" name="Chi phí khác" dataDxfId="42"/>
    <tableColumn id="8" xr3:uid="{C8EABB1A-878A-4B6B-8EDF-1CD3A3033DBE}" name="Tổng chi phí" dataDxfId="41">
      <calculatedColumnFormula>J7+K7+L7</calculatedColumnFormula>
    </tableColumn>
    <tableColumn id="13" xr3:uid="{41B784AE-CFCE-42FB-8635-D3FA51BC660F}" name="Thu-Chi" dataDxfId="40">
      <calculatedColumnFormula>G7-M7+H7</calculatedColumnFormula>
    </tableColumn>
    <tableColumn id="9" xr3:uid="{EB1B739E-8B54-433C-8297-A265A34F94A8}" name="Tiền nhận được từ ngân hàng" dataDxfId="39">
      <calculatedColumnFormula>IFERROR(VLOOKUP(D7,Sheet3!$G$3:'Sheet3'!$H$40,2,FALSE),0)</calculatedColumnFormula>
    </tableColumn>
    <tableColumn id="10" xr3:uid="{F0E68F24-0E7B-4D51-996C-9963446B01BE}" name="Tiền nợ phải trả trong tháng này" dataDxfId="38">
      <calculatedColumnFormula>IFERROR(VLOOKUP(D7,Sheet2!$C$2:'Sheet2'!$D$3,2,FALSE),0)+IFERROR(VLOOKUP(D7,Sheet2!$D$12:'Sheet2'!$E$13,2,FALSE),0)</calculatedColumnFormula>
    </tableColumn>
    <tableColumn id="15" xr3:uid="{42CAADFB-DE12-48A1-ACE5-342742519606}" name="Tài khoản gia đình" dataDxfId="37">
      <calculatedColumnFormula>E7+F7-IF(G7-M7&gt;=0,0,M7-G7)-Sheet3!D4</calculatedColumnFormula>
    </tableColumn>
    <tableColumn id="11" xr3:uid="{DAC4C78F-2C5C-4C20-B75B-6C453ABA59EF}" name="Phần tiền còn dư" dataDxfId="0">
      <calculatedColumnFormula>E7+F7+G7-M7+O7-P7+H7+Q7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D2747C-1DA5-44D4-8036-E25653DEE025}" name="Table3" displayName="Table3" ref="G6:I43" totalsRowShown="0" headerRowDxfId="36" headerRowBorderDxfId="35" tableBorderDxfId="34" totalsRowBorderDxfId="33">
  <autoFilter ref="G6:I43" xr:uid="{58D2747C-1DA5-44D4-8036-E25653DEE025}"/>
  <tableColumns count="3">
    <tableColumn id="1" xr3:uid="{4B6F6899-4591-468B-B8EE-F4E747F2B1DB}" name="Tháng" dataDxfId="32">
      <calculatedColumnFormula>EDATE(G6,1)</calculatedColumnFormula>
    </tableColumn>
    <tableColumn id="2" xr3:uid="{FF8D9006-FCF6-4076-8157-800A43C96AB6}" name="Lãi suất (tháng trước)" dataDxfId="31"/>
    <tableColumn id="3" xr3:uid="{A7D776BE-162C-47C9-A8F6-8CBDE8E3C6CE}" name="Tiền nợ cho đến hiẹn nay" dataDxfId="3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D64FF4E-2F41-44E9-A708-FC4ECE38DB41}" name="Table4" displayName="Table4" ref="A2:D3" totalsRowShown="0" headerRowDxfId="29" headerRowBorderDxfId="28" tableBorderDxfId="27" totalsRowBorderDxfId="26">
  <autoFilter ref="A2:D3" xr:uid="{FD64FF4E-2F41-44E9-A708-FC4ECE38DB41}"/>
  <tableColumns count="4">
    <tableColumn id="1" xr3:uid="{EC1DD8F7-905E-4A2E-AA57-A34145ABCE36}" name="Nợ gốc (lãi không cố định)" dataDxfId="25"/>
    <tableColumn id="2" xr3:uid="{68FC3573-3BA4-4C99-8806-9032D85D856E}" name="Kì hạn (lãi không cố định)" dataDxfId="24"/>
    <tableColumn id="3" xr3:uid="{7726F81F-5DC5-4095-8A10-5ED8D3F2D359}" name="Ngày trả" dataDxfId="23">
      <calculatedColumnFormula>EDATE(Sheet1!D7,B3)</calculatedColumnFormula>
    </tableColumn>
    <tableColumn id="4" xr3:uid="{B7A7304F-ACB7-4148-BB55-1D90728BCCFE}" name="Tiền phải trả" dataDxfId="22">
      <calculatedColumnFormula>VLOOKUP(C3,$G$6:$I$43,3,FALSE)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68A23F-D361-4E46-9FEB-66198D60F42C}" name="Table27" displayName="Table27" ref="A12:E13" totalsRowShown="0" headerRowDxfId="21" headerRowBorderDxfId="20" tableBorderDxfId="19" totalsRowBorderDxfId="18">
  <autoFilter ref="A12:E13" xr:uid="{1668A23F-D361-4E46-9FEB-66198D60F42C}"/>
  <tableColumns count="5">
    <tableColumn id="1" xr3:uid="{E484FE56-EC8A-479F-8280-6B5561BB63B2}" name="Nợ gốc (lãi cố định)" dataDxfId="17"/>
    <tableColumn id="2" xr3:uid="{EDF38207-9448-414B-9F7C-2DDC62FFA1E8}" name="Lãi suất(cố định)" dataDxfId="16"/>
    <tableColumn id="3" xr3:uid="{13A7B04F-78C0-4B6B-A8E3-97045A16ACB4}" name="Kì hạn (lãi cố định)" dataDxfId="15"/>
    <tableColumn id="4" xr3:uid="{4A772AE3-DE4A-4D46-8138-754330E3355E}" name="Ngày trả" dataDxfId="14">
      <calculatedColumnFormula>EDATE(Sheet1!D7,C13)</calculatedColumnFormula>
    </tableColumn>
    <tableColumn id="5" xr3:uid="{43532CE3-9186-43A1-923E-4F5D48CFC0C1}" name="Tiền phải trả" dataDxfId="13">
      <calculatedColumnFormula>A13+A13*B13*C13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33DA68-BE3D-467B-9DCD-37A0DABADB9E}" name="Table1" displayName="Table1" ref="C3:H40" totalsRowShown="0" headerRowDxfId="12" headerRowBorderDxfId="11" tableBorderDxfId="10" totalsRowBorderDxfId="9">
  <autoFilter ref="C3:H40" xr:uid="{8033DA68-BE3D-467B-9DCD-37A0DABADB9E}"/>
  <tableColumns count="6">
    <tableColumn id="1" xr3:uid="{8534B0B5-1334-4B84-B7C4-7BACB84DD494}" name="Ngày gửi" dataDxfId="8">
      <calculatedColumnFormula>Sheet1!D7</calculatedColumnFormula>
    </tableColumn>
    <tableColumn id="2" xr3:uid="{C4C6B997-1A35-491B-A63D-347CA87F8502}" name="Tiền bỏ vào" dataDxfId="7"/>
    <tableColumn id="3" xr3:uid="{75C6F473-9F65-4FE0-A446-B7E268524DA8}" name="Kì hạn" dataDxfId="6"/>
    <tableColumn id="4" xr3:uid="{4EE40227-5F7E-443F-9DC1-151172C06889}" name="Lãi xuất " dataDxfId="5"/>
    <tableColumn id="5" xr3:uid="{B65AA736-111C-4741-966E-E4E7D63306A7}" name="Ngày nhận" dataDxfId="4"/>
    <tableColumn id="6" xr3:uid="{54557AA4-06FE-4906-AC2B-2562C5D6155D}" name="Tiền nhận" dataDxfId="3">
      <calculatedColumnFormula>D4+(D4*F4*E4)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CDB2C-9E15-4D58-BB9E-992250E96F0C}">
  <dimension ref="B2:R43"/>
  <sheetViews>
    <sheetView tabSelected="1" topLeftCell="C1" zoomScale="84" zoomScaleNormal="84" workbookViewId="0">
      <selection activeCell="N4" sqref="N4"/>
    </sheetView>
  </sheetViews>
  <sheetFormatPr defaultRowHeight="15.5" x14ac:dyDescent="0.35"/>
  <cols>
    <col min="4" max="4" width="10.83203125" customWidth="1"/>
    <col min="5" max="5" width="12.5" customWidth="1"/>
    <col min="6" max="6" width="14.9140625" customWidth="1"/>
    <col min="7" max="7" width="16.25" customWidth="1"/>
    <col min="8" max="8" width="15.5" customWidth="1"/>
    <col min="9" max="11" width="16.58203125" customWidth="1"/>
    <col min="12" max="12" width="15.33203125" bestFit="1" customWidth="1"/>
    <col min="13" max="13" width="11.1640625" customWidth="1"/>
    <col min="14" max="14" width="21.83203125" customWidth="1"/>
    <col min="15" max="15" width="21.08203125" customWidth="1"/>
    <col min="16" max="16" width="18.1640625" customWidth="1"/>
    <col min="17" max="17" width="22.1640625" customWidth="1"/>
    <col min="18" max="18" width="16.58203125" customWidth="1"/>
  </cols>
  <sheetData>
    <row r="2" spans="2:18" x14ac:dyDescent="0.35">
      <c r="D2" s="26" t="s">
        <v>28</v>
      </c>
      <c r="E2" s="26"/>
      <c r="F2" s="26"/>
    </row>
    <row r="3" spans="2:18" ht="23.25" customHeight="1" x14ac:dyDescent="0.35">
      <c r="I3" s="25" t="s">
        <v>26</v>
      </c>
      <c r="J3" s="25"/>
      <c r="K3" s="25"/>
      <c r="L3" s="25"/>
      <c r="M3" s="19"/>
    </row>
    <row r="4" spans="2:18" ht="23.25" customHeight="1" x14ac:dyDescent="0.35">
      <c r="B4" s="1"/>
      <c r="I4" s="25"/>
      <c r="J4" s="25"/>
      <c r="K4" s="25"/>
      <c r="L4" s="25"/>
      <c r="M4" s="19"/>
    </row>
    <row r="6" spans="2:18" x14ac:dyDescent="0.35">
      <c r="D6" s="3" t="s">
        <v>0</v>
      </c>
      <c r="E6" s="4" t="s">
        <v>1</v>
      </c>
      <c r="F6" s="4" t="s">
        <v>2</v>
      </c>
      <c r="G6" s="4" t="s">
        <v>4</v>
      </c>
      <c r="H6" s="5" t="s">
        <v>34</v>
      </c>
      <c r="I6" s="4" t="s">
        <v>35</v>
      </c>
      <c r="J6" s="4" t="s">
        <v>7</v>
      </c>
      <c r="K6" s="4" t="s">
        <v>29</v>
      </c>
      <c r="L6" s="4" t="s">
        <v>30</v>
      </c>
      <c r="M6" s="4" t="s">
        <v>8</v>
      </c>
      <c r="N6" s="4" t="s">
        <v>33</v>
      </c>
      <c r="O6" s="4" t="s">
        <v>19</v>
      </c>
      <c r="P6" s="4" t="s">
        <v>21</v>
      </c>
      <c r="Q6" s="5" t="s">
        <v>31</v>
      </c>
      <c r="R6" s="5" t="s">
        <v>9</v>
      </c>
    </row>
    <row r="7" spans="2:18" x14ac:dyDescent="0.35">
      <c r="D7" s="6">
        <v>44682</v>
      </c>
      <c r="E7" s="7">
        <v>4</v>
      </c>
      <c r="F7" s="7">
        <v>6</v>
      </c>
      <c r="G7" s="7">
        <v>7.5</v>
      </c>
      <c r="H7" s="18">
        <f>0</f>
        <v>0</v>
      </c>
      <c r="I7" s="8">
        <f>G7+H7</f>
        <v>7.5</v>
      </c>
      <c r="J7" s="7">
        <v>0.8</v>
      </c>
      <c r="K7" s="7">
        <v>3</v>
      </c>
      <c r="L7" s="7">
        <v>4</v>
      </c>
      <c r="M7" s="8">
        <f t="shared" ref="M7:M43" si="0">J7+K7+L7</f>
        <v>7.8</v>
      </c>
      <c r="N7" s="8">
        <f>G7-M7</f>
        <v>-0.29999999999999982</v>
      </c>
      <c r="O7" s="8">
        <f>IFERROR(VLOOKUP(D7,Sheet3!$G$3:'Sheet3'!$H$40,2,FALSE),0)</f>
        <v>0</v>
      </c>
      <c r="P7" s="24">
        <f>IFERROR(VLOOKUP(D7,Sheet2!$C$2:'Sheet2'!$D$3,2,FALSE),0)+IFERROR(VLOOKUP(D7,Sheet2!$D$12:'Sheet2'!$E$13,2,FALSE),0)</f>
        <v>0</v>
      </c>
      <c r="Q7" s="18">
        <f>E7+F7-IF(G7-M7&gt;=0,0,M7-G7)-Sheet3!D4</f>
        <v>0</v>
      </c>
      <c r="R7" s="31">
        <f t="shared" ref="R7:R43" si="1">E7+F7+G7-M7+O7-P7+H7+Q7</f>
        <v>9.6999999999999993</v>
      </c>
    </row>
    <row r="8" spans="2:18" x14ac:dyDescent="0.35">
      <c r="D8" s="10">
        <f>EDATE(D7,1)</f>
        <v>44713</v>
      </c>
      <c r="E8" s="7">
        <v>5</v>
      </c>
      <c r="F8" s="7">
        <v>8</v>
      </c>
      <c r="G8" s="7">
        <v>6</v>
      </c>
      <c r="H8" s="18">
        <f>IF(G7-M7+H7&gt;0,G7-M7+H7,0)</f>
        <v>0</v>
      </c>
      <c r="I8" s="8">
        <f>G8+H8</f>
        <v>6</v>
      </c>
      <c r="J8" s="7">
        <v>1</v>
      </c>
      <c r="K8" s="7">
        <v>3.5</v>
      </c>
      <c r="L8" s="7">
        <v>2.5</v>
      </c>
      <c r="M8" s="8">
        <f t="shared" si="0"/>
        <v>7</v>
      </c>
      <c r="N8" s="8">
        <f>G8-M8+H8</f>
        <v>-1</v>
      </c>
      <c r="O8" s="8">
        <f>IFERROR(VLOOKUP(D8,Sheet3!$G$3:'Sheet3'!$H$40,2,FALSE),0)</f>
        <v>0</v>
      </c>
      <c r="P8" s="24">
        <f>IFERROR(VLOOKUP(D8,Sheet2!$C$2:'Sheet2'!$D$3,2,FALSE),0)+IFERROR(VLOOKUP(D8,Sheet2!$D$12:'Sheet2'!$E$13,2,FALSE),0)</f>
        <v>0</v>
      </c>
      <c r="Q8" s="18">
        <f>E8+F8-IF(G8-M8+H8&gt;=0,0,M8-G8-H8)-Sheet3!D5+Q7</f>
        <v>0</v>
      </c>
      <c r="R8" s="31">
        <f t="shared" si="1"/>
        <v>12</v>
      </c>
    </row>
    <row r="9" spans="2:18" x14ac:dyDescent="0.35">
      <c r="D9" s="10">
        <f t="shared" ref="D9:D42" si="2">EDATE(D8,1)</f>
        <v>44743</v>
      </c>
      <c r="E9" s="7">
        <v>4.5</v>
      </c>
      <c r="F9" s="7">
        <v>6.3</v>
      </c>
      <c r="G9" s="7">
        <v>8</v>
      </c>
      <c r="H9" s="18">
        <f>IF(G8-M8+H8&gt;0,G8-M8+H8,0)</f>
        <v>0</v>
      </c>
      <c r="I9" s="8">
        <f>G9+H9</f>
        <v>8</v>
      </c>
      <c r="J9" s="7">
        <v>0.9</v>
      </c>
      <c r="K9" s="7">
        <v>3.2</v>
      </c>
      <c r="L9" s="7">
        <v>1</v>
      </c>
      <c r="M9" s="8">
        <f t="shared" si="0"/>
        <v>5.1000000000000005</v>
      </c>
      <c r="N9" s="8">
        <f>G9-M9+H9</f>
        <v>2.8999999999999995</v>
      </c>
      <c r="O9" s="8">
        <f>IFERROR(VLOOKUP(D9,Sheet3!$G$3:'Sheet3'!$H$40,2,FALSE),0)</f>
        <v>0</v>
      </c>
      <c r="P9" s="24">
        <f>IFERROR(VLOOKUP(D9,Sheet2!$C$2:'Sheet2'!$D$3,2,FALSE),0)+IFERROR(VLOOKUP(D9,Sheet2!$D$12:'Sheet2'!$E$13,2,FALSE),0)</f>
        <v>0</v>
      </c>
      <c r="Q9" s="18">
        <f>E9+F9-IF(G9-M9+H9&gt;=0,0,M9-G9-H9)-Sheet3!D6+Q8</f>
        <v>10.8</v>
      </c>
      <c r="R9" s="31">
        <f t="shared" si="1"/>
        <v>24.5</v>
      </c>
    </row>
    <row r="10" spans="2:18" x14ac:dyDescent="0.35">
      <c r="D10" s="10">
        <f t="shared" si="2"/>
        <v>44774</v>
      </c>
      <c r="E10" s="7">
        <v>5.2</v>
      </c>
      <c r="F10" s="7">
        <v>7.5</v>
      </c>
      <c r="G10" s="7">
        <v>4</v>
      </c>
      <c r="H10" s="18">
        <f>IF(G9-M9+H9&gt;0,G9-M9+H9,0)</f>
        <v>2.8999999999999995</v>
      </c>
      <c r="I10" s="8">
        <f>G10+H10</f>
        <v>6.8999999999999995</v>
      </c>
      <c r="J10" s="7">
        <v>1.2</v>
      </c>
      <c r="K10" s="7">
        <v>4</v>
      </c>
      <c r="L10" s="7">
        <v>5</v>
      </c>
      <c r="M10" s="8">
        <f t="shared" si="0"/>
        <v>10.199999999999999</v>
      </c>
      <c r="N10" s="8">
        <f>G10-M10+H10</f>
        <v>-3.3</v>
      </c>
      <c r="O10" s="8">
        <f>IFERROR(VLOOKUP(D10,Sheet3!$G$3:'Sheet3'!$H$40,2,FALSE),0)</f>
        <v>0</v>
      </c>
      <c r="P10" s="24">
        <f>IFERROR(VLOOKUP(D10,Sheet2!$C$2:'Sheet2'!$D$3,2,FALSE),0)+IFERROR(VLOOKUP(D10,Sheet2!$D$12:'Sheet2'!$E$13,2,FALSE),0)</f>
        <v>0</v>
      </c>
      <c r="Q10" s="18">
        <f>E10+F10-IF(G10-M10+H10&gt;=0,0,M10-G10-H10)-Sheet3!D7+Q9</f>
        <v>10.799999999999999</v>
      </c>
      <c r="R10" s="31">
        <f t="shared" si="1"/>
        <v>20.199999999999996</v>
      </c>
    </row>
    <row r="11" spans="2:18" x14ac:dyDescent="0.35">
      <c r="D11" s="10">
        <f t="shared" si="2"/>
        <v>44805</v>
      </c>
      <c r="E11" s="7"/>
      <c r="F11" s="7"/>
      <c r="G11" s="7"/>
      <c r="H11" s="18">
        <f>IF(G10-M10+H10&gt;0,G10-M10+H10,0)</f>
        <v>0</v>
      </c>
      <c r="I11" s="8">
        <f>G11+H11</f>
        <v>0</v>
      </c>
      <c r="J11" s="7"/>
      <c r="K11" s="7"/>
      <c r="L11" s="7"/>
      <c r="M11" s="8">
        <f t="shared" si="0"/>
        <v>0</v>
      </c>
      <c r="N11" s="8">
        <f>G11-M11+H11</f>
        <v>0</v>
      </c>
      <c r="O11" s="8">
        <f>IFERROR(VLOOKUP(D11,Sheet3!$G$3:'Sheet3'!$H$40,2,FALSE),0)</f>
        <v>0</v>
      </c>
      <c r="P11" s="24">
        <f>IFERROR(VLOOKUP(D11,Sheet2!$C$2:'Sheet2'!$D$3,2,FALSE),0)+IFERROR(VLOOKUP(D11,Sheet2!$D$12:'Sheet2'!$E$13,2,FALSE),0)</f>
        <v>0</v>
      </c>
      <c r="Q11" s="18">
        <f>E11+F11-IF(G11-M11+H11&gt;=0,0,M11-G11-H11)-Sheet3!D8+Q10</f>
        <v>10.799999999999999</v>
      </c>
      <c r="R11" s="31">
        <f t="shared" si="1"/>
        <v>10.799999999999999</v>
      </c>
    </row>
    <row r="12" spans="2:18" x14ac:dyDescent="0.35">
      <c r="D12" s="10">
        <f t="shared" si="2"/>
        <v>44835</v>
      </c>
      <c r="E12" s="7"/>
      <c r="F12" s="7"/>
      <c r="G12" s="7"/>
      <c r="H12" s="18">
        <f>IF(G11-M11+H11&gt;0,G11-M11+H11,0)</f>
        <v>0</v>
      </c>
      <c r="I12" s="8">
        <f>G12+H12</f>
        <v>0</v>
      </c>
      <c r="J12" s="7"/>
      <c r="K12" s="7"/>
      <c r="L12" s="7"/>
      <c r="M12" s="8">
        <f t="shared" si="0"/>
        <v>0</v>
      </c>
      <c r="N12" s="8">
        <f>G12-M12+H12</f>
        <v>0</v>
      </c>
      <c r="O12" s="8">
        <f>IFERROR(VLOOKUP(D12,Sheet3!$G$3:'Sheet3'!$H$40,2,FALSE),0)</f>
        <v>0</v>
      </c>
      <c r="P12" s="24">
        <f>IFERROR(VLOOKUP(D12,Sheet2!$C$2:'Sheet2'!$D$3,2,FALSE),0)+IFERROR(VLOOKUP(D12,Sheet2!$D$12:'Sheet2'!$E$13,2,FALSE),0)</f>
        <v>0</v>
      </c>
      <c r="Q12" s="18">
        <f>E12+F12-IF(G12-M12+H12&gt;=0,0,M12-G12-H12)-Sheet3!D9+Q11</f>
        <v>10.799999999999999</v>
      </c>
      <c r="R12" s="31">
        <f t="shared" si="1"/>
        <v>10.799999999999999</v>
      </c>
    </row>
    <row r="13" spans="2:18" x14ac:dyDescent="0.35">
      <c r="D13" s="10">
        <f t="shared" si="2"/>
        <v>44866</v>
      </c>
      <c r="E13" s="7"/>
      <c r="F13" s="7"/>
      <c r="G13" s="7"/>
      <c r="H13" s="18">
        <f>IF(G12-M12+H12&gt;0,G12-M12+H12,0)</f>
        <v>0</v>
      </c>
      <c r="I13" s="8">
        <f>G13+H13</f>
        <v>0</v>
      </c>
      <c r="J13" s="7"/>
      <c r="K13" s="7"/>
      <c r="L13" s="7"/>
      <c r="M13" s="8">
        <f t="shared" si="0"/>
        <v>0</v>
      </c>
      <c r="N13" s="8">
        <f>G13-M13+H13</f>
        <v>0</v>
      </c>
      <c r="O13" s="8">
        <f>IFERROR(VLOOKUP(D13,Sheet3!$G$3:'Sheet3'!$H$40,2,FALSE),0)</f>
        <v>10.107399999999998</v>
      </c>
      <c r="P13" s="24">
        <f>IFERROR(VLOOKUP(D13,Sheet2!$C$2:'Sheet2'!$D$3,2,FALSE),0)+IFERROR(VLOOKUP(D13,Sheet2!$D$12:'Sheet2'!$E$13,2,FALSE),0)</f>
        <v>0</v>
      </c>
      <c r="Q13" s="18">
        <f>E13+F13-IF(G13-M13+H13&gt;=0,0,M13-G13-H13)-Sheet3!D10+Q12</f>
        <v>10.799999999999999</v>
      </c>
      <c r="R13" s="31">
        <f t="shared" si="1"/>
        <v>20.907399999999996</v>
      </c>
    </row>
    <row r="14" spans="2:18" x14ac:dyDescent="0.35">
      <c r="D14" s="10">
        <f t="shared" si="2"/>
        <v>44896</v>
      </c>
      <c r="E14" s="7"/>
      <c r="F14" s="7"/>
      <c r="G14" s="7"/>
      <c r="H14" s="18">
        <f>IF(G13-M13+H13&gt;0,G13-M13+H13,0)</f>
        <v>0</v>
      </c>
      <c r="I14" s="8">
        <f>G14+H14</f>
        <v>0</v>
      </c>
      <c r="J14" s="7"/>
      <c r="K14" s="7"/>
      <c r="L14" s="7"/>
      <c r="M14" s="8">
        <f t="shared" si="0"/>
        <v>0</v>
      </c>
      <c r="N14" s="8">
        <f>G14-M14+H14</f>
        <v>0</v>
      </c>
      <c r="O14" s="8">
        <f>IFERROR(VLOOKUP(D14,Sheet3!$G$3:'Sheet3'!$H$40,2,FALSE),0)</f>
        <v>0</v>
      </c>
      <c r="P14" s="24">
        <f>IFERROR(VLOOKUP(D14,Sheet2!$C$2:'Sheet2'!$D$3,2,FALSE),0)+IFERROR(VLOOKUP(D14,Sheet2!$D$12:'Sheet2'!$E$13,2,FALSE),0)</f>
        <v>0</v>
      </c>
      <c r="Q14" s="18">
        <f>E14+F14-IF(G14-M14+H14&gt;=0,0,M14-G14-H14)-Sheet3!D11+Q13</f>
        <v>10.799999999999999</v>
      </c>
      <c r="R14" s="31">
        <f t="shared" si="1"/>
        <v>10.799999999999999</v>
      </c>
    </row>
    <row r="15" spans="2:18" x14ac:dyDescent="0.35">
      <c r="D15" s="10">
        <f t="shared" si="2"/>
        <v>44927</v>
      </c>
      <c r="E15" s="7"/>
      <c r="F15" s="7"/>
      <c r="G15" s="7"/>
      <c r="H15" s="18">
        <f>IF(G14-M14+H14&gt;0,G14-M14+H14,0)</f>
        <v>0</v>
      </c>
      <c r="I15" s="8">
        <f>G15+H15</f>
        <v>0</v>
      </c>
      <c r="J15" s="7"/>
      <c r="K15" s="7"/>
      <c r="L15" s="7"/>
      <c r="M15" s="8">
        <f t="shared" si="0"/>
        <v>0</v>
      </c>
      <c r="N15" s="8">
        <f>G15-M15+H15</f>
        <v>0</v>
      </c>
      <c r="O15" s="8">
        <f>IFERROR(VLOOKUP(D15,Sheet3!$G$3:'Sheet3'!$H$40,2,FALSE),0)</f>
        <v>0</v>
      </c>
      <c r="P15" s="24">
        <f>IFERROR(VLOOKUP(D15,Sheet2!$C$2:'Sheet2'!$D$3,2,FALSE),0)+IFERROR(VLOOKUP(D15,Sheet2!$D$12:'Sheet2'!$E$13,2,FALSE),0)</f>
        <v>0</v>
      </c>
      <c r="Q15" s="18">
        <f>E15+F15-IF(G15-M15+H15&gt;=0,0,M15-G15-H15)-Sheet3!D12+Q14</f>
        <v>10.799999999999999</v>
      </c>
      <c r="R15" s="31">
        <f t="shared" si="1"/>
        <v>10.799999999999999</v>
      </c>
    </row>
    <row r="16" spans="2:18" x14ac:dyDescent="0.35">
      <c r="D16" s="10">
        <f t="shared" si="2"/>
        <v>44958</v>
      </c>
      <c r="E16" s="7"/>
      <c r="F16" s="7"/>
      <c r="G16" s="7"/>
      <c r="H16" s="18">
        <f>IF(G15-M15+H15&gt;0,G15-M15+H15,0)</f>
        <v>0</v>
      </c>
      <c r="I16" s="8">
        <f>G16+H16</f>
        <v>0</v>
      </c>
      <c r="J16" s="7"/>
      <c r="K16" s="7"/>
      <c r="L16" s="7"/>
      <c r="M16" s="8">
        <f t="shared" si="0"/>
        <v>0</v>
      </c>
      <c r="N16" s="8">
        <f>G16-M16+H16</f>
        <v>0</v>
      </c>
      <c r="O16" s="8">
        <f>IFERROR(VLOOKUP(D16,Sheet3!$G$3:'Sheet3'!$H$40,2,FALSE),0)</f>
        <v>9.8512000000000004</v>
      </c>
      <c r="P16" s="24">
        <f>IFERROR(VLOOKUP(D16,Sheet2!$C$2:'Sheet2'!$D$3,2,FALSE),0)+IFERROR(VLOOKUP(D16,Sheet2!$D$12:'Sheet2'!$E$13,2,FALSE),0)</f>
        <v>0</v>
      </c>
      <c r="Q16" s="18">
        <f>E16+F16-IF(G16-M16+H16&gt;=0,0,M16-G16-H16)-Sheet3!D13+Q15</f>
        <v>10.799999999999999</v>
      </c>
      <c r="R16" s="31">
        <f t="shared" si="1"/>
        <v>20.651199999999999</v>
      </c>
    </row>
    <row r="17" spans="4:18" x14ac:dyDescent="0.35">
      <c r="D17" s="10">
        <f t="shared" si="2"/>
        <v>44986</v>
      </c>
      <c r="E17" s="7"/>
      <c r="F17" s="7"/>
      <c r="G17" s="7"/>
      <c r="H17" s="18">
        <f>IF(G16-M16+H16&gt;0,G16-M16+H16,0)</f>
        <v>0</v>
      </c>
      <c r="I17" s="8">
        <f>G17+H17</f>
        <v>0</v>
      </c>
      <c r="J17" s="7"/>
      <c r="K17" s="7"/>
      <c r="L17" s="7"/>
      <c r="M17" s="8">
        <f t="shared" si="0"/>
        <v>0</v>
      </c>
      <c r="N17" s="8">
        <f>G17-M17+H17</f>
        <v>0</v>
      </c>
      <c r="O17" s="8">
        <f>IFERROR(VLOOKUP(D17,Sheet3!$G$3:'Sheet3'!$H$40,2,FALSE),0)</f>
        <v>0</v>
      </c>
      <c r="P17" s="24">
        <f>IFERROR(VLOOKUP(D17,Sheet2!$C$2:'Sheet2'!$D$3,2,FALSE),0)+IFERROR(VLOOKUP(D17,Sheet2!$D$12:'Sheet2'!$E$13,2,FALSE),0)</f>
        <v>0</v>
      </c>
      <c r="Q17" s="18">
        <f>E17+F17-IF(G17-M17+H17&gt;=0,0,M17-G17-H17)-Sheet3!D14+Q16</f>
        <v>10.799999999999999</v>
      </c>
      <c r="R17" s="31">
        <f t="shared" si="1"/>
        <v>10.799999999999999</v>
      </c>
    </row>
    <row r="18" spans="4:18" x14ac:dyDescent="0.35">
      <c r="D18" s="10">
        <f t="shared" si="2"/>
        <v>45017</v>
      </c>
      <c r="E18" s="7"/>
      <c r="F18" s="7"/>
      <c r="G18" s="7"/>
      <c r="H18" s="18">
        <f>IF(G17-M17+H17&gt;0,G17-M17+H17,0)</f>
        <v>0</v>
      </c>
      <c r="I18" s="8">
        <f>G18+H18</f>
        <v>0</v>
      </c>
      <c r="J18" s="7"/>
      <c r="K18" s="7"/>
      <c r="L18" s="7"/>
      <c r="M18" s="8">
        <f t="shared" si="0"/>
        <v>0</v>
      </c>
      <c r="N18" s="8">
        <f>G18-M18+H18</f>
        <v>0</v>
      </c>
      <c r="O18" s="8">
        <f>IFERROR(VLOOKUP(D18,Sheet3!$G$3:'Sheet3'!$H$40,2,FALSE),0)</f>
        <v>0</v>
      </c>
      <c r="P18" s="24">
        <f>IFERROR(VLOOKUP(D18,Sheet2!$C$2:'Sheet2'!$D$3,2,FALSE),0)+IFERROR(VLOOKUP(D18,Sheet2!$D$12:'Sheet2'!$E$13,2,FALSE),0)</f>
        <v>0</v>
      </c>
      <c r="Q18" s="18">
        <f>E18+F18-IF(G18-M18+H18&gt;=0,0,M18-G18-H18)-Sheet3!D15+Q17</f>
        <v>10.799999999999999</v>
      </c>
      <c r="R18" s="31">
        <f t="shared" si="1"/>
        <v>10.799999999999999</v>
      </c>
    </row>
    <row r="19" spans="4:18" x14ac:dyDescent="0.35">
      <c r="D19" s="10">
        <f t="shared" si="2"/>
        <v>45047</v>
      </c>
      <c r="E19" s="7"/>
      <c r="F19" s="7"/>
      <c r="G19" s="7"/>
      <c r="H19" s="18">
        <f>IF(G18-M18+H18&gt;0,G18-M18+H18,0)</f>
        <v>0</v>
      </c>
      <c r="I19" s="8">
        <f>G19+H19</f>
        <v>0</v>
      </c>
      <c r="J19" s="7"/>
      <c r="K19" s="7"/>
      <c r="L19" s="7"/>
      <c r="M19" s="8">
        <f t="shared" si="0"/>
        <v>0</v>
      </c>
      <c r="N19" s="8">
        <f>G19-M19+H19</f>
        <v>0</v>
      </c>
      <c r="O19" s="8">
        <f>IFERROR(VLOOKUP(D19,Sheet3!$G$3:'Sheet3'!$H$40,2,FALSE),0)</f>
        <v>0</v>
      </c>
      <c r="P19" s="24">
        <f>IFERROR(VLOOKUP(D19,Sheet2!$C$2:'Sheet2'!$D$3,2,FALSE),0)+IFERROR(VLOOKUP(D19,Sheet2!$D$12:'Sheet2'!$E$13,2,FALSE),0)</f>
        <v>0</v>
      </c>
      <c r="Q19" s="18">
        <f>E19+F19-IF(G19-M19+H19&gt;=0,0,M19-G19-H19)-Sheet3!D16+Q18</f>
        <v>10.799999999999999</v>
      </c>
      <c r="R19" s="31">
        <f t="shared" si="1"/>
        <v>10.799999999999999</v>
      </c>
    </row>
    <row r="20" spans="4:18" x14ac:dyDescent="0.35">
      <c r="D20" s="10">
        <f t="shared" si="2"/>
        <v>45078</v>
      </c>
      <c r="E20" s="7"/>
      <c r="F20" s="7"/>
      <c r="G20" s="7"/>
      <c r="H20" s="18">
        <f>IF(G19-M19+H19&gt;0,G19-M19+H19,0)</f>
        <v>0</v>
      </c>
      <c r="I20" s="8">
        <f>G20+H20</f>
        <v>0</v>
      </c>
      <c r="J20" s="7"/>
      <c r="K20" s="7"/>
      <c r="L20" s="7"/>
      <c r="M20" s="8">
        <f t="shared" si="0"/>
        <v>0</v>
      </c>
      <c r="N20" s="8">
        <f>G20-M20+H20</f>
        <v>0</v>
      </c>
      <c r="O20" s="8">
        <f>IFERROR(VLOOKUP(D20,Sheet3!$G$3:'Sheet3'!$H$40,2,FALSE),0)</f>
        <v>12.72</v>
      </c>
      <c r="P20" s="24">
        <f>IFERROR(VLOOKUP(D20,Sheet2!$C$2:'Sheet2'!$D$3,2,FALSE),0)+IFERROR(VLOOKUP(D20,Sheet2!$D$12:'Sheet2'!$E$13,2,FALSE),0)</f>
        <v>0</v>
      </c>
      <c r="Q20" s="18">
        <f>E20+F20-IF(G20-M20+H20&gt;=0,0,M20-G20-H20)-Sheet3!D17+Q19</f>
        <v>10.799999999999999</v>
      </c>
      <c r="R20" s="31">
        <f t="shared" si="1"/>
        <v>23.52</v>
      </c>
    </row>
    <row r="21" spans="4:18" x14ac:dyDescent="0.35">
      <c r="D21" s="10">
        <f t="shared" si="2"/>
        <v>45108</v>
      </c>
      <c r="E21" s="7"/>
      <c r="F21" s="7"/>
      <c r="G21" s="7"/>
      <c r="H21" s="18">
        <f>IF(G20-M20+H20&gt;0,G20-M20+H20,0)</f>
        <v>0</v>
      </c>
      <c r="I21" s="8">
        <f>G21+H21</f>
        <v>0</v>
      </c>
      <c r="J21" s="7"/>
      <c r="K21" s="7"/>
      <c r="L21" s="7"/>
      <c r="M21" s="8">
        <f t="shared" si="0"/>
        <v>0</v>
      </c>
      <c r="N21" s="8">
        <f>G21-M21+H21</f>
        <v>0</v>
      </c>
      <c r="O21" s="8">
        <f>IFERROR(VLOOKUP(D21,Sheet3!$G$3:'Sheet3'!$H$40,2,FALSE),0)</f>
        <v>0</v>
      </c>
      <c r="P21" s="24">
        <f>IFERROR(VLOOKUP(D21,Sheet2!$C$2:'Sheet2'!$D$3,2,FALSE),0)+IFERROR(VLOOKUP(D21,Sheet2!$D$12:'Sheet2'!$E$13,2,FALSE),0)</f>
        <v>0</v>
      </c>
      <c r="Q21" s="18">
        <f>E21+F21-IF(G21-M21+H21&gt;=0,0,M21-G21-H21)-Sheet3!D18+Q20</f>
        <v>10.799999999999999</v>
      </c>
      <c r="R21" s="31">
        <f t="shared" si="1"/>
        <v>10.799999999999999</v>
      </c>
    </row>
    <row r="22" spans="4:18" x14ac:dyDescent="0.35">
      <c r="D22" s="10">
        <f t="shared" si="2"/>
        <v>45139</v>
      </c>
      <c r="E22" s="7"/>
      <c r="F22" s="7"/>
      <c r="G22" s="7"/>
      <c r="H22" s="18">
        <f>IF(G21-M21+H21&gt;0,G21-M21+H21,0)</f>
        <v>0</v>
      </c>
      <c r="I22" s="8">
        <f>G22+H22</f>
        <v>0</v>
      </c>
      <c r="J22" s="7"/>
      <c r="K22" s="7"/>
      <c r="L22" s="7"/>
      <c r="M22" s="8">
        <f t="shared" si="0"/>
        <v>0</v>
      </c>
      <c r="N22" s="8">
        <f>G22-M22+H22</f>
        <v>0</v>
      </c>
      <c r="O22" s="8">
        <f>IFERROR(VLOOKUP(D22,Sheet3!$G$3:'Sheet3'!$H$40,2,FALSE),0)</f>
        <v>0</v>
      </c>
      <c r="P22" s="24">
        <f>IFERROR(VLOOKUP(D22,Sheet2!$C$2:'Sheet2'!$D$3,2,FALSE),0)+IFERROR(VLOOKUP(D22,Sheet2!$D$12:'Sheet2'!$E$13,2,FALSE),0)</f>
        <v>0</v>
      </c>
      <c r="Q22" s="18">
        <f>E22+F22-IF(G22-M22+H22&gt;=0,0,M22-G22-H22)-Sheet3!D19+Q21</f>
        <v>10.799999999999999</v>
      </c>
      <c r="R22" s="31">
        <f t="shared" si="1"/>
        <v>10.799999999999999</v>
      </c>
    </row>
    <row r="23" spans="4:18" x14ac:dyDescent="0.35">
      <c r="D23" s="10">
        <f t="shared" si="2"/>
        <v>45170</v>
      </c>
      <c r="E23" s="7"/>
      <c r="F23" s="7"/>
      <c r="G23" s="7"/>
      <c r="H23" s="18">
        <f>IF(G22-M22+H22&gt;0,G22-M22+H22,0)</f>
        <v>0</v>
      </c>
      <c r="I23" s="8">
        <f>G23+H23</f>
        <v>0</v>
      </c>
      <c r="J23" s="7"/>
      <c r="K23" s="7"/>
      <c r="L23" s="7"/>
      <c r="M23" s="8">
        <f t="shared" si="0"/>
        <v>0</v>
      </c>
      <c r="N23" s="8">
        <f>G23-M23+H23</f>
        <v>0</v>
      </c>
      <c r="O23" s="8">
        <f>IFERROR(VLOOKUP(D23,Sheet3!$G$3:'Sheet3'!$H$40,2,FALSE),0)</f>
        <v>0</v>
      </c>
      <c r="P23" s="24">
        <f>IFERROR(VLOOKUP(D23,Sheet2!$C$2:'Sheet2'!$D$3,2,FALSE),0)+IFERROR(VLOOKUP(D23,Sheet2!$D$12:'Sheet2'!$E$13,2,FALSE),0)</f>
        <v>0</v>
      </c>
      <c r="Q23" s="18">
        <f>E23+F23-IF(G23-M23+H23&gt;=0,0,M23-G23-H23)-Sheet3!D20+Q22</f>
        <v>10.799999999999999</v>
      </c>
      <c r="R23" s="31">
        <f t="shared" si="1"/>
        <v>10.799999999999999</v>
      </c>
    </row>
    <row r="24" spans="4:18" x14ac:dyDescent="0.35">
      <c r="D24" s="10">
        <f t="shared" si="2"/>
        <v>45200</v>
      </c>
      <c r="E24" s="7"/>
      <c r="F24" s="7"/>
      <c r="G24" s="7"/>
      <c r="H24" s="18">
        <f>IF(G23-M23+H23&gt;0,G23-M23+H23,0)</f>
        <v>0</v>
      </c>
      <c r="I24" s="8">
        <f>G24+H24</f>
        <v>0</v>
      </c>
      <c r="J24" s="7"/>
      <c r="K24" s="7"/>
      <c r="L24" s="7"/>
      <c r="M24" s="8">
        <f t="shared" si="0"/>
        <v>0</v>
      </c>
      <c r="N24" s="8">
        <f>G24-M24+H24</f>
        <v>0</v>
      </c>
      <c r="O24" s="8">
        <f>IFERROR(VLOOKUP(D24,Sheet3!$G$3:'Sheet3'!$H$40,2,FALSE),0)</f>
        <v>0</v>
      </c>
      <c r="P24" s="24">
        <f>IFERROR(VLOOKUP(D24,Sheet2!$C$2:'Sheet2'!$D$3,2,FALSE),0)+IFERROR(VLOOKUP(D24,Sheet2!$D$12:'Sheet2'!$E$13,2,FALSE),0)</f>
        <v>0</v>
      </c>
      <c r="Q24" s="18">
        <f>E24+F24-IF(G24-M24+H24&gt;=0,0,M24-G24-H24)-Sheet3!D21+Q23</f>
        <v>10.799999999999999</v>
      </c>
      <c r="R24" s="31">
        <f t="shared" si="1"/>
        <v>10.799999999999999</v>
      </c>
    </row>
    <row r="25" spans="4:18" x14ac:dyDescent="0.35">
      <c r="D25" s="10">
        <f t="shared" si="2"/>
        <v>45231</v>
      </c>
      <c r="E25" s="7"/>
      <c r="F25" s="7"/>
      <c r="G25" s="7"/>
      <c r="H25" s="18">
        <f>IF(G24-M24+H24&gt;0,G24-M24+H24,0)</f>
        <v>0</v>
      </c>
      <c r="I25" s="8">
        <f>G25+H25</f>
        <v>0</v>
      </c>
      <c r="J25" s="7"/>
      <c r="K25" s="7"/>
      <c r="L25" s="7"/>
      <c r="M25" s="8">
        <f t="shared" si="0"/>
        <v>0</v>
      </c>
      <c r="N25" s="8">
        <f>G25-M25+H25</f>
        <v>0</v>
      </c>
      <c r="O25" s="8">
        <f>IFERROR(VLOOKUP(D25,Sheet3!$G$3:'Sheet3'!$H$40,2,FALSE),0)</f>
        <v>0</v>
      </c>
      <c r="P25" s="24">
        <f>IFERROR(VLOOKUP(D25,Sheet2!$C$2:'Sheet2'!$D$3,2,FALSE),0)+IFERROR(VLOOKUP(D25,Sheet2!$D$12:'Sheet2'!$E$13,2,FALSE),0)</f>
        <v>254.75999999999982</v>
      </c>
      <c r="Q25" s="18">
        <f>E25+F25-IF(G25-M25+H25&gt;=0,0,M25-G25-H25)-Sheet3!D22+Q24</f>
        <v>10.799999999999999</v>
      </c>
      <c r="R25" s="31">
        <f t="shared" si="1"/>
        <v>-243.95999999999981</v>
      </c>
    </row>
    <row r="26" spans="4:18" x14ac:dyDescent="0.35">
      <c r="D26" s="10">
        <f t="shared" si="2"/>
        <v>45261</v>
      </c>
      <c r="E26" s="7"/>
      <c r="F26" s="7"/>
      <c r="G26" s="7"/>
      <c r="H26" s="18">
        <f>IF(G25-M25+H25&gt;0,G25-M25+H25,0)</f>
        <v>0</v>
      </c>
      <c r="I26" s="8">
        <f>G26+H26</f>
        <v>0</v>
      </c>
      <c r="J26" s="7"/>
      <c r="K26" s="7"/>
      <c r="L26" s="7"/>
      <c r="M26" s="8">
        <f t="shared" si="0"/>
        <v>0</v>
      </c>
      <c r="N26" s="8">
        <f>G26-M26+H26</f>
        <v>0</v>
      </c>
      <c r="O26" s="8">
        <f>IFERROR(VLOOKUP(D26,Sheet3!$G$3:'Sheet3'!$H$40,2,FALSE),0)</f>
        <v>0</v>
      </c>
      <c r="P26" s="24">
        <f>IFERROR(VLOOKUP(D26,Sheet2!$C$2:'Sheet2'!$D$3,2,FALSE),0)+IFERROR(VLOOKUP(D26,Sheet2!$D$12:'Sheet2'!$E$13,2,FALSE),0)</f>
        <v>0</v>
      </c>
      <c r="Q26" s="18">
        <f>E26+F26-IF(G26-M26+H26&gt;=0,0,M26-G26-H26)-Sheet3!D23+Q25</f>
        <v>10.799999999999999</v>
      </c>
      <c r="R26" s="31">
        <f t="shared" si="1"/>
        <v>10.799999999999999</v>
      </c>
    </row>
    <row r="27" spans="4:18" x14ac:dyDescent="0.35">
      <c r="D27" s="10">
        <f t="shared" si="2"/>
        <v>45292</v>
      </c>
      <c r="E27" s="7"/>
      <c r="F27" s="7"/>
      <c r="G27" s="7"/>
      <c r="H27" s="18">
        <f>IF(G26-M26+H26&gt;0,G26-M26+H26,0)</f>
        <v>0</v>
      </c>
      <c r="I27" s="8">
        <f>G27+H27</f>
        <v>0</v>
      </c>
      <c r="J27" s="7"/>
      <c r="K27" s="7"/>
      <c r="L27" s="7"/>
      <c r="M27" s="8">
        <f t="shared" si="0"/>
        <v>0</v>
      </c>
      <c r="N27" s="8">
        <f>G27-M27+H27</f>
        <v>0</v>
      </c>
      <c r="O27" s="8">
        <f>IFERROR(VLOOKUP(D27,Sheet3!$G$3:'Sheet3'!$H$40,2,FALSE),0)</f>
        <v>0</v>
      </c>
      <c r="P27" s="24">
        <f>IFERROR(VLOOKUP(D27,Sheet2!$C$2:'Sheet2'!$D$3,2,FALSE),0)+IFERROR(VLOOKUP(D27,Sheet2!$D$12:'Sheet2'!$E$13,2,FALSE),0)</f>
        <v>0</v>
      </c>
      <c r="Q27" s="18">
        <f>E27+F27-IF(G27-M27+H27&gt;=0,0,M27-G27-H27)-Sheet3!D24+Q26</f>
        <v>10.799999999999999</v>
      </c>
      <c r="R27" s="31">
        <f t="shared" si="1"/>
        <v>10.799999999999999</v>
      </c>
    </row>
    <row r="28" spans="4:18" x14ac:dyDescent="0.35">
      <c r="D28" s="10">
        <f t="shared" si="2"/>
        <v>45323</v>
      </c>
      <c r="E28" s="7"/>
      <c r="F28" s="7"/>
      <c r="G28" s="7"/>
      <c r="H28" s="18">
        <f>IF(G27-M27+H27&gt;0,G27-M27+H27,0)</f>
        <v>0</v>
      </c>
      <c r="I28" s="8">
        <f>G28+H28</f>
        <v>0</v>
      </c>
      <c r="J28" s="7"/>
      <c r="K28" s="7"/>
      <c r="L28" s="7"/>
      <c r="M28" s="8">
        <f t="shared" si="0"/>
        <v>0</v>
      </c>
      <c r="N28" s="8">
        <f>G28-M28+H28</f>
        <v>0</v>
      </c>
      <c r="O28" s="8">
        <f>IFERROR(VLOOKUP(D28,Sheet3!$G$3:'Sheet3'!$H$40,2,FALSE),0)</f>
        <v>0</v>
      </c>
      <c r="P28" s="24">
        <f>IFERROR(VLOOKUP(D28,Sheet2!$C$2:'Sheet2'!$D$3,2,FALSE),0)+IFERROR(VLOOKUP(D28,Sheet2!$D$12:'Sheet2'!$E$13,2,FALSE),0)</f>
        <v>0</v>
      </c>
      <c r="Q28" s="18">
        <f>E28+F28-IF(G28-M28+H28&gt;=0,0,M28-G28-H28)-Sheet3!D25+Q27</f>
        <v>10.799999999999999</v>
      </c>
      <c r="R28" s="31">
        <f t="shared" si="1"/>
        <v>10.799999999999999</v>
      </c>
    </row>
    <row r="29" spans="4:18" x14ac:dyDescent="0.35">
      <c r="D29" s="10">
        <f t="shared" si="2"/>
        <v>45352</v>
      </c>
      <c r="E29" s="7"/>
      <c r="F29" s="7"/>
      <c r="G29" s="7"/>
      <c r="H29" s="18">
        <f>IF(G28-M28+H28&gt;0,G28-M28+H28,0)</f>
        <v>0</v>
      </c>
      <c r="I29" s="8">
        <f>G29+H29</f>
        <v>0</v>
      </c>
      <c r="J29" s="7"/>
      <c r="K29" s="7"/>
      <c r="L29" s="7"/>
      <c r="M29" s="8">
        <f t="shared" si="0"/>
        <v>0</v>
      </c>
      <c r="N29" s="8">
        <f>G29-M29+H29</f>
        <v>0</v>
      </c>
      <c r="O29" s="8">
        <f>IFERROR(VLOOKUP(D29,Sheet3!$G$3:'Sheet3'!$H$40,2,FALSE),0)</f>
        <v>0</v>
      </c>
      <c r="P29" s="24">
        <f>IFERROR(VLOOKUP(D29,Sheet2!$C$2:'Sheet2'!$D$3,2,FALSE),0)+IFERROR(VLOOKUP(D29,Sheet2!$D$12:'Sheet2'!$E$13,2,FALSE),0)</f>
        <v>0</v>
      </c>
      <c r="Q29" s="18">
        <f>E29+F29-IF(G29-M29+H29&gt;=0,0,M29-G29-H29)-Sheet3!D26+Q28</f>
        <v>10.799999999999999</v>
      </c>
      <c r="R29" s="31">
        <f t="shared" si="1"/>
        <v>10.799999999999999</v>
      </c>
    </row>
    <row r="30" spans="4:18" x14ac:dyDescent="0.35">
      <c r="D30" s="10">
        <f t="shared" si="2"/>
        <v>45383</v>
      </c>
      <c r="E30" s="7"/>
      <c r="F30" s="7"/>
      <c r="G30" s="7"/>
      <c r="H30" s="18">
        <f>IF(G29-M29+H29&gt;0,G29-M29+H29,0)</f>
        <v>0</v>
      </c>
      <c r="I30" s="8">
        <f>G30+H30</f>
        <v>0</v>
      </c>
      <c r="J30" s="7"/>
      <c r="K30" s="7"/>
      <c r="L30" s="7"/>
      <c r="M30" s="8">
        <f t="shared" si="0"/>
        <v>0</v>
      </c>
      <c r="N30" s="8">
        <f>G30-M30+H30</f>
        <v>0</v>
      </c>
      <c r="O30" s="8">
        <f>IFERROR(VLOOKUP(D30,Sheet3!$G$3:'Sheet3'!$H$40,2,FALSE),0)</f>
        <v>0</v>
      </c>
      <c r="P30" s="24">
        <f>IFERROR(VLOOKUP(D30,Sheet2!$C$2:'Sheet2'!$D$3,2,FALSE),0)+IFERROR(VLOOKUP(D30,Sheet2!$D$12:'Sheet2'!$E$13,2,FALSE),0)</f>
        <v>0</v>
      </c>
      <c r="Q30" s="18">
        <f>E30+F30-IF(G30-M30+H30&gt;=0,0,M30-G30-H30)-Sheet3!D27+Q29</f>
        <v>10.799999999999999</v>
      </c>
      <c r="R30" s="31">
        <f t="shared" si="1"/>
        <v>10.799999999999999</v>
      </c>
    </row>
    <row r="31" spans="4:18" x14ac:dyDescent="0.35">
      <c r="D31" s="10">
        <f t="shared" si="2"/>
        <v>45413</v>
      </c>
      <c r="E31" s="7"/>
      <c r="F31" s="7"/>
      <c r="G31" s="7"/>
      <c r="H31" s="18">
        <f>IF(G30-M30+H30&gt;0,G30-M30+H30,0)</f>
        <v>0</v>
      </c>
      <c r="I31" s="8">
        <f>G31+H31</f>
        <v>0</v>
      </c>
      <c r="J31" s="7"/>
      <c r="K31" s="7"/>
      <c r="L31" s="7"/>
      <c r="M31" s="8">
        <f t="shared" si="0"/>
        <v>0</v>
      </c>
      <c r="N31" s="8">
        <f>G31-M31+H31</f>
        <v>0</v>
      </c>
      <c r="O31" s="8">
        <f>IFERROR(VLOOKUP(D31,Sheet3!$G$3:'Sheet3'!$H$40,2,FALSE),0)</f>
        <v>0</v>
      </c>
      <c r="P31" s="24">
        <f>IFERROR(VLOOKUP(D31,Sheet2!$C$2:'Sheet2'!$D$3,2,FALSE),0)+IFERROR(VLOOKUP(D31,Sheet2!$D$12:'Sheet2'!$E$13,2,FALSE),0)</f>
        <v>0</v>
      </c>
      <c r="Q31" s="18">
        <f>E31+F31-IF(G31-M31+H31&gt;=0,0,M31-G31-H31)-Sheet3!D28+Q30</f>
        <v>10.799999999999999</v>
      </c>
      <c r="R31" s="31">
        <f t="shared" si="1"/>
        <v>10.799999999999999</v>
      </c>
    </row>
    <row r="32" spans="4:18" x14ac:dyDescent="0.35">
      <c r="D32" s="10">
        <f t="shared" si="2"/>
        <v>45444</v>
      </c>
      <c r="E32" s="7"/>
      <c r="F32" s="7"/>
      <c r="G32" s="7"/>
      <c r="H32" s="18">
        <f>IF(G31-M31+H31&gt;0,G31-M31+H31,0)</f>
        <v>0</v>
      </c>
      <c r="I32" s="8">
        <f>G32+H32</f>
        <v>0</v>
      </c>
      <c r="J32" s="7"/>
      <c r="K32" s="7"/>
      <c r="L32" s="7"/>
      <c r="M32" s="8">
        <f t="shared" si="0"/>
        <v>0</v>
      </c>
      <c r="N32" s="8">
        <f>G32-M32+H32</f>
        <v>0</v>
      </c>
      <c r="O32" s="8">
        <f>IFERROR(VLOOKUP(D32,Sheet3!$G$3:'Sheet3'!$H$40,2,FALSE),0)</f>
        <v>0</v>
      </c>
      <c r="P32" s="24">
        <f>IFERROR(VLOOKUP(D32,Sheet2!$C$2:'Sheet2'!$D$3,2,FALSE),0)+IFERROR(VLOOKUP(D32,Sheet2!$D$12:'Sheet2'!$E$13,2,FALSE),0)</f>
        <v>0</v>
      </c>
      <c r="Q32" s="18">
        <f>E32+F32-IF(G32-M32+H32&gt;=0,0,M32-G32-H32)-Sheet3!D29+Q31</f>
        <v>10.799999999999999</v>
      </c>
      <c r="R32" s="31">
        <f t="shared" si="1"/>
        <v>10.799999999999999</v>
      </c>
    </row>
    <row r="33" spans="4:18" x14ac:dyDescent="0.35">
      <c r="D33" s="10">
        <f t="shared" si="2"/>
        <v>45474</v>
      </c>
      <c r="E33" s="7"/>
      <c r="F33" s="7"/>
      <c r="G33" s="7"/>
      <c r="H33" s="18">
        <f>IF(G32-M32+H32&gt;0,G32-M32+H32,0)</f>
        <v>0</v>
      </c>
      <c r="I33" s="8">
        <f>G33+H33</f>
        <v>0</v>
      </c>
      <c r="J33" s="7"/>
      <c r="K33" s="7"/>
      <c r="L33" s="7"/>
      <c r="M33" s="8">
        <f t="shared" si="0"/>
        <v>0</v>
      </c>
      <c r="N33" s="8">
        <f>G33-M33+H33</f>
        <v>0</v>
      </c>
      <c r="O33" s="8">
        <f>IFERROR(VLOOKUP(D33,Sheet3!$G$3:'Sheet3'!$H$40,2,FALSE),0)</f>
        <v>0</v>
      </c>
      <c r="P33" s="24">
        <f>IFERROR(VLOOKUP(D33,Sheet2!$C$2:'Sheet2'!$D$3,2,FALSE),0)+IFERROR(VLOOKUP(D33,Sheet2!$D$12:'Sheet2'!$E$13,2,FALSE),0)</f>
        <v>0</v>
      </c>
      <c r="Q33" s="18">
        <f>E33+F33-IF(G33-M33+H33&gt;=0,0,M33-G33-H33)-Sheet3!D30+Q32</f>
        <v>10.799999999999999</v>
      </c>
      <c r="R33" s="31">
        <f t="shared" si="1"/>
        <v>10.799999999999999</v>
      </c>
    </row>
    <row r="34" spans="4:18" x14ac:dyDescent="0.35">
      <c r="D34" s="10">
        <f t="shared" si="2"/>
        <v>45505</v>
      </c>
      <c r="E34" s="7"/>
      <c r="F34" s="7"/>
      <c r="G34" s="7"/>
      <c r="H34" s="18">
        <f>IF(G33-M33+H33&gt;0,G33-M33+H33,0)</f>
        <v>0</v>
      </c>
      <c r="I34" s="8">
        <f>G34+H34</f>
        <v>0</v>
      </c>
      <c r="J34" s="7"/>
      <c r="K34" s="7"/>
      <c r="L34" s="7"/>
      <c r="M34" s="8">
        <f t="shared" si="0"/>
        <v>0</v>
      </c>
      <c r="N34" s="8">
        <f>G34-M34+H34</f>
        <v>0</v>
      </c>
      <c r="O34" s="8">
        <f>IFERROR(VLOOKUP(D34,Sheet3!$G$3:'Sheet3'!$H$40,2,FALSE),0)</f>
        <v>0</v>
      </c>
      <c r="P34" s="24">
        <f>IFERROR(VLOOKUP(D34,Sheet2!$C$2:'Sheet2'!$D$3,2,FALSE),0)+IFERROR(VLOOKUP(D34,Sheet2!$D$12:'Sheet2'!$E$13,2,FALSE),0)</f>
        <v>0</v>
      </c>
      <c r="Q34" s="18">
        <f>E34+F34-IF(G34-M34+H34&gt;=0,0,M34-G34-H34)-Sheet3!D31+Q33</f>
        <v>10.799999999999999</v>
      </c>
      <c r="R34" s="31">
        <f t="shared" si="1"/>
        <v>10.799999999999999</v>
      </c>
    </row>
    <row r="35" spans="4:18" x14ac:dyDescent="0.35">
      <c r="D35" s="10">
        <f t="shared" si="2"/>
        <v>45536</v>
      </c>
      <c r="E35" s="7"/>
      <c r="F35" s="7"/>
      <c r="G35" s="7"/>
      <c r="H35" s="18">
        <f>IF(G34-M34+H34&gt;0,G34-M34+H34,0)</f>
        <v>0</v>
      </c>
      <c r="I35" s="8">
        <f>G35+H35</f>
        <v>0</v>
      </c>
      <c r="J35" s="7"/>
      <c r="K35" s="7"/>
      <c r="L35" s="7"/>
      <c r="M35" s="8">
        <f t="shared" si="0"/>
        <v>0</v>
      </c>
      <c r="N35" s="8">
        <f>G35-M35+H35</f>
        <v>0</v>
      </c>
      <c r="O35" s="8">
        <f>IFERROR(VLOOKUP(D35,Sheet3!$G$3:'Sheet3'!$H$40,2,FALSE),0)</f>
        <v>0</v>
      </c>
      <c r="P35" s="24">
        <f>IFERROR(VLOOKUP(D35,Sheet2!$C$2:'Sheet2'!$D$3,2,FALSE),0)+IFERROR(VLOOKUP(D35,Sheet2!$D$12:'Sheet2'!$E$13,2,FALSE),0)</f>
        <v>0</v>
      </c>
      <c r="Q35" s="18">
        <f>E35+F35-IF(G35-M35+H35&gt;=0,0,M35-G35-H35)-Sheet3!D32+Q34</f>
        <v>10.799999999999999</v>
      </c>
      <c r="R35" s="31">
        <f t="shared" si="1"/>
        <v>10.799999999999999</v>
      </c>
    </row>
    <row r="36" spans="4:18" x14ac:dyDescent="0.35">
      <c r="D36" s="10">
        <f t="shared" si="2"/>
        <v>45566</v>
      </c>
      <c r="E36" s="7"/>
      <c r="F36" s="7"/>
      <c r="G36" s="7"/>
      <c r="H36" s="18">
        <f>IF(G35-M35+H35&gt;0,G35-M35+H35,0)</f>
        <v>0</v>
      </c>
      <c r="I36" s="8">
        <f>G36+H36</f>
        <v>0</v>
      </c>
      <c r="J36" s="7"/>
      <c r="K36" s="7"/>
      <c r="L36" s="7"/>
      <c r="M36" s="8">
        <f t="shared" si="0"/>
        <v>0</v>
      </c>
      <c r="N36" s="8">
        <f>G36-M36+H36</f>
        <v>0</v>
      </c>
      <c r="O36" s="8">
        <f>IFERROR(VLOOKUP(D36,Sheet3!$G$3:'Sheet3'!$H$40,2,FALSE),0)</f>
        <v>0</v>
      </c>
      <c r="P36" s="24">
        <f>IFERROR(VLOOKUP(D36,Sheet2!$C$2:'Sheet2'!$D$3,2,FALSE),0)+IFERROR(VLOOKUP(D36,Sheet2!$D$12:'Sheet2'!$E$13,2,FALSE),0)</f>
        <v>0</v>
      </c>
      <c r="Q36" s="18">
        <f>E36+F36-IF(G36-M36+H36&gt;=0,0,M36-G36-H36)-Sheet3!D33+Q35</f>
        <v>10.799999999999999</v>
      </c>
      <c r="R36" s="31">
        <f t="shared" si="1"/>
        <v>10.799999999999999</v>
      </c>
    </row>
    <row r="37" spans="4:18" x14ac:dyDescent="0.35">
      <c r="D37" s="10">
        <f t="shared" si="2"/>
        <v>45597</v>
      </c>
      <c r="E37" s="7"/>
      <c r="F37" s="7"/>
      <c r="G37" s="7"/>
      <c r="H37" s="18">
        <f>IF(G36-M36+H36&gt;0,G36-M36+H36,0)</f>
        <v>0</v>
      </c>
      <c r="I37" s="8">
        <f>G37+H37</f>
        <v>0</v>
      </c>
      <c r="J37" s="7"/>
      <c r="K37" s="7"/>
      <c r="L37" s="7"/>
      <c r="M37" s="8">
        <f t="shared" si="0"/>
        <v>0</v>
      </c>
      <c r="N37" s="8">
        <f>G37-M37+H37</f>
        <v>0</v>
      </c>
      <c r="O37" s="8">
        <f>IFERROR(VLOOKUP(D37,Sheet3!$G$3:'Sheet3'!$H$40,2,FALSE),0)</f>
        <v>0</v>
      </c>
      <c r="P37" s="24">
        <f>IFERROR(VLOOKUP(D37,Sheet2!$C$2:'Sheet2'!$D$3,2,FALSE),0)+IFERROR(VLOOKUP(D37,Sheet2!$D$12:'Sheet2'!$E$13,2,FALSE),0)</f>
        <v>0</v>
      </c>
      <c r="Q37" s="18">
        <f>E37+F37-IF(G37-M37+H37&gt;=0,0,M37-G37-H37)-Sheet3!D34+Q36</f>
        <v>10.799999999999999</v>
      </c>
      <c r="R37" s="31">
        <f t="shared" si="1"/>
        <v>10.799999999999999</v>
      </c>
    </row>
    <row r="38" spans="4:18" x14ac:dyDescent="0.35">
      <c r="D38" s="10">
        <f t="shared" si="2"/>
        <v>45627</v>
      </c>
      <c r="E38" s="7"/>
      <c r="F38" s="7"/>
      <c r="G38" s="7"/>
      <c r="H38" s="18">
        <f>IF(G37-M37+H37&gt;0,G37-M37+H37,0)</f>
        <v>0</v>
      </c>
      <c r="I38" s="8">
        <f>G38+H38</f>
        <v>0</v>
      </c>
      <c r="J38" s="7"/>
      <c r="K38" s="7"/>
      <c r="L38" s="7"/>
      <c r="M38" s="8">
        <f t="shared" si="0"/>
        <v>0</v>
      </c>
      <c r="N38" s="8">
        <f>G38-M38+H38</f>
        <v>0</v>
      </c>
      <c r="O38" s="8">
        <f>IFERROR(VLOOKUP(D38,Sheet3!$G$3:'Sheet3'!$H$40,2,FALSE),0)</f>
        <v>0</v>
      </c>
      <c r="P38" s="24">
        <f>IFERROR(VLOOKUP(D38,Sheet2!$C$2:'Sheet2'!$D$3,2,FALSE),0)+IFERROR(VLOOKUP(D38,Sheet2!$D$12:'Sheet2'!$E$13,2,FALSE),0)</f>
        <v>0</v>
      </c>
      <c r="Q38" s="18">
        <f>E38+F38-IF(G38-M38+H38&gt;=0,0,M38-G38-H38)-Sheet3!D35+Q37</f>
        <v>10.799999999999999</v>
      </c>
      <c r="R38" s="31">
        <f t="shared" si="1"/>
        <v>10.799999999999999</v>
      </c>
    </row>
    <row r="39" spans="4:18" x14ac:dyDescent="0.35">
      <c r="D39" s="10">
        <f t="shared" si="2"/>
        <v>45658</v>
      </c>
      <c r="E39" s="7"/>
      <c r="F39" s="7"/>
      <c r="G39" s="7"/>
      <c r="H39" s="18">
        <f>IF(G38-M38+H38&gt;0,G38-M38+H38,0)</f>
        <v>0</v>
      </c>
      <c r="I39" s="8">
        <f>G39+H39</f>
        <v>0</v>
      </c>
      <c r="J39" s="7"/>
      <c r="K39" s="7"/>
      <c r="L39" s="7"/>
      <c r="M39" s="8">
        <f t="shared" si="0"/>
        <v>0</v>
      </c>
      <c r="N39" s="8">
        <f>G39-M39+H39</f>
        <v>0</v>
      </c>
      <c r="O39" s="8">
        <f>IFERROR(VLOOKUP(D39,Sheet3!$G$3:'Sheet3'!$H$40,2,FALSE),0)</f>
        <v>0</v>
      </c>
      <c r="P39" s="24">
        <f>IFERROR(VLOOKUP(D39,Sheet2!$C$2:'Sheet2'!$D$3,2,FALSE),0)+IFERROR(VLOOKUP(D39,Sheet2!$D$12:'Sheet2'!$E$13,2,FALSE),0)</f>
        <v>0</v>
      </c>
      <c r="Q39" s="18">
        <f>E39+F39-IF(G39-M39+H39&gt;=0,0,M39-G39-H39)-Sheet3!D36+Q38</f>
        <v>10.799999999999999</v>
      </c>
      <c r="R39" s="31">
        <f t="shared" si="1"/>
        <v>10.799999999999999</v>
      </c>
    </row>
    <row r="40" spans="4:18" x14ac:dyDescent="0.35">
      <c r="D40" s="10">
        <f t="shared" si="2"/>
        <v>45689</v>
      </c>
      <c r="E40" s="7"/>
      <c r="F40" s="7"/>
      <c r="G40" s="7"/>
      <c r="H40" s="18">
        <f>IF(G39-M39+H39&gt;0,G39-M39+H39,0)</f>
        <v>0</v>
      </c>
      <c r="I40" s="8">
        <f>G40+H40</f>
        <v>0</v>
      </c>
      <c r="J40" s="7"/>
      <c r="K40" s="7"/>
      <c r="L40" s="7"/>
      <c r="M40" s="8">
        <f t="shared" si="0"/>
        <v>0</v>
      </c>
      <c r="N40" s="8">
        <f>G40-M40+H40</f>
        <v>0</v>
      </c>
      <c r="O40" s="8">
        <f>IFERROR(VLOOKUP(D40,Sheet3!$G$3:'Sheet3'!$H$40,2,FALSE),0)</f>
        <v>0</v>
      </c>
      <c r="P40" s="24">
        <f>IFERROR(VLOOKUP(D40,Sheet2!$C$2:'Sheet2'!$D$3,2,FALSE),0)+IFERROR(VLOOKUP(D40,Sheet2!$D$12:'Sheet2'!$E$13,2,FALSE),0)</f>
        <v>0</v>
      </c>
      <c r="Q40" s="18">
        <f>E40+F40-IF(G40-M40+H40&gt;=0,0,M40-G40-H40)-Sheet3!D37+Q39</f>
        <v>10.799999999999999</v>
      </c>
      <c r="R40" s="31">
        <f t="shared" si="1"/>
        <v>10.799999999999999</v>
      </c>
    </row>
    <row r="41" spans="4:18" x14ac:dyDescent="0.35">
      <c r="D41" s="10">
        <f t="shared" si="2"/>
        <v>45717</v>
      </c>
      <c r="E41" s="7"/>
      <c r="F41" s="7"/>
      <c r="G41" s="7"/>
      <c r="H41" s="18">
        <f>IF(G40-M40+H40&gt;0,G40-M40+H40,0)</f>
        <v>0</v>
      </c>
      <c r="I41" s="8">
        <f>G41+H41</f>
        <v>0</v>
      </c>
      <c r="J41" s="7"/>
      <c r="K41" s="7"/>
      <c r="L41" s="7"/>
      <c r="M41" s="8">
        <f t="shared" si="0"/>
        <v>0</v>
      </c>
      <c r="N41" s="8">
        <f>G41-M41+H41</f>
        <v>0</v>
      </c>
      <c r="O41" s="8">
        <f>IFERROR(VLOOKUP(D41,Sheet3!$G$3:'Sheet3'!$H$40,2,FALSE),0)</f>
        <v>0</v>
      </c>
      <c r="P41" s="24">
        <f>IFERROR(VLOOKUP(D41,Sheet2!$C$2:'Sheet2'!$D$3,2,FALSE),0)+IFERROR(VLOOKUP(D41,Sheet2!$D$12:'Sheet2'!$E$13,2,FALSE),0)</f>
        <v>0</v>
      </c>
      <c r="Q41" s="18">
        <f>E41+F41-IF(G41-M41+H41&gt;=0,0,M41-G41-H41)-Sheet3!D38+Q40</f>
        <v>10.799999999999999</v>
      </c>
      <c r="R41" s="31">
        <f t="shared" si="1"/>
        <v>10.799999999999999</v>
      </c>
    </row>
    <row r="42" spans="4:18" x14ac:dyDescent="0.35">
      <c r="D42" s="10">
        <f t="shared" si="2"/>
        <v>45748</v>
      </c>
      <c r="E42" s="7"/>
      <c r="F42" s="7"/>
      <c r="G42" s="7"/>
      <c r="H42" s="18">
        <f>IF(G41-M41+H41&gt;0,G41-M41+H41,0)</f>
        <v>0</v>
      </c>
      <c r="I42" s="8">
        <f>G42+H42</f>
        <v>0</v>
      </c>
      <c r="J42" s="7"/>
      <c r="K42" s="7"/>
      <c r="L42" s="7"/>
      <c r="M42" s="8">
        <f t="shared" si="0"/>
        <v>0</v>
      </c>
      <c r="N42" s="8">
        <f>G42-M42+H42</f>
        <v>0</v>
      </c>
      <c r="O42" s="8">
        <f>IFERROR(VLOOKUP(D42,Sheet3!$G$3:'Sheet3'!$H$40,2,FALSE),0)</f>
        <v>0</v>
      </c>
      <c r="P42" s="24">
        <f>IFERROR(VLOOKUP(D42,Sheet2!$C$2:'Sheet2'!$D$3,2,FALSE),0)+IFERROR(VLOOKUP(D42,Sheet2!$D$12:'Sheet2'!$E$13,2,FALSE),0)</f>
        <v>0</v>
      </c>
      <c r="Q42" s="18">
        <f>E42+F42-IF(G42-M42+H42&gt;=0,0,M42-G42-H42)-Sheet3!D39+Q41</f>
        <v>10.799999999999999</v>
      </c>
      <c r="R42" s="31">
        <f t="shared" si="1"/>
        <v>10.799999999999999</v>
      </c>
    </row>
    <row r="43" spans="4:18" x14ac:dyDescent="0.35">
      <c r="D43" s="11">
        <f>EDATE(D42,1)</f>
        <v>45778</v>
      </c>
      <c r="E43" s="12"/>
      <c r="F43" s="12"/>
      <c r="G43" s="12"/>
      <c r="H43" s="18">
        <f>IF(G42-M42+H42&gt;0,G42-M42+H42,0)</f>
        <v>0</v>
      </c>
      <c r="I43" s="8">
        <f>G43+H43</f>
        <v>0</v>
      </c>
      <c r="J43" s="12"/>
      <c r="K43" s="12"/>
      <c r="L43" s="12"/>
      <c r="M43" s="8">
        <f t="shared" si="0"/>
        <v>0</v>
      </c>
      <c r="N43" s="8">
        <f>G43-M43+H43</f>
        <v>0</v>
      </c>
      <c r="O43" s="8">
        <f>IFERROR(VLOOKUP(D43,Sheet3!$G$3:'Sheet3'!$H$40,2,FALSE),0)</f>
        <v>0</v>
      </c>
      <c r="P43" s="24">
        <f>IFERROR(VLOOKUP(D43,Sheet2!$C$2:'Sheet2'!$D$3,2,FALSE),0)+IFERROR(VLOOKUP(D43,Sheet2!$D$12:'Sheet2'!$E$13,2,FALSE),0)</f>
        <v>119.8</v>
      </c>
      <c r="Q43" s="18">
        <f>E43+F43-IF(G43-M43+H43&gt;=0,0,M43-G43-H43)-Sheet3!D40+Q42</f>
        <v>10.799999999999999</v>
      </c>
      <c r="R43" s="31">
        <f t="shared" si="1"/>
        <v>-109</v>
      </c>
    </row>
  </sheetData>
  <mergeCells count="2">
    <mergeCell ref="I3:L4"/>
    <mergeCell ref="D2:F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FC43F-CEAF-4BC4-8058-9F79661CC6AF}">
  <dimension ref="A1:Q43"/>
  <sheetViews>
    <sheetView workbookViewId="0">
      <selection activeCell="G10" sqref="G10"/>
    </sheetView>
  </sheetViews>
  <sheetFormatPr defaultRowHeight="15.5" x14ac:dyDescent="0.35"/>
  <cols>
    <col min="1" max="1" width="24.5" customWidth="1"/>
    <col min="2" max="2" width="24" customWidth="1"/>
    <col min="3" max="3" width="21.58203125" customWidth="1"/>
    <col min="4" max="5" width="20.58203125" customWidth="1"/>
    <col min="6" max="6" width="9.25" customWidth="1"/>
    <col min="7" max="7" width="11.75" customWidth="1"/>
    <col min="8" max="8" width="20" customWidth="1"/>
    <col min="9" max="9" width="23.5" customWidth="1"/>
    <col min="16" max="16" width="10.08203125" customWidth="1"/>
    <col min="17" max="17" width="13.5" customWidth="1"/>
  </cols>
  <sheetData>
    <row r="1" spans="1:9" x14ac:dyDescent="0.35">
      <c r="A1" s="27" t="s">
        <v>25</v>
      </c>
      <c r="B1" s="27"/>
    </row>
    <row r="2" spans="1:9" x14ac:dyDescent="0.35">
      <c r="A2" s="3" t="s">
        <v>12</v>
      </c>
      <c r="B2" s="4" t="s">
        <v>14</v>
      </c>
      <c r="C2" s="4" t="s">
        <v>11</v>
      </c>
      <c r="D2" s="5" t="s">
        <v>20</v>
      </c>
      <c r="E2" s="22"/>
      <c r="F2" s="22"/>
    </row>
    <row r="3" spans="1:9" x14ac:dyDescent="0.35">
      <c r="A3" s="16">
        <v>220</v>
      </c>
      <c r="B3" s="12">
        <v>18</v>
      </c>
      <c r="C3" s="15">
        <f>EDATE(Sheet1!D7,B3)</f>
        <v>45231</v>
      </c>
      <c r="D3" s="13">
        <f>VLOOKUP(C3,$G$6:$I$43,3,FALSE)</f>
        <v>254.75999999999982</v>
      </c>
      <c r="E3" s="22"/>
      <c r="F3" s="22"/>
      <c r="G3" s="2"/>
    </row>
    <row r="5" spans="1:9" x14ac:dyDescent="0.35">
      <c r="G5" s="27" t="s">
        <v>23</v>
      </c>
      <c r="H5" s="27"/>
      <c r="I5" s="27"/>
    </row>
    <row r="6" spans="1:9" x14ac:dyDescent="0.35">
      <c r="G6" s="3" t="s">
        <v>0</v>
      </c>
      <c r="H6" s="4" t="s">
        <v>27</v>
      </c>
      <c r="I6" s="5" t="s">
        <v>13</v>
      </c>
    </row>
    <row r="7" spans="1:9" x14ac:dyDescent="0.35">
      <c r="G7" s="10">
        <f>Sheet1!D7</f>
        <v>44682</v>
      </c>
      <c r="H7" s="17">
        <v>0</v>
      </c>
      <c r="I7" s="9">
        <f>A3</f>
        <v>220</v>
      </c>
    </row>
    <row r="8" spans="1:9" x14ac:dyDescent="0.35">
      <c r="G8" s="10">
        <f>EDATE(G7,1)</f>
        <v>44713</v>
      </c>
      <c r="H8" s="7">
        <v>6.0000000000000001E-3</v>
      </c>
      <c r="I8" s="9">
        <f>IF(G8&lt;=$C$3,I7+$A$3*H8,0)</f>
        <v>221.32</v>
      </c>
    </row>
    <row r="9" spans="1:9" x14ac:dyDescent="0.35">
      <c r="G9" s="10">
        <f t="shared" ref="G9:G43" si="0">EDATE(G8,1)</f>
        <v>44743</v>
      </c>
      <c r="H9" s="7">
        <v>7.0000000000000001E-3</v>
      </c>
      <c r="I9" s="9">
        <f t="shared" ref="I9:I43" si="1">IF(G9&lt;=$C$3,I8+$A$3*H9,0)</f>
        <v>222.85999999999999</v>
      </c>
    </row>
    <row r="10" spans="1:9" x14ac:dyDescent="0.35">
      <c r="G10" s="10">
        <f t="shared" si="0"/>
        <v>44774</v>
      </c>
      <c r="H10" s="7">
        <v>0.01</v>
      </c>
      <c r="I10" s="9">
        <f t="shared" si="1"/>
        <v>225.05999999999997</v>
      </c>
    </row>
    <row r="11" spans="1:9" x14ac:dyDescent="0.35">
      <c r="A11" s="27" t="s">
        <v>24</v>
      </c>
      <c r="B11" s="28"/>
      <c r="G11" s="10">
        <f t="shared" si="0"/>
        <v>44805</v>
      </c>
      <c r="H11" s="7">
        <v>8.9999999999999993E-3</v>
      </c>
      <c r="I11" s="9">
        <f t="shared" si="1"/>
        <v>227.03999999999996</v>
      </c>
    </row>
    <row r="12" spans="1:9" x14ac:dyDescent="0.35">
      <c r="A12" s="3" t="s">
        <v>5</v>
      </c>
      <c r="B12" s="4" t="s">
        <v>6</v>
      </c>
      <c r="C12" s="4" t="s">
        <v>3</v>
      </c>
      <c r="D12" s="4" t="s">
        <v>11</v>
      </c>
      <c r="E12" s="5" t="s">
        <v>20</v>
      </c>
      <c r="F12" s="21"/>
      <c r="G12" s="10">
        <f t="shared" si="0"/>
        <v>44835</v>
      </c>
      <c r="H12" s="7">
        <v>8.9999999999999993E-3</v>
      </c>
      <c r="I12" s="9">
        <f t="shared" si="1"/>
        <v>229.01999999999995</v>
      </c>
    </row>
    <row r="13" spans="1:9" x14ac:dyDescent="0.35">
      <c r="A13" s="16">
        <v>100</v>
      </c>
      <c r="B13" s="12">
        <v>5.4999999999999997E-3</v>
      </c>
      <c r="C13" s="12">
        <v>36</v>
      </c>
      <c r="D13" s="15">
        <f>EDATE(Sheet1!D7,C13)</f>
        <v>45778</v>
      </c>
      <c r="E13" s="13">
        <f>A13+A13*B13*C13</f>
        <v>119.8</v>
      </c>
      <c r="F13" s="20"/>
      <c r="G13" s="10">
        <f t="shared" si="0"/>
        <v>44866</v>
      </c>
      <c r="H13" s="7">
        <v>8.9999999999999993E-3</v>
      </c>
      <c r="I13" s="9">
        <f t="shared" si="1"/>
        <v>230.99999999999994</v>
      </c>
    </row>
    <row r="14" spans="1:9" x14ac:dyDescent="0.35">
      <c r="G14" s="10">
        <f t="shared" si="0"/>
        <v>44896</v>
      </c>
      <c r="H14" s="7">
        <v>8.9999999999999993E-3</v>
      </c>
      <c r="I14" s="9">
        <f t="shared" si="1"/>
        <v>232.97999999999993</v>
      </c>
    </row>
    <row r="15" spans="1:9" x14ac:dyDescent="0.35">
      <c r="G15" s="10">
        <f t="shared" si="0"/>
        <v>44927</v>
      </c>
      <c r="H15" s="7">
        <v>8.9999999999999993E-3</v>
      </c>
      <c r="I15" s="9">
        <f t="shared" si="1"/>
        <v>234.95999999999992</v>
      </c>
    </row>
    <row r="16" spans="1:9" x14ac:dyDescent="0.35">
      <c r="G16" s="10">
        <f t="shared" si="0"/>
        <v>44958</v>
      </c>
      <c r="H16" s="7">
        <v>8.9999999999999993E-3</v>
      </c>
      <c r="I16" s="9">
        <f t="shared" si="1"/>
        <v>236.93999999999991</v>
      </c>
    </row>
    <row r="17" spans="7:17" x14ac:dyDescent="0.35">
      <c r="G17" s="10">
        <f t="shared" si="0"/>
        <v>44986</v>
      </c>
      <c r="H17" s="7">
        <v>8.9999999999999993E-3</v>
      </c>
      <c r="I17" s="9">
        <f t="shared" si="1"/>
        <v>238.9199999999999</v>
      </c>
      <c r="P17" s="22"/>
      <c r="Q17" s="22"/>
    </row>
    <row r="18" spans="7:17" x14ac:dyDescent="0.35">
      <c r="G18" s="10">
        <f t="shared" si="0"/>
        <v>45017</v>
      </c>
      <c r="H18" s="7">
        <v>8.9999999999999993E-3</v>
      </c>
      <c r="I18" s="9">
        <f t="shared" si="1"/>
        <v>240.89999999999989</v>
      </c>
      <c r="P18" s="23"/>
      <c r="Q18" s="22"/>
    </row>
    <row r="19" spans="7:17" x14ac:dyDescent="0.35">
      <c r="G19" s="10">
        <f t="shared" si="0"/>
        <v>45047</v>
      </c>
      <c r="H19" s="7">
        <v>8.9999999999999993E-3</v>
      </c>
      <c r="I19" s="9">
        <f t="shared" si="1"/>
        <v>242.87999999999988</v>
      </c>
    </row>
    <row r="20" spans="7:17" x14ac:dyDescent="0.35">
      <c r="G20" s="10">
        <f t="shared" si="0"/>
        <v>45078</v>
      </c>
      <c r="H20" s="7">
        <v>8.9999999999999993E-3</v>
      </c>
      <c r="I20" s="9">
        <f t="shared" si="1"/>
        <v>244.85999999999987</v>
      </c>
    </row>
    <row r="21" spans="7:17" x14ac:dyDescent="0.35">
      <c r="G21" s="10">
        <f t="shared" si="0"/>
        <v>45108</v>
      </c>
      <c r="H21" s="7">
        <v>8.9999999999999993E-3</v>
      </c>
      <c r="I21" s="9">
        <f t="shared" si="1"/>
        <v>246.83999999999986</v>
      </c>
    </row>
    <row r="22" spans="7:17" x14ac:dyDescent="0.35">
      <c r="G22" s="10">
        <f t="shared" si="0"/>
        <v>45139</v>
      </c>
      <c r="H22" s="7">
        <v>8.9999999999999993E-3</v>
      </c>
      <c r="I22" s="9">
        <f t="shared" si="1"/>
        <v>248.81999999999985</v>
      </c>
    </row>
    <row r="23" spans="7:17" x14ac:dyDescent="0.35">
      <c r="G23" s="10">
        <f t="shared" si="0"/>
        <v>45170</v>
      </c>
      <c r="H23" s="7">
        <v>8.9999999999999993E-3</v>
      </c>
      <c r="I23" s="9">
        <f t="shared" si="1"/>
        <v>250.79999999999984</v>
      </c>
    </row>
    <row r="24" spans="7:17" x14ac:dyDescent="0.35">
      <c r="G24" s="10">
        <f t="shared" si="0"/>
        <v>45200</v>
      </c>
      <c r="H24" s="7">
        <v>8.9999999999999993E-3</v>
      </c>
      <c r="I24" s="9">
        <f t="shared" si="1"/>
        <v>252.77999999999983</v>
      </c>
    </row>
    <row r="25" spans="7:17" x14ac:dyDescent="0.35">
      <c r="G25" s="10">
        <f t="shared" si="0"/>
        <v>45231</v>
      </c>
      <c r="H25" s="7">
        <v>8.9999999999999993E-3</v>
      </c>
      <c r="I25" s="9">
        <f t="shared" si="1"/>
        <v>254.75999999999982</v>
      </c>
    </row>
    <row r="26" spans="7:17" x14ac:dyDescent="0.35">
      <c r="G26" s="10">
        <f t="shared" si="0"/>
        <v>45261</v>
      </c>
      <c r="H26" s="7"/>
      <c r="I26" s="9">
        <f t="shared" si="1"/>
        <v>0</v>
      </c>
    </row>
    <row r="27" spans="7:17" x14ac:dyDescent="0.35">
      <c r="G27" s="10">
        <f t="shared" si="0"/>
        <v>45292</v>
      </c>
      <c r="H27" s="7"/>
      <c r="I27" s="9">
        <f t="shared" si="1"/>
        <v>0</v>
      </c>
    </row>
    <row r="28" spans="7:17" x14ac:dyDescent="0.35">
      <c r="G28" s="10">
        <f t="shared" si="0"/>
        <v>45323</v>
      </c>
      <c r="H28" s="7"/>
      <c r="I28" s="9">
        <f t="shared" si="1"/>
        <v>0</v>
      </c>
    </row>
    <row r="29" spans="7:17" x14ac:dyDescent="0.35">
      <c r="G29" s="10">
        <f t="shared" si="0"/>
        <v>45352</v>
      </c>
      <c r="H29" s="7"/>
      <c r="I29" s="9">
        <f t="shared" si="1"/>
        <v>0</v>
      </c>
    </row>
    <row r="30" spans="7:17" x14ac:dyDescent="0.35">
      <c r="G30" s="10">
        <f t="shared" si="0"/>
        <v>45383</v>
      </c>
      <c r="H30" s="7"/>
      <c r="I30" s="9">
        <f t="shared" si="1"/>
        <v>0</v>
      </c>
    </row>
    <row r="31" spans="7:17" x14ac:dyDescent="0.35">
      <c r="G31" s="10">
        <f t="shared" si="0"/>
        <v>45413</v>
      </c>
      <c r="H31" s="7"/>
      <c r="I31" s="9">
        <f t="shared" si="1"/>
        <v>0</v>
      </c>
    </row>
    <row r="32" spans="7:17" x14ac:dyDescent="0.35">
      <c r="G32" s="10">
        <f t="shared" si="0"/>
        <v>45444</v>
      </c>
      <c r="H32" s="7"/>
      <c r="I32" s="9">
        <f t="shared" si="1"/>
        <v>0</v>
      </c>
    </row>
    <row r="33" spans="7:9" x14ac:dyDescent="0.35">
      <c r="G33" s="10">
        <f t="shared" si="0"/>
        <v>45474</v>
      </c>
      <c r="H33" s="7"/>
      <c r="I33" s="9">
        <f t="shared" si="1"/>
        <v>0</v>
      </c>
    </row>
    <row r="34" spans="7:9" x14ac:dyDescent="0.35">
      <c r="G34" s="10">
        <f t="shared" si="0"/>
        <v>45505</v>
      </c>
      <c r="H34" s="7"/>
      <c r="I34" s="9">
        <f t="shared" si="1"/>
        <v>0</v>
      </c>
    </row>
    <row r="35" spans="7:9" x14ac:dyDescent="0.35">
      <c r="G35" s="10">
        <f t="shared" si="0"/>
        <v>45536</v>
      </c>
      <c r="H35" s="7"/>
      <c r="I35" s="9">
        <f t="shared" si="1"/>
        <v>0</v>
      </c>
    </row>
    <row r="36" spans="7:9" x14ac:dyDescent="0.35">
      <c r="G36" s="10">
        <f t="shared" si="0"/>
        <v>45566</v>
      </c>
      <c r="H36" s="7"/>
      <c r="I36" s="9">
        <f t="shared" si="1"/>
        <v>0</v>
      </c>
    </row>
    <row r="37" spans="7:9" x14ac:dyDescent="0.35">
      <c r="G37" s="10">
        <f t="shared" si="0"/>
        <v>45597</v>
      </c>
      <c r="H37" s="7"/>
      <c r="I37" s="9">
        <f t="shared" si="1"/>
        <v>0</v>
      </c>
    </row>
    <row r="38" spans="7:9" x14ac:dyDescent="0.35">
      <c r="G38" s="10">
        <f t="shared" si="0"/>
        <v>45627</v>
      </c>
      <c r="H38" s="7"/>
      <c r="I38" s="9">
        <f t="shared" si="1"/>
        <v>0</v>
      </c>
    </row>
    <row r="39" spans="7:9" x14ac:dyDescent="0.35">
      <c r="G39" s="10">
        <f t="shared" si="0"/>
        <v>45658</v>
      </c>
      <c r="H39" s="7"/>
      <c r="I39" s="9">
        <f t="shared" si="1"/>
        <v>0</v>
      </c>
    </row>
    <row r="40" spans="7:9" x14ac:dyDescent="0.35">
      <c r="G40" s="10">
        <f t="shared" si="0"/>
        <v>45689</v>
      </c>
      <c r="H40" s="7"/>
      <c r="I40" s="9">
        <f t="shared" si="1"/>
        <v>0</v>
      </c>
    </row>
    <row r="41" spans="7:9" x14ac:dyDescent="0.35">
      <c r="G41" s="10">
        <f t="shared" si="0"/>
        <v>45717</v>
      </c>
      <c r="H41" s="7"/>
      <c r="I41" s="9">
        <f t="shared" si="1"/>
        <v>0</v>
      </c>
    </row>
    <row r="42" spans="7:9" x14ac:dyDescent="0.35">
      <c r="G42" s="10">
        <f t="shared" si="0"/>
        <v>45748</v>
      </c>
      <c r="H42" s="7"/>
      <c r="I42" s="9">
        <f t="shared" si="1"/>
        <v>0</v>
      </c>
    </row>
    <row r="43" spans="7:9" x14ac:dyDescent="0.35">
      <c r="G43" s="11">
        <f t="shared" si="0"/>
        <v>45778</v>
      </c>
      <c r="H43" s="7"/>
      <c r="I43" s="9">
        <f t="shared" si="1"/>
        <v>0</v>
      </c>
    </row>
  </sheetData>
  <mergeCells count="3">
    <mergeCell ref="A1:B1"/>
    <mergeCell ref="G5:I5"/>
    <mergeCell ref="A11:B11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7C91C-A7FA-44E8-ACB9-0E9AA770EF20}">
  <dimension ref="C1:H40"/>
  <sheetViews>
    <sheetView workbookViewId="0">
      <selection activeCell="G4" sqref="G4"/>
    </sheetView>
  </sheetViews>
  <sheetFormatPr defaultRowHeight="15.5" x14ac:dyDescent="0.35"/>
  <cols>
    <col min="3" max="3" width="10.5" customWidth="1"/>
    <col min="4" max="4" width="12.5" customWidth="1"/>
    <col min="5" max="5" width="9.83203125" customWidth="1"/>
    <col min="6" max="6" width="19" customWidth="1"/>
    <col min="7" max="7" width="11.75" customWidth="1"/>
    <col min="8" max="8" width="13.58203125" customWidth="1"/>
  </cols>
  <sheetData>
    <row r="1" spans="3:8" x14ac:dyDescent="0.35">
      <c r="E1" s="29" t="s">
        <v>22</v>
      </c>
      <c r="F1" s="30"/>
    </row>
    <row r="3" spans="3:8" x14ac:dyDescent="0.35">
      <c r="C3" s="3" t="s">
        <v>15</v>
      </c>
      <c r="D3" s="4" t="s">
        <v>10</v>
      </c>
      <c r="E3" s="4" t="s">
        <v>16</v>
      </c>
      <c r="F3" s="4" t="s">
        <v>32</v>
      </c>
      <c r="G3" s="4" t="s">
        <v>17</v>
      </c>
      <c r="H3" s="5" t="s">
        <v>18</v>
      </c>
    </row>
    <row r="4" spans="3:8" x14ac:dyDescent="0.35">
      <c r="C4" s="10">
        <f>Sheet1!D7</f>
        <v>44682</v>
      </c>
      <c r="D4" s="7">
        <v>9.6999999999999993</v>
      </c>
      <c r="E4" s="7">
        <v>6</v>
      </c>
      <c r="F4" s="7">
        <v>7.0000000000000001E-3</v>
      </c>
      <c r="G4" s="14">
        <f>EDATE(C4,E4)</f>
        <v>44866</v>
      </c>
      <c r="H4" s="9">
        <f t="shared" ref="H4:H40" si="0">D4+(D4*F4*E4)</f>
        <v>10.107399999999998</v>
      </c>
    </row>
    <row r="5" spans="3:8" x14ac:dyDescent="0.35">
      <c r="C5" s="10">
        <f>Sheet1!D8</f>
        <v>44713</v>
      </c>
      <c r="D5" s="7">
        <v>12</v>
      </c>
      <c r="E5" s="7">
        <v>12</v>
      </c>
      <c r="F5" s="7">
        <v>5.0000000000000001E-3</v>
      </c>
      <c r="G5" s="14">
        <f t="shared" ref="G5:G40" si="1">EDATE(C5,E5)</f>
        <v>45078</v>
      </c>
      <c r="H5" s="9">
        <f t="shared" si="0"/>
        <v>12.72</v>
      </c>
    </row>
    <row r="6" spans="3:8" x14ac:dyDescent="0.35">
      <c r="C6" s="10">
        <f>Sheet1!D9</f>
        <v>44743</v>
      </c>
      <c r="D6" s="7"/>
      <c r="E6" s="7"/>
      <c r="F6" s="7"/>
      <c r="G6" s="14">
        <f t="shared" si="1"/>
        <v>44743</v>
      </c>
      <c r="H6" s="9">
        <f t="shared" si="0"/>
        <v>0</v>
      </c>
    </row>
    <row r="7" spans="3:8" x14ac:dyDescent="0.35">
      <c r="C7" s="10">
        <f>Sheet1!D10</f>
        <v>44774</v>
      </c>
      <c r="D7" s="7">
        <v>9.4</v>
      </c>
      <c r="E7" s="7">
        <v>6</v>
      </c>
      <c r="F7" s="7">
        <v>8.0000000000000002E-3</v>
      </c>
      <c r="G7" s="14">
        <f t="shared" si="1"/>
        <v>44958</v>
      </c>
      <c r="H7" s="9">
        <f t="shared" si="0"/>
        <v>9.8512000000000004</v>
      </c>
    </row>
    <row r="8" spans="3:8" x14ac:dyDescent="0.35">
      <c r="C8" s="10">
        <f>Sheet1!D11</f>
        <v>44805</v>
      </c>
      <c r="D8" s="7"/>
      <c r="E8" s="7"/>
      <c r="F8" s="7"/>
      <c r="G8" s="14">
        <f t="shared" si="1"/>
        <v>44805</v>
      </c>
      <c r="H8" s="9">
        <f t="shared" si="0"/>
        <v>0</v>
      </c>
    </row>
    <row r="9" spans="3:8" x14ac:dyDescent="0.35">
      <c r="C9" s="10">
        <f>Sheet1!D12</f>
        <v>44835</v>
      </c>
      <c r="D9" s="7"/>
      <c r="E9" s="7"/>
      <c r="F9" s="7"/>
      <c r="G9" s="14">
        <f t="shared" si="1"/>
        <v>44835</v>
      </c>
      <c r="H9" s="9">
        <f t="shared" si="0"/>
        <v>0</v>
      </c>
    </row>
    <row r="10" spans="3:8" x14ac:dyDescent="0.35">
      <c r="C10" s="10">
        <f>Sheet1!D13</f>
        <v>44866</v>
      </c>
      <c r="D10" s="7"/>
      <c r="E10" s="7"/>
      <c r="F10" s="7"/>
      <c r="G10" s="14">
        <f t="shared" si="1"/>
        <v>44866</v>
      </c>
      <c r="H10" s="9">
        <f t="shared" si="0"/>
        <v>0</v>
      </c>
    </row>
    <row r="11" spans="3:8" x14ac:dyDescent="0.35">
      <c r="C11" s="10">
        <f>Sheet1!D14</f>
        <v>44896</v>
      </c>
      <c r="D11" s="7"/>
      <c r="E11" s="7"/>
      <c r="F11" s="7"/>
      <c r="G11" s="14">
        <f t="shared" si="1"/>
        <v>44896</v>
      </c>
      <c r="H11" s="9">
        <f t="shared" si="0"/>
        <v>0</v>
      </c>
    </row>
    <row r="12" spans="3:8" x14ac:dyDescent="0.35">
      <c r="C12" s="10">
        <f>Sheet1!D15</f>
        <v>44927</v>
      </c>
      <c r="D12" s="7"/>
      <c r="E12" s="7"/>
      <c r="F12" s="7"/>
      <c r="G12" s="14">
        <f t="shared" si="1"/>
        <v>44927</v>
      </c>
      <c r="H12" s="9">
        <f t="shared" si="0"/>
        <v>0</v>
      </c>
    </row>
    <row r="13" spans="3:8" x14ac:dyDescent="0.35">
      <c r="C13" s="10">
        <f>Sheet1!D16</f>
        <v>44958</v>
      </c>
      <c r="D13" s="7"/>
      <c r="E13" s="7"/>
      <c r="F13" s="7"/>
      <c r="G13" s="14">
        <f t="shared" si="1"/>
        <v>44958</v>
      </c>
      <c r="H13" s="9">
        <f t="shared" si="0"/>
        <v>0</v>
      </c>
    </row>
    <row r="14" spans="3:8" x14ac:dyDescent="0.35">
      <c r="C14" s="10">
        <f>Sheet1!D17</f>
        <v>44986</v>
      </c>
      <c r="D14" s="7"/>
      <c r="E14" s="7"/>
      <c r="F14" s="7"/>
      <c r="G14" s="14">
        <f t="shared" si="1"/>
        <v>44986</v>
      </c>
      <c r="H14" s="9">
        <f t="shared" si="0"/>
        <v>0</v>
      </c>
    </row>
    <row r="15" spans="3:8" x14ac:dyDescent="0.35">
      <c r="C15" s="10">
        <f>Sheet1!D18</f>
        <v>45017</v>
      </c>
      <c r="D15" s="7"/>
      <c r="E15" s="7"/>
      <c r="F15" s="7"/>
      <c r="G15" s="14">
        <f t="shared" si="1"/>
        <v>45017</v>
      </c>
      <c r="H15" s="9">
        <f t="shared" si="0"/>
        <v>0</v>
      </c>
    </row>
    <row r="16" spans="3:8" x14ac:dyDescent="0.35">
      <c r="C16" s="10">
        <f>Sheet1!D19</f>
        <v>45047</v>
      </c>
      <c r="D16" s="7"/>
      <c r="E16" s="7"/>
      <c r="F16" s="7"/>
      <c r="G16" s="14">
        <f t="shared" si="1"/>
        <v>45047</v>
      </c>
      <c r="H16" s="9">
        <f t="shared" si="0"/>
        <v>0</v>
      </c>
    </row>
    <row r="17" spans="3:8" x14ac:dyDescent="0.35">
      <c r="C17" s="10">
        <f>Sheet1!D20</f>
        <v>45078</v>
      </c>
      <c r="D17" s="7"/>
      <c r="E17" s="7"/>
      <c r="F17" s="7"/>
      <c r="G17" s="14">
        <f t="shared" si="1"/>
        <v>45078</v>
      </c>
      <c r="H17" s="9">
        <f t="shared" si="0"/>
        <v>0</v>
      </c>
    </row>
    <row r="18" spans="3:8" x14ac:dyDescent="0.35">
      <c r="C18" s="10">
        <f>Sheet1!D21</f>
        <v>45108</v>
      </c>
      <c r="D18" s="7"/>
      <c r="E18" s="7"/>
      <c r="F18" s="7"/>
      <c r="G18" s="14">
        <f t="shared" si="1"/>
        <v>45108</v>
      </c>
      <c r="H18" s="9">
        <f t="shared" si="0"/>
        <v>0</v>
      </c>
    </row>
    <row r="19" spans="3:8" x14ac:dyDescent="0.35">
      <c r="C19" s="10">
        <f>Sheet1!D22</f>
        <v>45139</v>
      </c>
      <c r="D19" s="7"/>
      <c r="E19" s="7"/>
      <c r="F19" s="7"/>
      <c r="G19" s="14">
        <f t="shared" si="1"/>
        <v>45139</v>
      </c>
      <c r="H19" s="9">
        <f t="shared" si="0"/>
        <v>0</v>
      </c>
    </row>
    <row r="20" spans="3:8" x14ac:dyDescent="0.35">
      <c r="C20" s="10">
        <f>Sheet1!D23</f>
        <v>45170</v>
      </c>
      <c r="D20" s="7"/>
      <c r="E20" s="7"/>
      <c r="F20" s="7"/>
      <c r="G20" s="14">
        <f t="shared" si="1"/>
        <v>45170</v>
      </c>
      <c r="H20" s="9">
        <f t="shared" si="0"/>
        <v>0</v>
      </c>
    </row>
    <row r="21" spans="3:8" x14ac:dyDescent="0.35">
      <c r="C21" s="10">
        <f>Sheet1!D24</f>
        <v>45200</v>
      </c>
      <c r="D21" s="7"/>
      <c r="E21" s="7"/>
      <c r="F21" s="7"/>
      <c r="G21" s="14">
        <f t="shared" si="1"/>
        <v>45200</v>
      </c>
      <c r="H21" s="9">
        <f t="shared" si="0"/>
        <v>0</v>
      </c>
    </row>
    <row r="22" spans="3:8" x14ac:dyDescent="0.35">
      <c r="C22" s="10">
        <f>Sheet1!D25</f>
        <v>45231</v>
      </c>
      <c r="D22" s="7"/>
      <c r="E22" s="7"/>
      <c r="F22" s="7"/>
      <c r="G22" s="14">
        <f t="shared" si="1"/>
        <v>45231</v>
      </c>
      <c r="H22" s="9">
        <f t="shared" si="0"/>
        <v>0</v>
      </c>
    </row>
    <row r="23" spans="3:8" x14ac:dyDescent="0.35">
      <c r="C23" s="10">
        <f>Sheet1!D26</f>
        <v>45261</v>
      </c>
      <c r="D23" s="7"/>
      <c r="E23" s="7"/>
      <c r="F23" s="7"/>
      <c r="G23" s="14">
        <f t="shared" si="1"/>
        <v>45261</v>
      </c>
      <c r="H23" s="9">
        <f t="shared" si="0"/>
        <v>0</v>
      </c>
    </row>
    <row r="24" spans="3:8" x14ac:dyDescent="0.35">
      <c r="C24" s="10">
        <f>Sheet1!D27</f>
        <v>45292</v>
      </c>
      <c r="D24" s="7"/>
      <c r="E24" s="7"/>
      <c r="F24" s="7"/>
      <c r="G24" s="14">
        <f t="shared" si="1"/>
        <v>45292</v>
      </c>
      <c r="H24" s="9">
        <f t="shared" si="0"/>
        <v>0</v>
      </c>
    </row>
    <row r="25" spans="3:8" x14ac:dyDescent="0.35">
      <c r="C25" s="10">
        <f>Sheet1!D28</f>
        <v>45323</v>
      </c>
      <c r="D25" s="7"/>
      <c r="E25" s="7"/>
      <c r="F25" s="7"/>
      <c r="G25" s="14">
        <f t="shared" si="1"/>
        <v>45323</v>
      </c>
      <c r="H25" s="9">
        <f t="shared" si="0"/>
        <v>0</v>
      </c>
    </row>
    <row r="26" spans="3:8" x14ac:dyDescent="0.35">
      <c r="C26" s="10">
        <f>Sheet1!D29</f>
        <v>45352</v>
      </c>
      <c r="D26" s="7"/>
      <c r="E26" s="7"/>
      <c r="F26" s="7"/>
      <c r="G26" s="14">
        <f t="shared" si="1"/>
        <v>45352</v>
      </c>
      <c r="H26" s="9">
        <f t="shared" si="0"/>
        <v>0</v>
      </c>
    </row>
    <row r="27" spans="3:8" x14ac:dyDescent="0.35">
      <c r="C27" s="10">
        <f>Sheet1!D30</f>
        <v>45383</v>
      </c>
      <c r="D27" s="7"/>
      <c r="E27" s="7"/>
      <c r="F27" s="7"/>
      <c r="G27" s="14">
        <f t="shared" si="1"/>
        <v>45383</v>
      </c>
      <c r="H27" s="9">
        <f t="shared" si="0"/>
        <v>0</v>
      </c>
    </row>
    <row r="28" spans="3:8" x14ac:dyDescent="0.35">
      <c r="C28" s="10">
        <f>Sheet1!D31</f>
        <v>45413</v>
      </c>
      <c r="D28" s="7"/>
      <c r="E28" s="7"/>
      <c r="F28" s="7"/>
      <c r="G28" s="14">
        <f t="shared" si="1"/>
        <v>45413</v>
      </c>
      <c r="H28" s="9">
        <f t="shared" si="0"/>
        <v>0</v>
      </c>
    </row>
    <row r="29" spans="3:8" x14ac:dyDescent="0.35">
      <c r="C29" s="10">
        <f>Sheet1!D32</f>
        <v>45444</v>
      </c>
      <c r="D29" s="7"/>
      <c r="E29" s="7"/>
      <c r="F29" s="7"/>
      <c r="G29" s="14">
        <f t="shared" si="1"/>
        <v>45444</v>
      </c>
      <c r="H29" s="9">
        <f t="shared" si="0"/>
        <v>0</v>
      </c>
    </row>
    <row r="30" spans="3:8" x14ac:dyDescent="0.35">
      <c r="C30" s="10">
        <f>Sheet1!D33</f>
        <v>45474</v>
      </c>
      <c r="D30" s="7"/>
      <c r="E30" s="7"/>
      <c r="F30" s="7"/>
      <c r="G30" s="14">
        <f t="shared" si="1"/>
        <v>45474</v>
      </c>
      <c r="H30" s="9">
        <f t="shared" si="0"/>
        <v>0</v>
      </c>
    </row>
    <row r="31" spans="3:8" x14ac:dyDescent="0.35">
      <c r="C31" s="10">
        <f>Sheet1!D34</f>
        <v>45505</v>
      </c>
      <c r="D31" s="7"/>
      <c r="E31" s="7"/>
      <c r="F31" s="7"/>
      <c r="G31" s="14">
        <f t="shared" si="1"/>
        <v>45505</v>
      </c>
      <c r="H31" s="9">
        <f t="shared" si="0"/>
        <v>0</v>
      </c>
    </row>
    <row r="32" spans="3:8" x14ac:dyDescent="0.35">
      <c r="C32" s="10">
        <f>Sheet1!D35</f>
        <v>45536</v>
      </c>
      <c r="D32" s="7"/>
      <c r="E32" s="7"/>
      <c r="F32" s="7"/>
      <c r="G32" s="14">
        <f t="shared" si="1"/>
        <v>45536</v>
      </c>
      <c r="H32" s="9">
        <f t="shared" si="0"/>
        <v>0</v>
      </c>
    </row>
    <row r="33" spans="3:8" x14ac:dyDescent="0.35">
      <c r="C33" s="10">
        <f>Sheet1!D36</f>
        <v>45566</v>
      </c>
      <c r="D33" s="7"/>
      <c r="E33" s="7"/>
      <c r="F33" s="7"/>
      <c r="G33" s="14">
        <f t="shared" si="1"/>
        <v>45566</v>
      </c>
      <c r="H33" s="9">
        <f t="shared" si="0"/>
        <v>0</v>
      </c>
    </row>
    <row r="34" spans="3:8" x14ac:dyDescent="0.35">
      <c r="C34" s="10">
        <f>Sheet1!D37</f>
        <v>45597</v>
      </c>
      <c r="D34" s="7"/>
      <c r="E34" s="7"/>
      <c r="F34" s="7"/>
      <c r="G34" s="14">
        <f t="shared" si="1"/>
        <v>45597</v>
      </c>
      <c r="H34" s="9">
        <f t="shared" si="0"/>
        <v>0</v>
      </c>
    </row>
    <row r="35" spans="3:8" x14ac:dyDescent="0.35">
      <c r="C35" s="10">
        <f>Sheet1!D38</f>
        <v>45627</v>
      </c>
      <c r="D35" s="7"/>
      <c r="E35" s="7"/>
      <c r="F35" s="7"/>
      <c r="G35" s="14">
        <f t="shared" si="1"/>
        <v>45627</v>
      </c>
      <c r="H35" s="9">
        <f t="shared" si="0"/>
        <v>0</v>
      </c>
    </row>
    <row r="36" spans="3:8" x14ac:dyDescent="0.35">
      <c r="C36" s="10">
        <f>Sheet1!D39</f>
        <v>45658</v>
      </c>
      <c r="D36" s="7"/>
      <c r="E36" s="7"/>
      <c r="F36" s="7"/>
      <c r="G36" s="14">
        <f t="shared" si="1"/>
        <v>45658</v>
      </c>
      <c r="H36" s="9">
        <f t="shared" si="0"/>
        <v>0</v>
      </c>
    </row>
    <row r="37" spans="3:8" x14ac:dyDescent="0.35">
      <c r="C37" s="10">
        <f>Sheet1!D40</f>
        <v>45689</v>
      </c>
      <c r="D37" s="7"/>
      <c r="E37" s="7"/>
      <c r="F37" s="7"/>
      <c r="G37" s="14">
        <f t="shared" si="1"/>
        <v>45689</v>
      </c>
      <c r="H37" s="9">
        <f t="shared" si="0"/>
        <v>0</v>
      </c>
    </row>
    <row r="38" spans="3:8" x14ac:dyDescent="0.35">
      <c r="C38" s="10">
        <f>Sheet1!D41</f>
        <v>45717</v>
      </c>
      <c r="D38" s="7"/>
      <c r="E38" s="7"/>
      <c r="F38" s="7"/>
      <c r="G38" s="14">
        <f t="shared" si="1"/>
        <v>45717</v>
      </c>
      <c r="H38" s="9">
        <f t="shared" si="0"/>
        <v>0</v>
      </c>
    </row>
    <row r="39" spans="3:8" x14ac:dyDescent="0.35">
      <c r="C39" s="10">
        <f>Sheet1!D42</f>
        <v>45748</v>
      </c>
      <c r="D39" s="7"/>
      <c r="E39" s="7"/>
      <c r="F39" s="7"/>
      <c r="G39" s="14">
        <f t="shared" si="1"/>
        <v>45748</v>
      </c>
      <c r="H39" s="9">
        <f t="shared" si="0"/>
        <v>0</v>
      </c>
    </row>
    <row r="40" spans="3:8" x14ac:dyDescent="0.35">
      <c r="C40" s="11">
        <f>Sheet1!D43</f>
        <v>45778</v>
      </c>
      <c r="D40" s="7"/>
      <c r="E40" s="12"/>
      <c r="F40" s="12"/>
      <c r="G40" s="14">
        <f t="shared" si="1"/>
        <v>45778</v>
      </c>
      <c r="H40" s="9">
        <f t="shared" si="0"/>
        <v>0</v>
      </c>
    </row>
  </sheetData>
  <mergeCells count="1">
    <mergeCell ref="E1:F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20120549 - Lê Hoàng Phúc</cp:lastModifiedBy>
  <dcterms:created xsi:type="dcterms:W3CDTF">2022-05-24T04:24:06Z</dcterms:created>
  <dcterms:modified xsi:type="dcterms:W3CDTF">2022-05-30T13:17:15Z</dcterms:modified>
</cp:coreProperties>
</file>