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ccar\Desktop\_9Publish\IncertezasPropRBEF\"/>
    </mc:Choice>
  </mc:AlternateContent>
  <xr:revisionPtr revIDLastSave="0" documentId="13_ncr:1_{C4A13ABC-0A1D-4CE7-8D6C-C5E80BD422E0}" xr6:coauthVersionLast="45" xr6:coauthVersionMax="45" xr10:uidLastSave="{00000000-0000-0000-0000-000000000000}"/>
  <bookViews>
    <workbookView xWindow="825" yWindow="-120" windowWidth="28095" windowHeight="16440" activeTab="1" xr2:uid="{00000000-000D-0000-FFFF-FFFF00000000}"/>
  </bookViews>
  <sheets>
    <sheet name="Exemplos" sheetId="1" r:id="rId1"/>
    <sheet name="Qualquer Fun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7" i="2"/>
  <c r="Q8" i="2"/>
  <c r="E7" i="2" l="1"/>
  <c r="T14" i="1" l="1"/>
  <c r="U14" i="1" s="1"/>
  <c r="S14" i="1"/>
  <c r="S13" i="1"/>
  <c r="S12" i="1"/>
  <c r="S11" i="1"/>
  <c r="S10" i="1"/>
  <c r="S9" i="1"/>
  <c r="S8" i="1"/>
  <c r="K6" i="1"/>
  <c r="I6" i="1"/>
  <c r="A6" i="2"/>
  <c r="P13" i="2" s="1"/>
  <c r="Q8" i="1"/>
  <c r="O8" i="1"/>
  <c r="M8" i="1"/>
  <c r="E8" i="2"/>
  <c r="G8" i="2"/>
  <c r="J7" i="2" l="1"/>
  <c r="N9" i="1"/>
  <c r="N8" i="1"/>
  <c r="P10" i="2"/>
  <c r="P7" i="2"/>
  <c r="P8" i="2"/>
  <c r="P12" i="2"/>
  <c r="P9" i="2"/>
  <c r="P11" i="2"/>
  <c r="N7" i="2"/>
  <c r="L7" i="2"/>
  <c r="M5" i="1"/>
  <c r="M13" i="2"/>
  <c r="M12" i="2"/>
  <c r="T7" i="1"/>
  <c r="K7" i="1"/>
  <c r="I7" i="1"/>
  <c r="R7" i="1"/>
  <c r="P7" i="1"/>
  <c r="N7" i="1"/>
  <c r="K8" i="1"/>
  <c r="I8" i="1"/>
  <c r="H7" i="1"/>
  <c r="H8" i="1"/>
  <c r="H6" i="1"/>
  <c r="H9" i="1"/>
  <c r="M4" i="1"/>
  <c r="J8" i="1"/>
  <c r="J7" i="1"/>
  <c r="J6" i="1"/>
  <c r="P14" i="1" l="1"/>
  <c r="P13" i="1"/>
  <c r="N14" i="1"/>
  <c r="R14" i="1"/>
  <c r="R10" i="1"/>
  <c r="R13" i="1"/>
  <c r="R8" i="1"/>
  <c r="R9" i="1"/>
  <c r="R11" i="1"/>
  <c r="R12" i="1"/>
  <c r="N12" i="1"/>
  <c r="P8" i="1"/>
  <c r="T8" i="1" s="1"/>
  <c r="P9" i="1"/>
  <c r="N10" i="1"/>
  <c r="P12" i="1"/>
  <c r="N13" i="1"/>
  <c r="P10" i="1"/>
  <c r="P11" i="1"/>
  <c r="N11" i="1"/>
  <c r="Q6" i="2"/>
  <c r="E6" i="2"/>
  <c r="E9" i="2"/>
  <c r="G6" i="2"/>
  <c r="G7" i="2"/>
  <c r="K9" i="2"/>
  <c r="K8" i="2"/>
  <c r="K7" i="2"/>
  <c r="O13" i="2"/>
  <c r="O12" i="2"/>
  <c r="O11" i="2"/>
  <c r="O10" i="2"/>
  <c r="O9" i="2"/>
  <c r="O8" i="2"/>
  <c r="O7" i="2"/>
  <c r="M11" i="2"/>
  <c r="M10" i="2"/>
  <c r="M9" i="2"/>
  <c r="M7" i="2"/>
  <c r="M8" i="2"/>
  <c r="K13" i="2"/>
  <c r="K12" i="2"/>
  <c r="K11" i="2"/>
  <c r="K10" i="2"/>
  <c r="R13" i="2" l="1"/>
  <c r="R11" i="2"/>
  <c r="R12" i="2"/>
  <c r="R9" i="2"/>
  <c r="T9" i="1"/>
  <c r="U9" i="1" s="1"/>
  <c r="T11" i="1"/>
  <c r="T13" i="1"/>
  <c r="T10" i="1"/>
  <c r="T12" i="1"/>
  <c r="S12" i="2" l="1"/>
  <c r="R8" i="2"/>
  <c r="R10" i="2"/>
  <c r="S10" i="2" s="1"/>
  <c r="R7" i="2"/>
  <c r="U10" i="1"/>
  <c r="V9" i="1" s="1"/>
  <c r="S8" i="2"/>
  <c r="U8" i="1"/>
  <c r="U13" i="1"/>
  <c r="V13" i="1" s="1"/>
  <c r="U11" i="1"/>
  <c r="U12" i="1"/>
  <c r="H10" i="1"/>
  <c r="F10" i="2"/>
  <c r="H10" i="2" l="1"/>
  <c r="V11" i="1"/>
  <c r="J10" i="1" l="1"/>
</calcChain>
</file>

<file path=xl/sharedStrings.xml><?xml version="1.0" encoding="utf-8"?>
<sst xmlns="http://schemas.openxmlformats.org/spreadsheetml/2006/main" count="30" uniqueCount="23">
  <si>
    <t>±</t>
  </si>
  <si>
    <t>Medida</t>
  </si>
  <si>
    <t>Incerteza</t>
  </si>
  <si>
    <t>-</t>
  </si>
  <si>
    <t>x</t>
  </si>
  <si>
    <t>y</t>
  </si>
  <si>
    <t>Δf</t>
  </si>
  <si>
    <t>z</t>
  </si>
  <si>
    <r>
      <t xml:space="preserve">Número de variáveis    </t>
    </r>
    <r>
      <rPr>
        <b/>
        <sz val="14"/>
        <color theme="8" tint="-0.499984740745262"/>
        <rFont val="Calibri"/>
        <family val="2"/>
      </rPr>
      <t>→</t>
    </r>
  </si>
  <si>
    <r>
      <t xml:space="preserve">Δf </t>
    </r>
    <r>
      <rPr>
        <vertAlign val="superscript"/>
        <sz val="20"/>
        <color theme="8" tint="-0.499984740745262"/>
        <rFont val="Calibri"/>
        <family val="2"/>
        <scheme val="minor"/>
      </rPr>
      <t>s</t>
    </r>
  </si>
  <si>
    <t>Incerteza para diferenças</t>
  </si>
  <si>
    <t>finitas (simetrizada)</t>
  </si>
  <si>
    <t>Área de um círculo</t>
  </si>
  <si>
    <t>Volume de um cone</t>
  </si>
  <si>
    <t>Número de Mols</t>
  </si>
  <si>
    <r>
      <t xml:space="preserve">Δf </t>
    </r>
    <r>
      <rPr>
        <b/>
        <vertAlign val="superscript"/>
        <sz val="20"/>
        <color theme="8" tint="-0.499984740745262"/>
        <rFont val="Calibri"/>
        <family val="2"/>
        <scheme val="minor"/>
      </rPr>
      <t>s</t>
    </r>
  </si>
  <si>
    <t>EXEMPLOS</t>
  </si>
  <si>
    <t>Variáveis</t>
  </si>
  <si>
    <t>Função</t>
  </si>
  <si>
    <t>Variações</t>
  </si>
  <si>
    <r>
      <t xml:space="preserve">Número de variáveis    </t>
    </r>
    <r>
      <rPr>
        <b/>
        <sz val="20"/>
        <color theme="8" tint="-0.499984740745262"/>
        <rFont val="Calibri"/>
        <family val="2"/>
      </rPr>
      <t>→</t>
    </r>
  </si>
  <si>
    <t>INSTRUÇÕES:</t>
  </si>
  <si>
    <t>Propagação de incertezas em função qualquer de até 3 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</si>
</sst>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20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20"/>
      <color theme="8" tint="-0.499984740745262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vertAlign val="superscript"/>
      <sz val="20"/>
      <color theme="8" tint="-0.499984740745262"/>
      <name val="Calibri"/>
      <family val="2"/>
      <scheme val="minor"/>
    </font>
    <font>
      <sz val="20"/>
      <color theme="8" tint="-0.499984740745262"/>
      <name val="Calibri"/>
      <family val="2"/>
    </font>
    <font>
      <b/>
      <sz val="18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</font>
    <font>
      <b/>
      <u/>
      <sz val="14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</font>
    <font>
      <b/>
      <sz val="26"/>
      <color theme="8" tint="-0.499984740745262"/>
      <name val="Calibri"/>
      <family val="2"/>
      <scheme val="minor"/>
    </font>
    <font>
      <b/>
      <u/>
      <sz val="16"/>
      <color theme="8" tint="-0.499984740745262"/>
      <name val="Calibri"/>
      <family val="2"/>
      <scheme val="minor"/>
    </font>
    <font>
      <b/>
      <vertAlign val="superscript"/>
      <sz val="20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u/>
      <sz val="20"/>
      <color theme="8" tint="-0.499984740745262"/>
      <name val="Calibri"/>
      <family val="2"/>
      <scheme val="minor"/>
    </font>
    <font>
      <b/>
      <u/>
      <sz val="22"/>
      <color theme="8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5" fillId="0" borderId="0" xfId="0" applyNumberFormat="1" applyFont="1" applyAlignment="1"/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center" vertical="center"/>
    </xf>
    <xf numFmtId="164" fontId="5" fillId="0" borderId="5" xfId="0" applyNumberFormat="1" applyFont="1" applyBorder="1" applyAlignment="1" applyProtection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13" fillId="2" borderId="7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 applyProtection="1">
      <alignment horizontal="center" vertical="center"/>
    </xf>
    <xf numFmtId="0" fontId="5" fillId="0" borderId="7" xfId="0" applyNumberFormat="1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0" fontId="19" fillId="0" borderId="4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164" fontId="5" fillId="5" borderId="7" xfId="0" applyNumberFormat="1" applyFont="1" applyFill="1" applyBorder="1" applyAlignment="1">
      <alignment horizontal="center" vertical="center"/>
    </xf>
    <xf numFmtId="164" fontId="5" fillId="0" borderId="8" xfId="0" applyNumberFormat="1" applyFont="1" applyBorder="1" applyAlignment="1" applyProtection="1">
      <alignment vertic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19" fillId="3" borderId="12" xfId="0" applyFont="1" applyFill="1" applyBorder="1" applyAlignment="1" applyProtection="1">
      <alignment horizontal="center" vertical="center"/>
    </xf>
    <xf numFmtId="0" fontId="19" fillId="0" borderId="4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center" vertical="center"/>
    </xf>
    <xf numFmtId="0" fontId="18" fillId="0" borderId="2" xfId="0" applyFont="1" applyBorder="1" applyAlignment="1" applyProtection="1">
      <alignment horizontal="center" vertical="center"/>
    </xf>
    <xf numFmtId="0" fontId="18" fillId="0" borderId="3" xfId="0" applyFont="1" applyBorder="1" applyAlignment="1" applyProtection="1">
      <alignment horizontal="center" vertical="center"/>
    </xf>
    <xf numFmtId="0" fontId="18" fillId="0" borderId="4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8" fillId="0" borderId="5" xfId="0" applyFont="1" applyBorder="1" applyAlignment="1" applyProtection="1">
      <alignment horizontal="center" vertical="center"/>
    </xf>
    <xf numFmtId="164" fontId="20" fillId="0" borderId="0" xfId="0" applyNumberFormat="1" applyFont="1" applyBorder="1" applyAlignment="1" applyProtection="1">
      <alignment horizontal="left" vertical="center"/>
    </xf>
    <xf numFmtId="164" fontId="20" fillId="0" borderId="5" xfId="0" applyNumberFormat="1" applyFont="1" applyBorder="1" applyAlignment="1" applyProtection="1">
      <alignment horizontal="left" vertical="center"/>
    </xf>
    <xf numFmtId="0" fontId="15" fillId="4" borderId="9" xfId="0" applyFont="1" applyFill="1" applyBorder="1" applyAlignment="1" applyProtection="1">
      <alignment horizontal="center" vertical="center"/>
    </xf>
    <xf numFmtId="0" fontId="15" fillId="4" borderId="10" xfId="0" applyFont="1" applyFill="1" applyBorder="1" applyAlignment="1" applyProtection="1">
      <alignment horizontal="center" vertical="center"/>
    </xf>
    <xf numFmtId="0" fontId="15" fillId="4" borderId="11" xfId="0" applyFont="1" applyFill="1" applyBorder="1" applyAlignment="1" applyProtection="1">
      <alignment horizontal="center" vertical="center"/>
    </xf>
    <xf numFmtId="0" fontId="13" fillId="0" borderId="6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164" fontId="5" fillId="0" borderId="5" xfId="0" applyNumberFormat="1" applyFont="1" applyBorder="1" applyAlignment="1" applyProtection="1">
      <alignment horizontal="center" vertical="center"/>
    </xf>
    <xf numFmtId="164" fontId="20" fillId="0" borderId="4" xfId="0" applyNumberFormat="1" applyFont="1" applyBorder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3" xfId="0" applyFont="1" applyBorder="1" applyAlignment="1" applyProtection="1">
      <alignment horizontal="center" vertical="center"/>
    </xf>
    <xf numFmtId="0" fontId="21" fillId="0" borderId="6" xfId="0" applyFont="1" applyBorder="1" applyAlignment="1" applyProtection="1">
      <alignment horizontal="center" vertical="center"/>
    </xf>
    <xf numFmtId="0" fontId="21" fillId="0" borderId="8" xfId="0" applyFont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6" fillId="0" borderId="5" xfId="0" applyFont="1" applyBorder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center" vertical="center"/>
    </xf>
    <xf numFmtId="164" fontId="9" fillId="0" borderId="5" xfId="0" applyNumberFormat="1" applyFont="1" applyBorder="1" applyAlignment="1" applyProtection="1">
      <alignment horizontal="center" vertical="center"/>
    </xf>
    <xf numFmtId="0" fontId="10" fillId="0" borderId="6" xfId="0" applyFont="1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5">
    <dxf>
      <font>
        <color rgb="FF002060"/>
      </font>
      <fill>
        <patternFill>
          <bgColor theme="8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1623217</xdr:colOff>
      <xdr:row>34</xdr:row>
      <xdr:rowOff>112958</xdr:rowOff>
    </xdr:from>
    <xdr:to>
      <xdr:col>30</xdr:col>
      <xdr:colOff>507039</xdr:colOff>
      <xdr:row>47</xdr:row>
      <xdr:rowOff>79375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3467" y="8113958"/>
          <a:ext cx="6857041" cy="2442917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15</xdr:row>
      <xdr:rowOff>71440</xdr:rowOff>
    </xdr:from>
    <xdr:to>
      <xdr:col>22</xdr:col>
      <xdr:colOff>11906</xdr:colOff>
      <xdr:row>30</xdr:row>
      <xdr:rowOff>11910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4179094" y="4988721"/>
          <a:ext cx="13025437" cy="3226595"/>
          <a:chOff x="4179094" y="4988721"/>
          <a:chExt cx="12263437" cy="3226595"/>
        </a:xfrm>
      </xdr:grpSpPr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4179094" y="4988721"/>
            <a:ext cx="12263437" cy="3226595"/>
            <a:chOff x="4179094" y="4988721"/>
            <a:chExt cx="12263437" cy="3226595"/>
          </a:xfrm>
        </xdr:grpSpPr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4179094" y="4988721"/>
              <a:ext cx="12263437" cy="3226595"/>
              <a:chOff x="4179094" y="4988721"/>
              <a:chExt cx="12263437" cy="3226595"/>
            </a:xfrm>
          </xdr:grpSpPr>
          <xdr:sp macro="" textlink="">
            <xdr:nvSpPr>
              <xdr:cNvPr id="2" name="Retângulo 1">
                <a:extLst>
                  <a:ext uri="{FF2B5EF4-FFF2-40B4-BE49-F238E27FC236}">
                    <a16:creationId xmlns:a16="http://schemas.microsoft.com/office/drawing/2014/main" id="{00000000-0008-0000-0000-000002000000}"/>
                  </a:ext>
                </a:extLst>
              </xdr:cNvPr>
              <xdr:cNvSpPr/>
            </xdr:nvSpPr>
            <xdr:spPr>
              <a:xfrm>
                <a:off x="4179094" y="4988721"/>
                <a:ext cx="12263437" cy="3226595"/>
              </a:xfrm>
              <a:prstGeom prst="rect">
                <a:avLst/>
              </a:prstGeom>
              <a:ln w="28575">
                <a:solidFill>
                  <a:srgbClr val="00206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2000">
                  <a:solidFill>
                    <a:srgbClr val="002060"/>
                  </a:solidFill>
                </a:endParaRPr>
              </a:p>
              <a:p>
                <a:pPr algn="l"/>
                <a:r>
                  <a:rPr lang="pt-BR" sz="2000">
                    <a:solidFill>
                      <a:srgbClr val="002060"/>
                    </a:solidFill>
                  </a:rPr>
                  <a:t>	</a:t>
                </a:r>
                <a:r>
                  <a:rPr lang="pt-BR" sz="2000" baseline="0">
                    <a:solidFill>
                      <a:srgbClr val="002060"/>
                    </a:solidFill>
                  </a:rPr>
                  <a:t>          </a:t>
                </a:r>
                <a:r>
                  <a:rPr lang="pt-BR" sz="2000" u="sng">
                    <a:solidFill>
                      <a:srgbClr val="002060"/>
                    </a:solidFill>
                  </a:rPr>
                  <a:t>Função</a:t>
                </a:r>
                <a:r>
                  <a:rPr lang="pt-BR" sz="2000" u="none">
                    <a:solidFill>
                      <a:srgbClr val="002060"/>
                    </a:solidFill>
                  </a:rPr>
                  <a:t>			      </a:t>
                </a:r>
                <a:r>
                  <a:rPr lang="pt-BR" sz="2000" u="sng">
                    <a:solidFill>
                      <a:srgbClr val="002060"/>
                    </a:solidFill>
                  </a:rPr>
                  <a:t>Fórmula</a:t>
                </a:r>
                <a:r>
                  <a:rPr lang="pt-BR" sz="2000" u="sng" baseline="0">
                    <a:solidFill>
                      <a:srgbClr val="002060"/>
                    </a:solidFill>
                  </a:rPr>
                  <a:t> Algébrica</a:t>
                </a:r>
                <a:r>
                  <a:rPr lang="pt-BR" sz="2000" u="none" baseline="0">
                    <a:solidFill>
                      <a:srgbClr val="002060"/>
                    </a:solidFill>
                  </a:rPr>
                  <a:t>		  </a:t>
                </a:r>
                <a:r>
                  <a:rPr lang="pt-BR" sz="2000" u="sng" baseline="0">
                    <a:solidFill>
                      <a:srgbClr val="002060"/>
                    </a:solidFill>
                  </a:rPr>
                  <a:t>Fórmula no Excel</a:t>
                </a:r>
                <a:endParaRPr lang="pt-BR" sz="2000" u="sng">
                  <a:solidFill>
                    <a:srgbClr val="002060"/>
                  </a:solidFill>
                </a:endParaRPr>
              </a:p>
              <a:p>
                <a:pPr algn="l"/>
                <a:endParaRPr lang="pt-BR" sz="2000">
                  <a:solidFill>
                    <a:srgbClr val="002060"/>
                  </a:solidFill>
                </a:endParaRPr>
              </a:p>
              <a:p>
                <a:pPr algn="l"/>
                <a:r>
                  <a:rPr lang="pt-BR" sz="2000">
                    <a:solidFill>
                      <a:srgbClr val="002060"/>
                    </a:solidFill>
                  </a:rPr>
                  <a:t>	Área de um círculo						        (N8^2)*PI()</a:t>
                </a:r>
              </a:p>
              <a:p>
                <a:pPr algn="l"/>
                <a:endParaRPr lang="pt-BR" sz="2000">
                  <a:solidFill>
                    <a:srgbClr val="002060"/>
                  </a:solidFill>
                </a:endParaRPr>
              </a:p>
              <a:p>
                <a:pPr algn="l"/>
                <a:r>
                  <a:rPr lang="pt-BR" sz="2000">
                    <a:solidFill>
                      <a:srgbClr val="002060"/>
                    </a:solidFill>
                  </a:rPr>
                  <a:t>      Aceleração da gravidade						 (2*PI())^2 *N8/P8^2</a:t>
                </a:r>
              </a:p>
              <a:p>
                <a:pPr algn="l"/>
                <a:endParaRPr lang="pt-BR" sz="2000">
                  <a:solidFill>
                    <a:srgbClr val="002060"/>
                  </a:solidFill>
                </a:endParaRPr>
              </a:p>
              <a:p>
                <a:pPr algn="l"/>
                <a:r>
                  <a:rPr lang="pt-BR" sz="2000">
                    <a:solidFill>
                      <a:srgbClr val="002060"/>
                    </a:solidFill>
                  </a:rPr>
                  <a:t>	    Número de mols						  N8*P8/(R8*8,314 )</a:t>
                </a:r>
              </a:p>
            </xdr:txBody>
          </xdr: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" name="CaixaDeTexto 3">
                    <a:extLst>
                      <a:ext uri="{FF2B5EF4-FFF2-40B4-BE49-F238E27FC236}">
                        <a16:creationId xmlns:a16="http://schemas.microsoft.com/office/drawing/2014/main" id="{00000000-0008-0000-0000-000004000000}"/>
                      </a:ext>
                    </a:extLst>
                  </xdr:cNvPr>
                  <xdr:cNvSpPr txBox="1"/>
                </xdr:nvSpPr>
                <xdr:spPr>
                  <a:xfrm>
                    <a:off x="9258297" y="6013842"/>
                    <a:ext cx="997773" cy="326628"/>
                  </a:xfrm>
                  <a:prstGeom prst="rect">
                    <a:avLst/>
                  </a:prstGeom>
                  <a:noFill/>
                  <a:ln w="28575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pt-BR" sz="2000" b="1" i="1">
                              <a:solidFill>
                                <a:srgbClr val="002060"/>
                              </a:solidFill>
                              <a:latin typeface="Cambria Math" panose="02040503050406030204" pitchFamily="18" charset="0"/>
                            </a:rPr>
                            <m:t>𝑨</m:t>
                          </m:r>
                          <m:r>
                            <a:rPr lang="pt-BR" sz="2000" b="1" i="1">
                              <a:solidFill>
                                <a:srgbClr val="002060"/>
                              </a:solidFill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pt-BR" sz="2000" b="1" i="1">
                              <a:solidFill>
                                <a:srgbClr val="002060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𝝅</m:t>
                          </m:r>
                          <m:sSup>
                            <m:sSupPr>
                              <m:ctrlPr>
                                <a:rPr lang="pt-BR" sz="2000" b="1" i="1">
                                  <a:solidFill>
                                    <a:srgbClr val="002060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2000" b="1" i="1">
                                  <a:solidFill>
                                    <a:srgbClr val="002060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𝒓</m:t>
                              </m:r>
                            </m:e>
                            <m:sup>
                              <m:r>
                                <a:rPr lang="pt-BR" sz="2000" b="1" i="1">
                                  <a:solidFill>
                                    <a:srgbClr val="002060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𝟐</m:t>
                              </m:r>
                            </m:sup>
                          </m:sSup>
                        </m:oMath>
                      </m:oMathPara>
                    </a14:m>
                    <a:endParaRPr lang="pt-BR" sz="1100" b="1"/>
                  </a:p>
                </xdr:txBody>
              </xdr:sp>
            </mc:Choice>
            <mc:Fallback xmlns="">
              <xdr:sp macro="" textlink="">
                <xdr:nvSpPr>
                  <xdr:cNvPr id="4" name="CaixaDeTexto 3"/>
                  <xdr:cNvSpPr txBox="1"/>
                </xdr:nvSpPr>
                <xdr:spPr>
                  <a:xfrm>
                    <a:off x="9258297" y="6013842"/>
                    <a:ext cx="997773" cy="326628"/>
                  </a:xfrm>
                  <a:prstGeom prst="rect">
                    <a:avLst/>
                  </a:prstGeom>
                  <a:noFill/>
                  <a:ln w="28575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r>
                      <a:rPr lang="pt-BR" sz="2000" b="1" i="0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a:t>𝑨=</a:t>
                    </a:r>
                    <a:r>
                      <a:rPr lang="pt-BR" sz="2000" b="1" i="0">
                        <a:solidFill>
                          <a:srgbClr val="00206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𝝅𝒓^𝟐</a:t>
                    </a:r>
                    <a:endParaRPr lang="pt-BR" sz="1100" b="1"/>
                  </a:p>
                </xdr:txBody>
              </xdr:sp>
            </mc:Fallback>
          </mc:AlternateContent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" name="CaixaDeTexto 5">
                  <a:extLst>
                    <a:ext uri="{FF2B5EF4-FFF2-40B4-BE49-F238E27FC236}">
                      <a16:creationId xmlns:a16="http://schemas.microsoft.com/office/drawing/2014/main" id="{00000000-0008-0000-0000-000006000000}"/>
                    </a:ext>
                  </a:extLst>
                </xdr:cNvPr>
                <xdr:cNvSpPr txBox="1"/>
              </xdr:nvSpPr>
              <xdr:spPr>
                <a:xfrm>
                  <a:off x="9091610" y="6442469"/>
                  <a:ext cx="1342868" cy="574196"/>
                </a:xfrm>
                <a:prstGeom prst="rect">
                  <a:avLst/>
                </a:prstGeom>
                <a:noFill/>
                <a:ln w="28575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20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𝒈</m:t>
                        </m:r>
                        <m:r>
                          <a:rPr lang="pt-BR" sz="20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pt-BR" sz="2000" b="1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  <m:sSup>
                          <m:sSupPr>
                            <m:ctrlPr>
                              <a:rPr lang="pt-BR" sz="20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1" i="1">
                                <a:solidFill>
                                  <a:srgbClr val="00206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𝝅</m:t>
                            </m:r>
                          </m:e>
                          <m:sup>
                            <m:r>
                              <a:rPr lang="pt-BR" sz="20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f>
                          <m:fPr>
                            <m:ctrlPr>
                              <a:rPr lang="pt-BR" sz="20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2000" b="1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𝑳</m:t>
                            </m:r>
                          </m:num>
                          <m:den>
                            <m:sSup>
                              <m:sSupPr>
                                <m:ctrlPr>
                                  <a:rPr lang="pt-BR" sz="2000" b="1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2000" b="1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  <m:t>𝑻</m:t>
                                </m:r>
                              </m:e>
                              <m:sup>
                                <m:r>
                                  <a:rPr lang="pt-BR" sz="2000" b="1" i="1">
                                    <a:solidFill>
                                      <a:srgbClr val="002060"/>
                                    </a:solidFill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2000" b="1"/>
                </a:p>
              </xdr:txBody>
            </xdr:sp>
          </mc:Choice>
          <mc:Fallback xmlns="">
            <xdr:sp macro="" textlink="">
              <xdr:nvSpPr>
                <xdr:cNvPr id="6" name="CaixaDeTexto 5"/>
                <xdr:cNvSpPr txBox="1"/>
              </xdr:nvSpPr>
              <xdr:spPr>
                <a:xfrm>
                  <a:off x="9091610" y="6442469"/>
                  <a:ext cx="1342868" cy="574196"/>
                </a:xfrm>
                <a:prstGeom prst="rect">
                  <a:avLst/>
                </a:prstGeom>
                <a:noFill/>
                <a:ln w="28575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pt-BR" sz="2000" b="1" i="0">
                      <a:solidFill>
                        <a:srgbClr val="002060"/>
                      </a:solidFill>
                      <a:latin typeface="Cambria Math" panose="02040503050406030204" pitchFamily="18" charset="0"/>
                    </a:rPr>
                    <a:t>𝒈=𝟒</a:t>
                  </a:r>
                  <a:r>
                    <a:rPr lang="pt-BR" sz="2000" b="1" i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𝝅</a:t>
                  </a:r>
                  <a:r>
                    <a:rPr lang="pt-BR" sz="2000" b="1" i="0">
                      <a:solidFill>
                        <a:srgbClr val="00206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^</a:t>
                  </a:r>
                  <a:r>
                    <a:rPr lang="pt-BR" sz="2000" b="1" i="0">
                      <a:solidFill>
                        <a:srgbClr val="002060"/>
                      </a:solidFill>
                      <a:latin typeface="Cambria Math" panose="02040503050406030204" pitchFamily="18" charset="0"/>
                    </a:rPr>
                    <a:t>𝟐  𝑳/𝑻^𝟐 </a:t>
                  </a:r>
                  <a:endParaRPr lang="pt-BR" sz="2000" b="1"/>
                </a:p>
              </xdr:txBody>
            </xdr:sp>
          </mc:Fallback>
        </mc:AlternateContent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SpPr txBox="1"/>
            </xdr:nvSpPr>
            <xdr:spPr>
              <a:xfrm>
                <a:off x="9258289" y="7097311"/>
                <a:ext cx="900631" cy="574196"/>
              </a:xfrm>
              <a:prstGeom prst="rect">
                <a:avLst/>
              </a:prstGeom>
              <a:noFill/>
              <a:ln w="28575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2000" b="1" i="1">
                          <a:solidFill>
                            <a:srgbClr val="002060"/>
                          </a:solidFill>
                          <a:latin typeface="Cambria Math" panose="02040503050406030204" pitchFamily="18" charset="0"/>
                        </a:rPr>
                        <m:t>𝒏</m:t>
                      </m:r>
                      <m:r>
                        <a:rPr lang="pt-BR" sz="2000" b="1" i="1">
                          <a:solidFill>
                            <a:srgbClr val="00206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2000" b="1" i="1">
                              <a:solidFill>
                                <a:srgbClr val="00206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000" b="1" i="1">
                              <a:solidFill>
                                <a:srgbClr val="002060"/>
                              </a:solidFill>
                              <a:latin typeface="Cambria Math" panose="02040503050406030204" pitchFamily="18" charset="0"/>
                            </a:rPr>
                            <m:t>𝑷𝑽</m:t>
                          </m:r>
                        </m:num>
                        <m:den>
                          <m:r>
                            <a:rPr lang="pt-BR" sz="2000" b="1" i="1">
                              <a:solidFill>
                                <a:srgbClr val="002060"/>
                              </a:solidFill>
                              <a:latin typeface="Cambria Math" panose="02040503050406030204" pitchFamily="18" charset="0"/>
                            </a:rPr>
                            <m:t>𝑹𝑻</m:t>
                          </m:r>
                        </m:den>
                      </m:f>
                    </m:oMath>
                  </m:oMathPara>
                </a14:m>
                <a:endParaRPr lang="pt-BR" sz="2000" b="1"/>
              </a:p>
            </xdr:txBody>
          </xdr:sp>
        </mc:Choice>
        <mc:Fallback xmlns="">
          <xdr:sp macro="" textlink="">
            <xdr:nvSpPr>
              <xdr:cNvPr id="7" name="CaixaDeTexto 6"/>
              <xdr:cNvSpPr txBox="1"/>
            </xdr:nvSpPr>
            <xdr:spPr>
              <a:xfrm>
                <a:off x="9258289" y="7097311"/>
                <a:ext cx="900631" cy="574196"/>
              </a:xfrm>
              <a:prstGeom prst="rect">
                <a:avLst/>
              </a:prstGeom>
              <a:noFill/>
              <a:ln w="28575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2000" b="1" i="0">
                    <a:solidFill>
                      <a:srgbClr val="002060"/>
                    </a:solidFill>
                    <a:latin typeface="Cambria Math" panose="02040503050406030204" pitchFamily="18" charset="0"/>
                  </a:rPr>
                  <a:t>𝒏=𝑷𝑽/𝑹𝑻</a:t>
                </a:r>
                <a:endParaRPr lang="pt-BR" sz="2000" b="1"/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42334</xdr:colOff>
      <xdr:row>4</xdr:row>
      <xdr:rowOff>25374</xdr:rowOff>
    </xdr:from>
    <xdr:to>
      <xdr:col>3</xdr:col>
      <xdr:colOff>10584</xdr:colOff>
      <xdr:row>13</xdr:row>
      <xdr:rowOff>296331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275167" y="1094291"/>
          <a:ext cx="3016250" cy="3350707"/>
          <a:chOff x="508000" y="4603749"/>
          <a:chExt cx="2666504" cy="2505937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508000" y="4603749"/>
            <a:ext cx="2666504" cy="2505937"/>
          </a:xfrm>
          <a:prstGeom prst="rect">
            <a:avLst/>
          </a:prstGeom>
          <a:solidFill>
            <a:srgbClr val="002060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/>
          </a:p>
        </xdr:txBody>
      </xdr:sp>
      <xdr:sp macro="" textlink="$A$6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560657" y="4656008"/>
            <a:ext cx="2573484" cy="2422019"/>
          </a:xfrm>
          <a:prstGeom prst="rect">
            <a:avLst/>
          </a:prstGeom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cap="none" spc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1. Determine o número de variávies (célula 4H)</a:t>
            </a:r>
          </a:p>
          <a:p>
            <a:pPr algn="ctr"/>
            <a:r>
              <a:rPr lang="pt-BR" sz="1400" b="1" cap="none" spc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2. Anote os valores e incertezas</a:t>
            </a:r>
          </a:p>
          <a:p>
            <a:pPr algn="ctr"/>
            <a:r>
              <a:rPr lang="pt-BR" sz="1400" b="1" cap="none" spc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(células</a:t>
            </a:r>
            <a:r>
              <a:rPr lang="pt-BR" sz="1400" b="1" cap="none" spc="0" baseline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nas colunas F e H)</a:t>
            </a:r>
            <a:endParaRPr lang="pt-BR" sz="14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 algn="ctr"/>
            <a:r>
              <a:rPr lang="pt-BR" sz="1400" b="1" cap="none" spc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3. Escreva a</a:t>
            </a:r>
            <a:r>
              <a:rPr lang="pt-BR" sz="1400" b="1" cap="none" spc="0" baseline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pt-BR" sz="1400" b="1" cap="none" spc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função na célula 7Q (seta verde), selecionando as variáveis indicadas pelas setas azuis </a:t>
            </a:r>
          </a:p>
          <a:p>
            <a:pPr algn="ctr"/>
            <a:r>
              <a:rPr lang="pt-BR" sz="1400" b="1" cap="none" spc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4. arraste a fórmula para baixo  (para células indicadas pelas setas vermelhas)</a:t>
            </a:r>
          </a:p>
          <a:p>
            <a:pPr algn="ctr"/>
            <a:endParaRPr lang="pt-BR" sz="14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 algn="ctr"/>
            <a:r>
              <a:rPr lang="pt-BR" sz="1400" b="1" cap="none" spc="0" baseline="0">
                <a:ln w="0"/>
                <a:solidFill>
                  <a:srgbClr val="00206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endParaRPr lang="pt-BR" sz="16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0"/>
  <sheetViews>
    <sheetView showGridLines="0" topLeftCell="G2" zoomScale="80" zoomScaleNormal="80" workbookViewId="0">
      <selection activeCell="K4" sqref="K4"/>
    </sheetView>
  </sheetViews>
  <sheetFormatPr defaultRowHeight="15" x14ac:dyDescent="0.25"/>
  <cols>
    <col min="2" max="2" width="9.140625" style="1"/>
    <col min="3" max="3" width="13.42578125" style="1" bestFit="1" customWidth="1"/>
    <col min="4" max="4" width="2.28515625" style="1" bestFit="1" customWidth="1"/>
    <col min="5" max="5" width="16" style="1" customWidth="1"/>
    <col min="6" max="6" width="3.5703125" customWidth="1"/>
    <col min="7" max="7" width="9.140625" style="1" customWidth="1"/>
    <col min="8" max="8" width="34.140625" style="1" customWidth="1"/>
    <col min="9" max="9" width="16.42578125" style="1" customWidth="1"/>
    <col min="10" max="10" width="9.140625" style="1"/>
    <col min="11" max="11" width="17" style="1" customWidth="1"/>
    <col min="12" max="12" width="1.140625" customWidth="1"/>
    <col min="13" max="13" width="5.28515625" style="1" customWidth="1"/>
    <col min="14" max="14" width="13.5703125" style="1" customWidth="1"/>
    <col min="15" max="15" width="5.28515625" style="1" customWidth="1"/>
    <col min="16" max="16" width="13.5703125" style="1" customWidth="1"/>
    <col min="17" max="17" width="5.28515625" style="1" customWidth="1"/>
    <col min="18" max="19" width="13.5703125" style="1" customWidth="1"/>
    <col min="20" max="20" width="29" customWidth="1"/>
  </cols>
  <sheetData>
    <row r="2" spans="1:22" ht="15.75" thickBot="1" x14ac:dyDescent="0.3">
      <c r="A2">
        <v>0</v>
      </c>
    </row>
    <row r="3" spans="1:22" s="3" customFormat="1" ht="34.5" thickBot="1" x14ac:dyDescent="0.45">
      <c r="A3" s="3">
        <v>1</v>
      </c>
      <c r="B3" s="2"/>
      <c r="C3" s="2"/>
      <c r="D3" s="2"/>
      <c r="E3" s="2"/>
      <c r="G3" s="2"/>
      <c r="H3" s="81" t="s">
        <v>16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3"/>
    </row>
    <row r="4" spans="1:22" s="3" customFormat="1" ht="27" thickBot="1" x14ac:dyDescent="0.45">
      <c r="A4" s="3">
        <v>2</v>
      </c>
      <c r="B4" s="2"/>
      <c r="C4" s="2"/>
      <c r="D4" s="2"/>
      <c r="E4" s="2"/>
      <c r="G4" s="2"/>
      <c r="H4" s="84" t="s">
        <v>20</v>
      </c>
      <c r="I4" s="85"/>
      <c r="J4" s="85"/>
      <c r="K4" s="69">
        <v>1</v>
      </c>
      <c r="L4" s="23"/>
      <c r="M4" s="86" t="str">
        <f>IF(K4=1,"Área de um círculo",IF(K4=2,"Aceleração da Gravidade",IF(K4=3,"Número de Mol de um gás ideal","Entre com o número de variáveis")))</f>
        <v>Área de um círculo</v>
      </c>
      <c r="N4" s="87"/>
      <c r="O4" s="87"/>
      <c r="P4" s="87"/>
      <c r="Q4" s="87"/>
      <c r="R4" s="87"/>
      <c r="S4" s="87"/>
      <c r="T4" s="87"/>
      <c r="U4" s="87"/>
      <c r="V4" s="88"/>
    </row>
    <row r="5" spans="1:22" s="3" customFormat="1" ht="26.25" x14ac:dyDescent="0.4">
      <c r="A5" s="3">
        <v>3</v>
      </c>
      <c r="B5" s="2"/>
      <c r="C5" s="5"/>
      <c r="D5" s="4"/>
      <c r="E5" s="2"/>
      <c r="G5" s="5"/>
      <c r="H5" s="24"/>
      <c r="I5" s="27" t="s">
        <v>1</v>
      </c>
      <c r="J5" s="29"/>
      <c r="K5" s="28" t="s">
        <v>2</v>
      </c>
      <c r="L5" s="18"/>
      <c r="M5" s="73" t="str">
        <f>IF(K$4=1,"A(r) = (M8^2)*PI()",IF(K$4=2,"g(L,T) = (2*PI())^2 *M8/N8^2",IF(K$4=3,"n(V,P,T) = M8*N8/(O8*8,314 )","")))</f>
        <v>A(r) = (M8^2)*PI()</v>
      </c>
      <c r="N5" s="74"/>
      <c r="O5" s="74"/>
      <c r="P5" s="74"/>
      <c r="Q5" s="74"/>
      <c r="R5" s="74"/>
      <c r="S5" s="74"/>
      <c r="T5" s="74"/>
      <c r="U5" s="74"/>
      <c r="V5" s="75"/>
    </row>
    <row r="6" spans="1:22" s="3" customFormat="1" ht="27" thickBot="1" x14ac:dyDescent="0.45">
      <c r="B6" s="2"/>
      <c r="C6" s="5"/>
      <c r="D6" s="4"/>
      <c r="E6" s="2"/>
      <c r="G6" s="5"/>
      <c r="H6" s="25" t="str">
        <f>IF(K4=1,"r - raio (m)",IF(K4=2,"L - Comprimento (m)",IF(K4=3,"V - Volume (m³)","")))</f>
        <v>r - raio (m)</v>
      </c>
      <c r="I6" s="42">
        <f>IF(K4=1,2,IF(K4=2,2.1,IF(K4=3,0.3,"")))</f>
        <v>2</v>
      </c>
      <c r="J6" s="30" t="str">
        <f>IF(K4&lt;1,"","±")</f>
        <v>±</v>
      </c>
      <c r="K6" s="19">
        <f>IF(K4=1,0.2,IF(K4=2,0.21,IF(K4=3,0.03,"")))</f>
        <v>0.2</v>
      </c>
      <c r="L6" s="15"/>
      <c r="M6" s="76"/>
      <c r="N6" s="77"/>
      <c r="O6" s="77"/>
      <c r="P6" s="77"/>
      <c r="Q6" s="77"/>
      <c r="R6" s="77"/>
      <c r="S6" s="77"/>
      <c r="T6" s="77"/>
      <c r="U6" s="77"/>
      <c r="V6" s="78"/>
    </row>
    <row r="7" spans="1:22" s="3" customFormat="1" ht="29.25" x14ac:dyDescent="0.4">
      <c r="B7" s="2"/>
      <c r="C7" s="2"/>
      <c r="D7" s="4"/>
      <c r="E7" s="2"/>
      <c r="G7" s="5"/>
      <c r="H7" s="25" t="str">
        <f>IF(K4=2,"T - Periodo (s)",IF(K4=3,"P - Pressão (Pa)",""))</f>
        <v/>
      </c>
      <c r="I7" s="42" t="str">
        <f>IF(K4=2,3,IF(K4=3,101300,""))</f>
        <v/>
      </c>
      <c r="J7" s="30" t="str">
        <f>IF(K4&gt;1,"±","")</f>
        <v/>
      </c>
      <c r="K7" s="19" t="str">
        <f>IF(K4=2,0.2,IF(K4=3,10000,""))</f>
        <v/>
      </c>
      <c r="L7" s="18"/>
      <c r="M7" s="63"/>
      <c r="N7" s="29" t="str">
        <f>IF(K4=1,"r",IF(K4=2,"L",IF(K4=3,"V","")))</f>
        <v>r</v>
      </c>
      <c r="O7" s="29"/>
      <c r="P7" s="29" t="str">
        <f>IF(K4=2,"T",IF(K4=3,"P",""))</f>
        <v/>
      </c>
      <c r="Q7" s="29"/>
      <c r="R7" s="29" t="str">
        <f>IF(K4=3,"T","")</f>
        <v/>
      </c>
      <c r="S7" s="29"/>
      <c r="T7" s="29" t="str">
        <f>IF(K4=0,"f()",IF(K4=1,"A(r)",IF(K4=2,"g(L,T)",IF(K4=3,"n(V,P,T)",""))))</f>
        <v>A(r)</v>
      </c>
      <c r="U7" s="29" t="s">
        <v>6</v>
      </c>
      <c r="V7" s="46" t="s">
        <v>15</v>
      </c>
    </row>
    <row r="8" spans="1:22" s="3" customFormat="1" ht="27" thickBot="1" x14ac:dyDescent="0.45">
      <c r="A8" s="3" t="s">
        <v>12</v>
      </c>
      <c r="G8" s="5"/>
      <c r="H8" s="26" t="str">
        <f>IF(K4=3,"T - Temperatura (K)","")</f>
        <v/>
      </c>
      <c r="I8" s="43" t="str">
        <f>IF(K4=3,400,"")</f>
        <v/>
      </c>
      <c r="J8" s="31" t="str">
        <f>IF(K4=3,"±","")</f>
        <v/>
      </c>
      <c r="K8" s="20" t="str">
        <f>IF(K4=3,35,"")</f>
        <v/>
      </c>
      <c r="L8" s="9"/>
      <c r="M8" s="66" t="str">
        <f>IF(K4&gt;0,"→","")</f>
        <v>→</v>
      </c>
      <c r="N8" s="44">
        <f>IF(AND(K4&gt;0,I6&lt;&gt;0,K6&lt;&gt;0),I6,"-")</f>
        <v>2</v>
      </c>
      <c r="O8" s="67" t="str">
        <f>IF(K4&gt;1,"→","")</f>
        <v/>
      </c>
      <c r="P8" s="44" t="str">
        <f>IF(AND(K4&gt;1,I7&lt;&gt;0,K7&lt;&gt;0),I7,"-")</f>
        <v>-</v>
      </c>
      <c r="Q8" s="67" t="str">
        <f>IF(K4&gt;2,"→","")</f>
        <v/>
      </c>
      <c r="R8" s="44" t="str">
        <f>IF(AND(K4=3,I8&lt;&gt;0,K8&lt;&gt;0),I8,"-")</f>
        <v>-</v>
      </c>
      <c r="S8" s="40" t="str">
        <f>IF(K4&gt;0,"→","")</f>
        <v>→</v>
      </c>
      <c r="T8" s="21">
        <f>IF(K$4=1,(N8^2)*PI(),IF(K$4=2,(2*PI())^2 *N8/P8^2,IF(K$4=3,N8*P8/(R8*8.314 ),"")))</f>
        <v>12.566370614359172</v>
      </c>
      <c r="U8" s="37">
        <f>IF(T8=0,"-",IF(K$4&gt;0,ABS(T8-T$8),"-"))</f>
        <v>0</v>
      </c>
      <c r="V8" s="41" t="s">
        <v>3</v>
      </c>
    </row>
    <row r="9" spans="1:22" s="3" customFormat="1" ht="26.25" x14ac:dyDescent="0.4">
      <c r="A9" s="3" t="s">
        <v>13</v>
      </c>
      <c r="B9" s="2"/>
      <c r="C9" s="2"/>
      <c r="D9" s="2"/>
      <c r="E9" s="2"/>
      <c r="G9" s="5"/>
      <c r="H9" s="89" t="str">
        <f>IF(K4=1,"Resultado para A(r)",IF(K4=2,"Resultado para g(L,T)",IF(K4=3,"Resultado para n(V,P,T)",IF(K4=0,"Resultado para f()",""))))</f>
        <v>Resultado para A(r)</v>
      </c>
      <c r="I9" s="90"/>
      <c r="J9" s="90"/>
      <c r="K9" s="91"/>
      <c r="L9" s="9"/>
      <c r="M9" s="64"/>
      <c r="N9" s="44">
        <f>IF(AND(K4&gt;0,I6&lt;&gt;0,K6&lt;&gt;0),I6+K6,"-")</f>
        <v>2.2000000000000002</v>
      </c>
      <c r="O9" s="44"/>
      <c r="P9" s="44" t="str">
        <f>IF(AND(K4&gt;1,I7&lt;&gt;0,K7&lt;&gt;0),I7,"-")</f>
        <v>-</v>
      </c>
      <c r="Q9" s="44"/>
      <c r="R9" s="44" t="str">
        <f>IF(AND(K4=3,I8&lt;&gt;0,K8&lt;&gt;0),I8,"-")</f>
        <v>-</v>
      </c>
      <c r="S9" s="38" t="str">
        <f>IF(K$4&gt;0,"→","")</f>
        <v>→</v>
      </c>
      <c r="T9" s="21">
        <f>IF(K$4=1,(N9^2)*PI(),IF(K$4=2,(2*PI())^2 *N9/P9^2,IF(K$4=3,N9*P9/(R9*8.314 ),"")))</f>
        <v>15.205308443374602</v>
      </c>
      <c r="U9" s="37">
        <f>IF(T9=0,"-",IF(K$4&gt;0,ABS(T9-T$8),""))</f>
        <v>2.6389378290154291</v>
      </c>
      <c r="V9" s="92">
        <f>IF(AND(K$4&gt;0,T9&lt;&gt;0,T10&lt;&gt;0),(U9+U10)/2,"")</f>
        <v>2.5132741228718354</v>
      </c>
    </row>
    <row r="10" spans="1:22" s="3" customFormat="1" ht="26.25" x14ac:dyDescent="0.4">
      <c r="A10" s="3" t="s">
        <v>14</v>
      </c>
      <c r="B10" s="2"/>
      <c r="C10" s="2"/>
      <c r="D10" s="2"/>
      <c r="E10" s="2"/>
      <c r="G10" s="5"/>
      <c r="H10" s="93">
        <f>IF(T8=0,"0",T8)</f>
        <v>12.566370614359172</v>
      </c>
      <c r="I10" s="94" t="s">
        <v>0</v>
      </c>
      <c r="J10" s="79">
        <f>IF(K4=1,V9,IF(K4=2,SQRT(V9^2+ V11^2),IF(K4=3,SQRT(V9^2 + V11^2 + V13^2),"0")))</f>
        <v>2.5132741228718354</v>
      </c>
      <c r="K10" s="80"/>
      <c r="L10" s="9"/>
      <c r="M10" s="64"/>
      <c r="N10" s="44">
        <f>IF(AND(K4&gt;0,I6&lt;&gt;0,K6&lt;&gt;0),I6-K6,"-")</f>
        <v>1.8</v>
      </c>
      <c r="O10" s="44"/>
      <c r="P10" s="44" t="str">
        <f>IF(AND(K4&gt;1,I7&lt;&gt;0,K7&lt;&gt;0),I7,"-")</f>
        <v>-</v>
      </c>
      <c r="Q10" s="44"/>
      <c r="R10" s="44" t="str">
        <f>IF(AND(K4=3,I8&lt;&gt;0,K8&lt;&gt;0),I8,"-")</f>
        <v>-</v>
      </c>
      <c r="S10" s="38" t="str">
        <f>IF(K$4&gt;0,"→","")</f>
        <v>→</v>
      </c>
      <c r="T10" s="21">
        <f>IF(K$4=1,(N10^2)*PI(),IF(K$4=2,(2*PI())^2 *N10/P10^2,IF(K$4=3,N10*P10/(R10*8.314 ),"")))</f>
        <v>10.178760197630931</v>
      </c>
      <c r="U10" s="37">
        <f>IF(T10=0,"-",IF(K$4&gt;0,ABS(T10-T$8),""))</f>
        <v>2.3876104167282417</v>
      </c>
      <c r="V10" s="92"/>
    </row>
    <row r="11" spans="1:22" s="3" customFormat="1" ht="26.25" x14ac:dyDescent="0.4">
      <c r="B11" s="2"/>
      <c r="C11" s="2"/>
      <c r="D11" s="2"/>
      <c r="E11" s="2"/>
      <c r="G11" s="5"/>
      <c r="H11" s="93"/>
      <c r="I11" s="94"/>
      <c r="J11" s="79"/>
      <c r="K11" s="80"/>
      <c r="L11" s="9"/>
      <c r="M11" s="64"/>
      <c r="N11" s="44" t="str">
        <f>IF(AND(K4&gt;1,I6&lt;&gt;0,K6&lt;&gt;0),I6,"-")</f>
        <v>-</v>
      </c>
      <c r="O11" s="44"/>
      <c r="P11" s="44" t="str">
        <f>IF(AND(K4&gt;1,I7&lt;&gt;0,K7&lt;&gt;0),I7+K7,"-")</f>
        <v>-</v>
      </c>
      <c r="Q11" s="44"/>
      <c r="R11" s="44" t="str">
        <f>IF(AND(K4=3,I8&lt;&gt;0,K8&lt;&gt;0),I8,"-")</f>
        <v>-</v>
      </c>
      <c r="S11" s="38" t="str">
        <f>IF(K$4&gt;1,"→","")</f>
        <v/>
      </c>
      <c r="T11" s="21" t="str">
        <f>IF(K$4=2,(2*PI())^2*N11/P11^2,IF(K$4=3,N11*P11/(R11*8.314),""))</f>
        <v/>
      </c>
      <c r="U11" s="37" t="str">
        <f>IF(T11=0,"-",IF(K$4&gt;1,ABS(T11-T$8),""))</f>
        <v/>
      </c>
      <c r="V11" s="92" t="str">
        <f>IF(AND(OR(K$4=2,K$4=3),T11&lt;&gt;0,T12&lt;&gt;0),(U11+U12)/2,"")</f>
        <v/>
      </c>
    </row>
    <row r="12" spans="1:22" s="3" customFormat="1" ht="26.25" x14ac:dyDescent="0.4">
      <c r="B12" s="2"/>
      <c r="C12" s="2"/>
      <c r="D12" s="2"/>
      <c r="E12" s="2"/>
      <c r="G12" s="5"/>
      <c r="H12" s="70" t="s">
        <v>10</v>
      </c>
      <c r="I12" s="71"/>
      <c r="J12" s="71"/>
      <c r="K12" s="72"/>
      <c r="L12" s="9"/>
      <c r="M12" s="64"/>
      <c r="N12" s="44" t="str">
        <f>IF(AND(K4&gt;1,I6&lt;&gt;0,K6&lt;&gt;0),I6,"-")</f>
        <v>-</v>
      </c>
      <c r="O12" s="44"/>
      <c r="P12" s="44" t="str">
        <f>IF(AND(K4&gt;1,I7&lt;&gt;0,K7&lt;&gt;0),I7-K7,"-")</f>
        <v>-</v>
      </c>
      <c r="Q12" s="44"/>
      <c r="R12" s="44" t="str">
        <f>IF(AND(K4=3,I8&lt;&gt;0,K8&lt;&gt;0),I8,"-")</f>
        <v>-</v>
      </c>
      <c r="S12" s="38" t="str">
        <f>IF(K$4&gt;1,"→","")</f>
        <v/>
      </c>
      <c r="T12" s="21" t="str">
        <f>IF(K$4=2,(2*PI())^2*N12/P12^2,IF(K$4=3,N12*P12/(R12*8.314),""))</f>
        <v/>
      </c>
      <c r="U12" s="37" t="str">
        <f>IF(T12=0,"-",IF(K$4&gt;1,ABS(T12-T$8),""))</f>
        <v/>
      </c>
      <c r="V12" s="92"/>
    </row>
    <row r="13" spans="1:22" s="3" customFormat="1" ht="26.25" x14ac:dyDescent="0.4">
      <c r="B13" s="2"/>
      <c r="C13" s="2"/>
      <c r="D13" s="2"/>
      <c r="E13" s="2"/>
      <c r="G13" s="2"/>
      <c r="H13" s="70" t="s">
        <v>11</v>
      </c>
      <c r="I13" s="71"/>
      <c r="J13" s="71"/>
      <c r="K13" s="72"/>
      <c r="L13" s="16"/>
      <c r="M13" s="64"/>
      <c r="N13" s="44" t="str">
        <f>IF(AND(K4=3,I6&lt;&gt;0,K6&lt;&gt;0),I6,"-")</f>
        <v>-</v>
      </c>
      <c r="O13" s="44"/>
      <c r="P13" s="44" t="str">
        <f>IF(AND(K4&gt;2,I7&lt;&gt;0,K7&lt;&gt;0),I7,"-")</f>
        <v>-</v>
      </c>
      <c r="Q13" s="44"/>
      <c r="R13" s="44" t="str">
        <f>IF(AND(K4=3,I8&lt;&gt;0,K8&lt;&gt;0),I8+K8,"-")</f>
        <v>-</v>
      </c>
      <c r="S13" s="38" t="str">
        <f>IF(K$4&gt;2,"→","")</f>
        <v/>
      </c>
      <c r="T13" s="21" t="str">
        <f>IF(K$4=3,N13*P13/(R13*8.314),"")</f>
        <v/>
      </c>
      <c r="U13" s="37" t="str">
        <f>IF(T13=0,"-",IF(K$4&gt;2,ABS(T13-T$8),""))</f>
        <v/>
      </c>
      <c r="V13" s="92" t="str">
        <f>IF(AND(K$4=3,T13&lt;&gt;0,T14&lt;&gt;0),(U13+U14)/2,"")</f>
        <v/>
      </c>
    </row>
    <row r="14" spans="1:22" s="3" customFormat="1" ht="26.25" x14ac:dyDescent="0.4">
      <c r="B14" s="2"/>
      <c r="C14" s="2"/>
      <c r="D14" s="2"/>
      <c r="E14" s="2"/>
      <c r="G14" s="2"/>
      <c r="H14" s="47"/>
      <c r="I14" s="48"/>
      <c r="J14" s="48"/>
      <c r="K14" s="49"/>
      <c r="L14" s="16"/>
      <c r="M14" s="64"/>
      <c r="N14" s="44" t="str">
        <f>IF(AND(K4=3,I6&lt;&gt;0,K6&lt;&gt;0),I6,"-")</f>
        <v>-</v>
      </c>
      <c r="O14" s="44"/>
      <c r="P14" s="44" t="str">
        <f>IF(AND(K4&gt;2,I7&lt;&gt;0,K7&lt;&gt;0),I7,"-")</f>
        <v>-</v>
      </c>
      <c r="Q14" s="44"/>
      <c r="R14" s="44" t="str">
        <f>IF(AND(K4=3,I8&lt;&gt;0,K8&lt;&gt;0),I8-K8,"-")</f>
        <v>-</v>
      </c>
      <c r="S14" s="38" t="str">
        <f>IF(K$4&gt;2,"→","")</f>
        <v/>
      </c>
      <c r="T14" s="21" t="str">
        <f>IF(K$4=3,N14*P14/(R14*8.314),"")</f>
        <v/>
      </c>
      <c r="U14" s="37" t="str">
        <f>IF(T14=0,"-",IF(K$4&gt;2,ABS(T14-T$8),""))</f>
        <v/>
      </c>
      <c r="V14" s="92"/>
    </row>
    <row r="15" spans="1:22" s="3" customFormat="1" ht="27" thickBot="1" x14ac:dyDescent="0.45">
      <c r="B15" s="2"/>
      <c r="C15" s="2"/>
      <c r="D15" s="2"/>
      <c r="E15" s="2"/>
      <c r="G15" s="2"/>
      <c r="H15" s="33"/>
      <c r="I15" s="34"/>
      <c r="J15" s="34"/>
      <c r="K15" s="35"/>
      <c r="L15" s="17"/>
      <c r="M15" s="65"/>
      <c r="N15" s="59"/>
      <c r="O15" s="45"/>
      <c r="P15" s="59"/>
      <c r="Q15" s="62"/>
      <c r="R15" s="59"/>
      <c r="S15" s="59"/>
      <c r="T15" s="60"/>
      <c r="U15" s="59"/>
      <c r="V15" s="61"/>
    </row>
    <row r="18" spans="8:8" ht="26.25" x14ac:dyDescent="0.25">
      <c r="H18" s="68"/>
    </row>
    <row r="19" spans="8:8" ht="26.25" x14ac:dyDescent="0.25">
      <c r="H19" s="68"/>
    </row>
    <row r="20" spans="8:8" ht="26.25" x14ac:dyDescent="0.25">
      <c r="H20" s="68"/>
    </row>
  </sheetData>
  <mergeCells count="13">
    <mergeCell ref="H13:K13"/>
    <mergeCell ref="M5:V6"/>
    <mergeCell ref="J10:K11"/>
    <mergeCell ref="H3:V3"/>
    <mergeCell ref="H4:J4"/>
    <mergeCell ref="M4:V4"/>
    <mergeCell ref="H9:K9"/>
    <mergeCell ref="V9:V10"/>
    <mergeCell ref="H10:H11"/>
    <mergeCell ref="I10:I11"/>
    <mergeCell ref="V11:V12"/>
    <mergeCell ref="H12:K12"/>
    <mergeCell ref="V13:V14"/>
  </mergeCells>
  <conditionalFormatting sqref="H13:H14">
    <cfRule type="containsText" dxfId="24" priority="17" operator="containsText" text="Entre com a(s) variável(veis)">
      <formula>NOT(ISERROR(SEARCH("Entre com a(s) variável(veis)",H13)))</formula>
    </cfRule>
  </conditionalFormatting>
  <conditionalFormatting sqref="H4">
    <cfRule type="containsText" dxfId="23" priority="16" operator="containsText" text="Entre com a incerteza de x">
      <formula>NOT(ISERROR(SEARCH("Entre com a incerteza de x",H4)))</formula>
    </cfRule>
  </conditionalFormatting>
  <conditionalFormatting sqref="H4">
    <cfRule type="containsText" dxfId="22" priority="15" operator="containsText" text="Entre com o valor de x">
      <formula>NOT(ISERROR(SEARCH("Entre com o valor de x",H4)))</formula>
    </cfRule>
  </conditionalFormatting>
  <conditionalFormatting sqref="M4:V4">
    <cfRule type="containsText" dxfId="21" priority="6" operator="containsText" text="Entre com o número de variáveis">
      <formula>NOT(ISERROR(SEARCH("Entre com o número de variáveis",M4)))</formula>
    </cfRule>
    <cfRule type="containsText" dxfId="20" priority="7" operator="containsText" text="Entre com o número de variáveis">
      <formula>NOT(ISERROR(SEARCH("Entre com o número de variáveis",M4)))</formula>
    </cfRule>
    <cfRule type="containsText" dxfId="19" priority="8" operator="containsText" text="Entre com os valores de x, y, z e suas incertezas">
      <formula>NOT(ISERROR(SEARCH("Entre com os valores de x, y, z e suas incertezas",M4)))</formula>
    </cfRule>
    <cfRule type="containsText" dxfId="18" priority="9" operator="containsText" text="Entre com os valores de x, y e suas incertezas">
      <formula>NOT(ISERROR(SEARCH("Entre com os valores de x, y e suas incertezas",M4)))</formula>
    </cfRule>
    <cfRule type="containsText" dxfId="17" priority="10" operator="containsText" text="Escreva a função na célula orientada pela seta">
      <formula>NOT(ISERROR(SEARCH("Escreva a função na célula orientada pela seta",M4)))</formula>
    </cfRule>
    <cfRule type="containsText" dxfId="16" priority="11" operator="containsText" text="Entre com o valor de x e sua incerteza">
      <formula>NOT(ISERROR(SEARCH("Entre com o valor de x e sua incerteza",M4)))</formula>
    </cfRule>
    <cfRule type="containsText" dxfId="15" priority="12" operator="containsText" text="Entre com o número de variáveis">
      <formula>NOT(ISERROR(SEARCH("Entre com o número de variáveis",M4)))</formula>
    </cfRule>
    <cfRule type="containsText" dxfId="14" priority="13" operator="containsText" text="Entre com o número de variáveis">
      <formula>NOT(ISERROR(SEARCH("Entre com o número de variáveis",M4)))</formula>
    </cfRule>
  </conditionalFormatting>
  <conditionalFormatting sqref="K4">
    <cfRule type="cellIs" dxfId="13" priority="5" operator="equal">
      <formula>0</formula>
    </cfRule>
  </conditionalFormatting>
  <conditionalFormatting sqref="M8">
    <cfRule type="containsText" dxfId="12" priority="4" operator="containsText" text="→">
      <formula>NOT(ISERROR(SEARCH("→",M8)))</formula>
    </cfRule>
  </conditionalFormatting>
  <conditionalFormatting sqref="O8">
    <cfRule type="containsText" dxfId="11" priority="3" operator="containsText" text="→">
      <formula>NOT(ISERROR(SEARCH("→",O8)))</formula>
    </cfRule>
  </conditionalFormatting>
  <conditionalFormatting sqref="Q8">
    <cfRule type="containsText" dxfId="10" priority="2" operator="containsText" text="→">
      <formula>NOT(ISERROR(SEARCH("→",Q8)))</formula>
    </cfRule>
  </conditionalFormatting>
  <conditionalFormatting sqref="S8">
    <cfRule type="containsText" dxfId="9" priority="1" operator="containsText" text="→">
      <formula>NOT(ISERROR(SEARCH("→",S8)))</formula>
    </cfRule>
  </conditionalFormatting>
  <dataValidations count="1">
    <dataValidation type="list" allowBlank="1" showInputMessage="1" showErrorMessage="1" sqref="K4" xr:uid="{00000000-0002-0000-0000-000000000000}">
      <formula1>$A$2:$A$5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showGridLines="0" tabSelected="1" topLeftCell="B1" zoomScale="90" zoomScaleNormal="90" workbookViewId="0">
      <selection activeCell="K18" sqref="K18"/>
    </sheetView>
  </sheetViews>
  <sheetFormatPr defaultRowHeight="26.25" x14ac:dyDescent="0.25"/>
  <cols>
    <col min="1" max="1" width="13.28515625" style="6" hidden="1" customWidth="1"/>
    <col min="2" max="2" width="3.42578125" style="7" customWidth="1"/>
    <col min="3" max="3" width="45.7109375" style="7" customWidth="1"/>
    <col min="4" max="4" width="1.5703125" style="7" customWidth="1"/>
    <col min="5" max="5" width="7.28515625" style="7" customWidth="1"/>
    <col min="6" max="6" width="10.85546875" style="7" customWidth="1"/>
    <col min="7" max="7" width="11.140625" style="7" customWidth="1"/>
    <col min="8" max="8" width="14.7109375" style="7" customWidth="1"/>
    <col min="9" max="9" width="1" style="7" customWidth="1"/>
    <col min="10" max="10" width="6.140625" style="8" customWidth="1"/>
    <col min="11" max="11" width="11.42578125" style="8" customWidth="1"/>
    <col min="12" max="12" width="6.140625" style="8" customWidth="1"/>
    <col min="13" max="13" width="9.140625" style="8"/>
    <col min="14" max="14" width="6.140625" style="8" customWidth="1"/>
    <col min="15" max="15" width="9.140625" style="8"/>
    <col min="16" max="16" width="5.42578125" style="8" customWidth="1"/>
    <col min="17" max="17" width="14" style="8" customWidth="1"/>
    <col min="18" max="18" width="15.5703125" style="8" bestFit="1" customWidth="1"/>
    <col min="19" max="19" width="10.7109375" style="8" customWidth="1"/>
    <col min="20" max="20" width="9.140625" style="7"/>
    <col min="21" max="21" width="9.140625" style="6"/>
    <col min="22" max="22" width="9.28515625" style="6" bestFit="1" customWidth="1"/>
    <col min="23" max="23" width="9.140625" style="6"/>
    <col min="24" max="24" width="15.5703125" style="6" bestFit="1" customWidth="1"/>
    <col min="25" max="16384" width="9.140625" style="6"/>
  </cols>
  <sheetData>
    <row r="1" spans="1:28" ht="10.5" customHeight="1" x14ac:dyDescent="0.25"/>
    <row r="2" spans="1:28" ht="10.5" customHeight="1" thickBot="1" x14ac:dyDescent="0.3">
      <c r="A2" s="6">
        <v>0</v>
      </c>
    </row>
    <row r="3" spans="1:28" ht="36" customHeight="1" thickBot="1" x14ac:dyDescent="0.3">
      <c r="A3" s="6">
        <v>1</v>
      </c>
      <c r="C3" s="81" t="s">
        <v>22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3"/>
    </row>
    <row r="4" spans="1:28" ht="26.25" customHeight="1" thickBot="1" x14ac:dyDescent="0.3">
      <c r="A4" s="6">
        <v>2</v>
      </c>
      <c r="C4" s="56" t="s">
        <v>21</v>
      </c>
      <c r="E4" s="113" t="s">
        <v>8</v>
      </c>
      <c r="F4" s="114"/>
      <c r="G4" s="114"/>
      <c r="H4" s="22">
        <v>2</v>
      </c>
      <c r="I4" s="23"/>
      <c r="J4" s="98" t="s">
        <v>17</v>
      </c>
      <c r="K4" s="99"/>
      <c r="L4" s="99"/>
      <c r="M4" s="99"/>
      <c r="N4" s="99"/>
      <c r="O4" s="100"/>
      <c r="P4" s="98" t="s">
        <v>18</v>
      </c>
      <c r="Q4" s="100"/>
      <c r="R4" s="104" t="s">
        <v>19</v>
      </c>
      <c r="S4" s="105"/>
    </row>
    <row r="5" spans="1:28" ht="27" thickBot="1" x14ac:dyDescent="0.3">
      <c r="A5" s="6">
        <v>3</v>
      </c>
      <c r="C5" s="95"/>
      <c r="D5" s="52"/>
      <c r="E5" s="24"/>
      <c r="F5" s="27" t="s">
        <v>1</v>
      </c>
      <c r="G5" s="29"/>
      <c r="H5" s="28" t="s">
        <v>2</v>
      </c>
      <c r="I5" s="18"/>
      <c r="J5" s="101"/>
      <c r="K5" s="102"/>
      <c r="L5" s="102"/>
      <c r="M5" s="102"/>
      <c r="N5" s="102"/>
      <c r="O5" s="103"/>
      <c r="P5" s="101"/>
      <c r="Q5" s="103"/>
      <c r="R5" s="106"/>
      <c r="S5" s="107"/>
    </row>
    <row r="6" spans="1:28" ht="29.25" x14ac:dyDescent="0.25">
      <c r="A6" s="6" t="str">
        <f>IF(AND(H4=0),"Entre com o número de variáveis",IF(AND(H4=1,OR(F6=0,H6=0)),"Entre com o valor de x e sua incerteza",IF(AND(H4=2,OR(F6=0,F7=0,H6=0,H7=0)),"Entre com os valores de x, y e suas incertezas",IF(AND(H4=3,OR(F6=0,F7=0,F8=0,H6=0,H7=0,H8=0)),"Entre com os valores de x, y, z e suas incertezas","Escreva a função na célula orientada pela seta verde, selecionando as variáveis indicadas pelas setas azuis conforme mostrado no exemplo. Em seguida, arraste a fórmula para as células indicadas pelas setas vermelhas."))))</f>
        <v>Escreva a função na célula orientada pela seta verde, selecionando as variáveis indicadas pelas setas azuis conforme mostrado no exemplo. Em seguida, arraste a fórmula para as células indicadas pelas setas vermelhas.</v>
      </c>
      <c r="C6" s="96"/>
      <c r="D6" s="53"/>
      <c r="E6" s="25" t="str">
        <f>IF(H4&lt;1,"","x")</f>
        <v>x</v>
      </c>
      <c r="F6" s="42">
        <v>3</v>
      </c>
      <c r="G6" s="30" t="str">
        <f>IF(H4&lt;1,"","±")</f>
        <v>±</v>
      </c>
      <c r="H6" s="19">
        <v>0.1</v>
      </c>
      <c r="I6" s="15"/>
      <c r="J6" s="50"/>
      <c r="K6" s="36" t="s">
        <v>4</v>
      </c>
      <c r="L6" s="36"/>
      <c r="M6" s="36" t="s">
        <v>5</v>
      </c>
      <c r="N6" s="36"/>
      <c r="O6" s="36" t="s">
        <v>7</v>
      </c>
      <c r="P6" s="36"/>
      <c r="Q6" s="36" t="str">
        <f>IF(H4=0,"f()",IF(H4=1,"f(x)",IF(H4=2,"f(x,y)",IF(H4=3,"f(x,y,z)",""))))</f>
        <v>f(x,y)</v>
      </c>
      <c r="R6" s="36" t="s">
        <v>6</v>
      </c>
      <c r="S6" s="39" t="s">
        <v>9</v>
      </c>
    </row>
    <row r="7" spans="1:28" x14ac:dyDescent="0.25">
      <c r="C7" s="96"/>
      <c r="D7" s="53"/>
      <c r="E7" s="25" t="str">
        <f>IF(OR(H4=2,H4=3),"y","")</f>
        <v>y</v>
      </c>
      <c r="F7" s="42">
        <v>4</v>
      </c>
      <c r="G7" s="30" t="str">
        <f>IF(H4&gt;1,"±","")</f>
        <v>±</v>
      </c>
      <c r="H7" s="19">
        <v>0.4</v>
      </c>
      <c r="I7" s="18"/>
      <c r="J7" s="50" t="str">
        <f>IF(A6="Escreva a função na célula orientada pela seta verde, selecionando as variáveis indicadas pelas setas azuis conforme mostrado no exemplo. Em seguida, arraste a fórmula para as células indicadas pelas setas vermelhas.","→","")</f>
        <v>→</v>
      </c>
      <c r="K7" s="37">
        <f>IF(AND(H4&gt;0,F6&lt;&gt;0,H6&lt;&gt;0),F6,"-")</f>
        <v>3</v>
      </c>
      <c r="L7" s="37" t="str">
        <f>IF(AND(A6="Escreva a função na célula orientada pela seta verde, selecionando as variáveis indicadas pelas setas azuis conforme mostrado no exemplo. Em seguida, arraste a fórmula para as células indicadas pelas setas vermelhas.",H4&gt;1),"→","")</f>
        <v>→</v>
      </c>
      <c r="M7" s="37">
        <f>IF(AND(H4&gt;1,F7&lt;&gt;0,H7&lt;&gt;0),F7,"-")</f>
        <v>4</v>
      </c>
      <c r="N7" s="37" t="str">
        <f>IF(AND(A6="Escreva a função na célula orientada pela seta verde, selecionando as variáveis indicadas pelas setas azuis conforme mostrado no exemplo. Em seguida, arraste a fórmula para as células indicadas pelas setas vermelhas.",H4=3),"→","")</f>
        <v/>
      </c>
      <c r="O7" s="37" t="str">
        <f>IF(AND(H4=3,F8&lt;&gt;0,H8&lt;&gt;0),F8,"-")</f>
        <v>-</v>
      </c>
      <c r="P7" s="40" t="str">
        <f>IF(A6="Escreva a função na célula orientada pela seta verde, selecionando as variáveis indicadas pelas setas azuis conforme mostrado no exemplo. Em seguida, arraste a fórmula para as células indicadas pelas setas vermelhas.","→","")</f>
        <v>→</v>
      </c>
      <c r="Q7" s="21">
        <f>K7*M7</f>
        <v>12</v>
      </c>
      <c r="R7" s="37">
        <f>IF(Q7=0,"-",IF(H$4&gt;0,ABS(Q7-Q$7),"-"))</f>
        <v>0</v>
      </c>
      <c r="S7" s="41" t="s">
        <v>3</v>
      </c>
    </row>
    <row r="8" spans="1:28" ht="27" thickBot="1" x14ac:dyDescent="0.45">
      <c r="C8" s="96"/>
      <c r="D8" s="53"/>
      <c r="E8" s="26" t="str">
        <f>IF(H4=3,"z","")</f>
        <v/>
      </c>
      <c r="F8" s="43"/>
      <c r="G8" s="31" t="str">
        <f>IF(H4=3,"±","")</f>
        <v/>
      </c>
      <c r="H8" s="20"/>
      <c r="I8" s="9"/>
      <c r="J8" s="50"/>
      <c r="K8" s="37">
        <f>IF(AND(H4&gt;0,F6&lt;&gt;0,H6&lt;&gt;0),F6+H6,"-")</f>
        <v>3.1</v>
      </c>
      <c r="L8" s="37"/>
      <c r="M8" s="37">
        <f>IF(AND(H4&gt;1,F7&lt;&gt;0,H7&lt;&gt;0),F7,"-")</f>
        <v>4</v>
      </c>
      <c r="N8" s="37"/>
      <c r="O8" s="37" t="str">
        <f>IF(AND(H4=3,F8&lt;&gt;0,H8&lt;&gt;0),F8,"-")</f>
        <v>-</v>
      </c>
      <c r="P8" s="38" t="str">
        <f>IF(AND(H$4&gt;0,A$6="Escreva a função na célula orientada pela seta verde, selecionando as variáveis indicadas pelas setas azuis conforme mostrado no exemplo. Em seguida, arraste a fórmula para as células indicadas pelas setas vermelhas."),"→","")</f>
        <v>→</v>
      </c>
      <c r="Q8" s="21">
        <f>K8*M8</f>
        <v>12.4</v>
      </c>
      <c r="R8" s="37">
        <f t="shared" ref="R8:R13" si="0">IF(Q8=0,"-",IF(H$4&gt;0,ABS(Q8-Q$7),"-"))</f>
        <v>0.40000000000000036</v>
      </c>
      <c r="S8" s="92">
        <f>IF(AND(Q8&lt;&gt;0,Q9&lt;&gt;0),(R8+R9)/2,"0")</f>
        <v>0.40000000000000036</v>
      </c>
      <c r="T8" s="8"/>
      <c r="U8" s="10"/>
      <c r="V8" s="10"/>
      <c r="W8" s="10"/>
      <c r="X8" s="10"/>
      <c r="Y8" s="11"/>
      <c r="Z8" s="11"/>
      <c r="AA8" s="11"/>
      <c r="AB8" s="11"/>
    </row>
    <row r="9" spans="1:28" x14ac:dyDescent="0.4">
      <c r="C9" s="54"/>
      <c r="D9" s="53"/>
      <c r="E9" s="89" t="str">
        <f>IF(H4=1,"Resultado para f(x)",IF(H4=2,"Resultado para f(x,y)",IF(H4=3,"Resultado para f(x,y,x)",IF(H4=0,"Resultado para f()",""))))</f>
        <v>Resultado para f(x,y)</v>
      </c>
      <c r="F9" s="90"/>
      <c r="G9" s="90"/>
      <c r="H9" s="91"/>
      <c r="I9" s="9"/>
      <c r="J9" s="50"/>
      <c r="K9" s="37">
        <f>IF(AND(H4&gt;0,F6&lt;&gt;0,H6&lt;&gt;0),F6-H6,"-")</f>
        <v>2.9</v>
      </c>
      <c r="L9" s="37"/>
      <c r="M9" s="37">
        <f>IF(AND(H4&gt;1,F7&lt;&gt;0,H7&lt;&gt;0),F7,"-")</f>
        <v>4</v>
      </c>
      <c r="N9" s="37"/>
      <c r="O9" s="37" t="str">
        <f>IF(AND(H4=3,F8&lt;&gt;0,H8&lt;&gt;0),F8,"-")</f>
        <v>-</v>
      </c>
      <c r="P9" s="38" t="str">
        <f>IF(AND(H$4&gt;0,A$6="Escreva a função na célula orientada pela seta verde, selecionando as variáveis indicadas pelas setas azuis conforme mostrado no exemplo. Em seguida, arraste a fórmula para as células indicadas pelas setas vermelhas."),"→","")</f>
        <v>→</v>
      </c>
      <c r="Q9" s="21">
        <f t="shared" ref="Q9:Q13" si="1">K9*M9</f>
        <v>11.6</v>
      </c>
      <c r="R9" s="37">
        <f t="shared" si="0"/>
        <v>0.40000000000000036</v>
      </c>
      <c r="S9" s="92"/>
      <c r="T9" s="8"/>
      <c r="U9" s="10"/>
      <c r="V9" s="12"/>
      <c r="W9" s="13"/>
      <c r="X9" s="12"/>
      <c r="Y9" s="11"/>
      <c r="Z9" s="11"/>
      <c r="AA9" s="11"/>
      <c r="AB9" s="11"/>
    </row>
    <row r="10" spans="1:28" x14ac:dyDescent="0.4">
      <c r="C10" s="54"/>
      <c r="D10" s="53"/>
      <c r="E10" s="32"/>
      <c r="F10" s="111">
        <f>IF(Q7=0,"0",Q7)</f>
        <v>12</v>
      </c>
      <c r="G10" s="94" t="s">
        <v>0</v>
      </c>
      <c r="H10" s="112">
        <f>IF(H4=1,S8,IF(H4=2,SQRT(S8^2+ S10^2),IF(H4=3,SQRT(S8^2 + S10^2 + S12^2),"0")))</f>
        <v>1.264911064067352</v>
      </c>
      <c r="I10" s="9"/>
      <c r="J10" s="50"/>
      <c r="K10" s="37">
        <f>IF(AND(H4&gt;1,F6&lt;&gt;0,H6&lt;&gt;0),F6,"-")</f>
        <v>3</v>
      </c>
      <c r="L10" s="37"/>
      <c r="M10" s="37">
        <f>IF(AND(H4&gt;1,F7&lt;&gt;0,H7&lt;&gt;0),F7+H7,"-")</f>
        <v>4.4000000000000004</v>
      </c>
      <c r="N10" s="37"/>
      <c r="O10" s="37" t="str">
        <f>IF(AND(H4=3,F8&lt;&gt;0,H8&lt;&gt;0),F8,"-")</f>
        <v>-</v>
      </c>
      <c r="P10" s="38" t="str">
        <f>IF(AND(H$4&gt;1,A$6="Escreva a função na célula orientada pela seta verde, selecionando as variáveis indicadas pelas setas azuis conforme mostrado no exemplo. Em seguida, arraste a fórmula para as células indicadas pelas setas vermelhas."),"→","")</f>
        <v>→</v>
      </c>
      <c r="Q10" s="21">
        <f t="shared" si="1"/>
        <v>13.200000000000001</v>
      </c>
      <c r="R10" s="37">
        <f t="shared" si="0"/>
        <v>1.2000000000000011</v>
      </c>
      <c r="S10" s="92">
        <f t="shared" ref="S10" si="2">IF(AND(Q10&lt;&gt;0,Q11&lt;&gt;0),(R10+R11)/2,"0")</f>
        <v>1.2000000000000002</v>
      </c>
      <c r="T10" s="8"/>
      <c r="U10" s="10"/>
      <c r="V10" s="14"/>
      <c r="W10" s="14"/>
      <c r="X10" s="12"/>
      <c r="Y10" s="10"/>
      <c r="Z10" s="11"/>
      <c r="AA10" s="11"/>
      <c r="AB10" s="11"/>
    </row>
    <row r="11" spans="1:28" x14ac:dyDescent="0.4">
      <c r="C11" s="96"/>
      <c r="D11" s="53"/>
      <c r="E11" s="32"/>
      <c r="F11" s="111"/>
      <c r="G11" s="94"/>
      <c r="H11" s="112"/>
      <c r="I11" s="9"/>
      <c r="J11" s="50"/>
      <c r="K11" s="37">
        <f>IF(AND(H4&gt;1,F6&lt;&gt;0,H6&lt;&gt;0),F6,"-")</f>
        <v>3</v>
      </c>
      <c r="L11" s="37"/>
      <c r="M11" s="37">
        <f>IF(AND(H4&gt;1,F7&lt;&gt;0,H7&lt;&gt;0),F7-H7,"-")</f>
        <v>3.6</v>
      </c>
      <c r="N11" s="37"/>
      <c r="O11" s="37" t="str">
        <f>IF(AND(H4=3,F8&lt;&gt;0,H8&lt;&gt;0),F8,"-")</f>
        <v>-</v>
      </c>
      <c r="P11" s="38" t="str">
        <f>IF(AND(H$4&gt;1,A$6="Escreva a função na célula orientada pela seta verde, selecionando as variáveis indicadas pelas setas azuis conforme mostrado no exemplo. Em seguida, arraste a fórmula para as células indicadas pelas setas vermelhas."),"→","")</f>
        <v>→</v>
      </c>
      <c r="Q11" s="21">
        <f t="shared" si="1"/>
        <v>10.8</v>
      </c>
      <c r="R11" s="37">
        <f t="shared" si="0"/>
        <v>1.1999999999999993</v>
      </c>
      <c r="S11" s="92"/>
      <c r="T11" s="8"/>
      <c r="U11" s="10"/>
      <c r="V11" s="12"/>
      <c r="W11" s="13"/>
      <c r="X11" s="12"/>
      <c r="Y11" s="11"/>
      <c r="Z11" s="11"/>
      <c r="AA11" s="11"/>
      <c r="AB11" s="11"/>
    </row>
    <row r="12" spans="1:28" x14ac:dyDescent="0.4">
      <c r="C12" s="96"/>
      <c r="D12" s="53"/>
      <c r="E12" s="108" t="s">
        <v>10</v>
      </c>
      <c r="F12" s="109"/>
      <c r="G12" s="109"/>
      <c r="H12" s="110"/>
      <c r="I12" s="9"/>
      <c r="J12" s="50"/>
      <c r="K12" s="37" t="str">
        <f>IF(AND(H4=3,F6&lt;&gt;0,H6&lt;&gt;0),F6,"-")</f>
        <v>-</v>
      </c>
      <c r="L12" s="37"/>
      <c r="M12" s="37" t="str">
        <f>IF(AND(H4&gt;2,F7&lt;&gt;0,H7&lt;&gt;0),F7,"-")</f>
        <v>-</v>
      </c>
      <c r="N12" s="37"/>
      <c r="O12" s="37" t="str">
        <f>IF(AND(H4=3,F8&lt;&gt;0,H8&lt;&gt;0),F8+H8,"-")</f>
        <v>-</v>
      </c>
      <c r="P12" s="38" t="str">
        <f>IF(AND(H$4&gt;2,A$6="Escreva a função na célula orientada pela seta verde, selecionando as variáveis indicadas pelas setas azuis conforme mostrado no exemplo. Em seguida, arraste a fórmula para as células indicadas pelas setas vermelhas."),"→","")</f>
        <v/>
      </c>
      <c r="Q12" s="21" t="e">
        <f t="shared" si="1"/>
        <v>#VALUE!</v>
      </c>
      <c r="R12" s="37" t="e">
        <f t="shared" si="0"/>
        <v>#VALUE!</v>
      </c>
      <c r="S12" s="92" t="e">
        <f t="shared" ref="S12" si="3">IF(AND(Q12&lt;&gt;0,Q13&lt;&gt;0),(R12+R13)/2,"0")</f>
        <v>#VALUE!</v>
      </c>
      <c r="T12" s="8"/>
      <c r="U12" s="10"/>
      <c r="V12" s="10"/>
      <c r="W12" s="10"/>
      <c r="X12" s="10"/>
      <c r="Y12" s="11"/>
      <c r="Z12" s="11"/>
      <c r="AA12" s="11"/>
      <c r="AB12" s="11"/>
    </row>
    <row r="13" spans="1:28" x14ac:dyDescent="0.4">
      <c r="C13" s="96"/>
      <c r="D13" s="53"/>
      <c r="E13" s="108" t="s">
        <v>11</v>
      </c>
      <c r="F13" s="109"/>
      <c r="G13" s="109"/>
      <c r="H13" s="110"/>
      <c r="I13" s="16"/>
      <c r="J13" s="50"/>
      <c r="K13" s="37" t="str">
        <f>IF(AND(H4=3,F6&lt;&gt;0,H6&lt;&gt;0),F6,"-")</f>
        <v>-</v>
      </c>
      <c r="L13" s="37"/>
      <c r="M13" s="37" t="str">
        <f>IF(AND(H4&gt;2,F7&lt;&gt;0,H7&lt;&gt;0),F7,"-")</f>
        <v>-</v>
      </c>
      <c r="N13" s="37"/>
      <c r="O13" s="37" t="str">
        <f>IF(AND(H4=3,F8&lt;&gt;0,H8&lt;&gt;0),F8-H8,"-")</f>
        <v>-</v>
      </c>
      <c r="P13" s="38" t="str">
        <f>IF(AND(H$4&gt;2,A$6="Escreva a função na célula orientada pela seta verde, selecionando as variáveis indicadas pelas setas azuis conforme mostrado no exemplo. Em seguida, arraste a fórmula para as células indicadas pelas setas vermelhas."),"→","")</f>
        <v/>
      </c>
      <c r="Q13" s="21" t="e">
        <f t="shared" si="1"/>
        <v>#VALUE!</v>
      </c>
      <c r="R13" s="37" t="e">
        <f t="shared" si="0"/>
        <v>#VALUE!</v>
      </c>
      <c r="S13" s="92"/>
      <c r="T13" s="8"/>
      <c r="U13" s="10"/>
      <c r="V13" s="10"/>
      <c r="W13" s="10"/>
      <c r="X13" s="10"/>
      <c r="Y13" s="11"/>
      <c r="Z13" s="11"/>
      <c r="AA13" s="11"/>
      <c r="AB13" s="11"/>
    </row>
    <row r="14" spans="1:28" ht="27" thickBot="1" x14ac:dyDescent="0.3">
      <c r="C14" s="97"/>
      <c r="D14" s="55"/>
      <c r="E14" s="33"/>
      <c r="F14" s="34"/>
      <c r="G14" s="34"/>
      <c r="H14" s="35"/>
      <c r="I14" s="17"/>
      <c r="J14" s="51"/>
      <c r="K14" s="57"/>
      <c r="L14" s="57"/>
      <c r="M14" s="57"/>
      <c r="N14" s="57"/>
      <c r="O14" s="57"/>
      <c r="P14" s="57"/>
      <c r="Q14" s="57"/>
      <c r="R14" s="57"/>
      <c r="S14" s="58"/>
    </row>
  </sheetData>
  <sheetProtection formatCells="0" selectLockedCells="1"/>
  <mergeCells count="16">
    <mergeCell ref="C5:C8"/>
    <mergeCell ref="C11:C14"/>
    <mergeCell ref="C3:S3"/>
    <mergeCell ref="J4:O5"/>
    <mergeCell ref="P4:Q5"/>
    <mergeCell ref="R4:S5"/>
    <mergeCell ref="E13:H13"/>
    <mergeCell ref="F10:F11"/>
    <mergeCell ref="G10:G11"/>
    <mergeCell ref="H10:H11"/>
    <mergeCell ref="S12:S13"/>
    <mergeCell ref="S8:S9"/>
    <mergeCell ref="S10:S11"/>
    <mergeCell ref="E4:G4"/>
    <mergeCell ref="E9:H9"/>
    <mergeCell ref="E12:H12"/>
  </mergeCells>
  <conditionalFormatting sqref="E13">
    <cfRule type="containsText" dxfId="8" priority="29" operator="containsText" text="Entre com a(s) variável(veis)">
      <formula>NOT(ISERROR(SEARCH("Entre com a(s) variável(veis)",E13)))</formula>
    </cfRule>
  </conditionalFormatting>
  <conditionalFormatting sqref="E4">
    <cfRule type="containsText" dxfId="7" priority="24" operator="containsText" text="Entre com a incerteza de x">
      <formula>NOT(ISERROR(SEARCH("Entre com a incerteza de x",E4)))</formula>
    </cfRule>
  </conditionalFormatting>
  <conditionalFormatting sqref="E4">
    <cfRule type="containsText" dxfId="6" priority="21" operator="containsText" text="Entre com o valor de x">
      <formula>NOT(ISERROR(SEARCH("Entre com o valor de x",E4)))</formula>
    </cfRule>
  </conditionalFormatting>
  <conditionalFormatting sqref="P7">
    <cfRule type="containsText" dxfId="5" priority="20" operator="containsText" text="→">
      <formula>NOT(ISERROR(SEARCH("→",P7)))</formula>
    </cfRule>
  </conditionalFormatting>
  <conditionalFormatting sqref="H4">
    <cfRule type="cellIs" dxfId="4" priority="5" operator="equal">
      <formula>0</formula>
    </cfRule>
  </conditionalFormatting>
  <conditionalFormatting sqref="J7">
    <cfRule type="containsText" dxfId="3" priority="3" operator="containsText" text="→">
      <formula>NOT(ISERROR(SEARCH("→",J7)))</formula>
    </cfRule>
    <cfRule type="containsText" dxfId="2" priority="4" operator="containsText" text="→">
      <formula>NOT(ISERROR(SEARCH("→",J7)))</formula>
    </cfRule>
  </conditionalFormatting>
  <conditionalFormatting sqref="L7">
    <cfRule type="containsText" dxfId="1" priority="2" operator="containsText" text="→">
      <formula>NOT(ISERROR(SEARCH("→",L7)))</formula>
    </cfRule>
  </conditionalFormatting>
  <conditionalFormatting sqref="N7">
    <cfRule type="containsText" dxfId="0" priority="1" operator="containsText" text="→">
      <formula>NOT(ISERROR(SEARCH("→",N7)))</formula>
    </cfRule>
  </conditionalFormatting>
  <dataValidations count="1">
    <dataValidation type="list" allowBlank="1" showInputMessage="1" showErrorMessage="1" sqref="H4" xr:uid="{00000000-0002-0000-0100-000000000000}">
      <formula1>$A$2:$A$5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Exemplos</vt:lpstr>
      <vt:lpstr>Qualquer Função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Romanelli</dc:creator>
  <cp:lastModifiedBy>George Cardoso</cp:lastModifiedBy>
  <dcterms:created xsi:type="dcterms:W3CDTF">2018-10-30T18:30:20Z</dcterms:created>
  <dcterms:modified xsi:type="dcterms:W3CDTF">2020-05-27T17:30:35Z</dcterms:modified>
</cp:coreProperties>
</file>