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08 Survey Project\Reports\Hydro-Power and Mining\"/>
    </mc:Choice>
  </mc:AlternateContent>
  <xr:revisionPtr revIDLastSave="0" documentId="13_ncr:1_{D47F99B7-11AA-4D91-8B49-7C4E0AA40E19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Form Responses 1" sheetId="1" r:id="rId2"/>
  </sheets>
  <calcPr calcId="181029"/>
  <pivotCaches>
    <pivotCache cacheId="18" r:id="rId3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O2" i="1" l="1"/>
  <c r="AO5" i="1"/>
  <c r="AN2" i="1"/>
  <c r="AN5" i="1"/>
  <c r="AM2" i="1"/>
  <c r="AM5" i="1"/>
  <c r="AL5" i="1"/>
  <c r="AL2" i="1"/>
  <c r="AK2" i="1"/>
  <c r="AK5" i="1"/>
  <c r="AJ5" i="1"/>
  <c r="AJ2" i="1"/>
  <c r="AI5" i="1"/>
  <c r="AI2" i="1"/>
  <c r="AH5" i="1"/>
  <c r="AH2" i="1"/>
  <c r="AG5" i="1"/>
  <c r="AG2" i="1"/>
  <c r="AF5" i="1"/>
  <c r="AF2" i="1"/>
  <c r="AE2" i="1"/>
  <c r="AE5" i="1"/>
  <c r="AD2" i="1"/>
  <c r="AD5" i="1"/>
  <c r="AC2" i="1"/>
  <c r="AC5" i="1"/>
  <c r="AB2" i="1"/>
  <c r="AB5" i="1"/>
  <c r="AA5" i="1"/>
  <c r="AA2" i="1"/>
  <c r="Z5" i="1"/>
  <c r="Z2" i="1"/>
  <c r="Y5" i="1"/>
  <c r="Y2" i="1"/>
  <c r="X2" i="1"/>
  <c r="X5" i="1"/>
  <c r="W2" i="1"/>
  <c r="W5" i="1"/>
  <c r="V5" i="1"/>
  <c r="V2" i="1"/>
  <c r="U2" i="1"/>
  <c r="U5" i="1"/>
  <c r="T2" i="1"/>
  <c r="T5" i="1"/>
  <c r="S5" i="1"/>
  <c r="S2" i="1"/>
  <c r="R5" i="1"/>
  <c r="R2" i="1"/>
  <c r="Q2" i="1"/>
  <c r="Q5" i="1"/>
  <c r="P2" i="1"/>
  <c r="P5" i="1"/>
  <c r="O2" i="1"/>
  <c r="O5" i="1"/>
  <c r="N5" i="1"/>
  <c r="N2" i="1"/>
  <c r="M2" i="1"/>
  <c r="M5" i="1"/>
  <c r="L5" i="1"/>
  <c r="K5" i="1"/>
  <c r="J5" i="1"/>
  <c r="F5" i="1"/>
  <c r="G5" i="1"/>
  <c r="H5" i="1"/>
  <c r="I5" i="1"/>
  <c r="L2" i="1"/>
  <c r="K2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<sst xmlns="http://schemas.openxmlformats.org/spreadsheetml/2006/main" count="136" uniqueCount="112">
  <si>
    <t>Timestamp</t>
  </si>
  <si>
    <t>Your Name</t>
  </si>
  <si>
    <t>Your Email</t>
  </si>
  <si>
    <t>Company or Organization name</t>
  </si>
  <si>
    <t>Number of employee (Full-time equivalent)</t>
  </si>
  <si>
    <t>Does your Company or Organization plan to increase or decrease headcount in next 6 to 12 months?</t>
  </si>
  <si>
    <t>Why does your Company or Organization increase the headcount?</t>
  </si>
  <si>
    <t>Please indicate job functions that your Company or Organization plan to hire or increase in next 6 to 12 months</t>
  </si>
  <si>
    <t>Why does your Company or Organization decrease the headcount?</t>
  </si>
  <si>
    <t>Please indicate job functions that your Company or Organization plan to decrease in next 6 to 12 months</t>
  </si>
  <si>
    <t>What kind of skills does your Company or Organization require?</t>
  </si>
  <si>
    <t>Chanthaluck SOUTHAMMAVONG</t>
  </si>
  <si>
    <t>Chanthaluck.s@ptsole.com</t>
  </si>
  <si>
    <t>PT Sole / Phornsavarn Development Sole</t>
  </si>
  <si>
    <t>51-100</t>
  </si>
  <si>
    <t>No plan yet</t>
  </si>
  <si>
    <t>Chaiyakorn Mankakhat</t>
  </si>
  <si>
    <t>chaiyakorn.m@gmail.com</t>
  </si>
  <si>
    <t>Ratch-Lao Services Co.Ltd,</t>
  </si>
  <si>
    <t>101-200</t>
  </si>
  <si>
    <t>Increase</t>
  </si>
  <si>
    <t>Expansion</t>
  </si>
  <si>
    <t>Operation and Maintenance, HR-Admin</t>
  </si>
  <si>
    <t>Paul Simcock</t>
  </si>
  <si>
    <t>sirpbs@yahoo.com</t>
  </si>
  <si>
    <t>Vientinae GEOMATIC Services</t>
  </si>
  <si>
    <t>10-50</t>
  </si>
  <si>
    <t>Technical field staff</t>
  </si>
  <si>
    <t>ວັນນາລີ</t>
  </si>
  <si>
    <t>careers@phonesackgroup.com</t>
  </si>
  <si>
    <t>ກຸ່ມບໍລິສັດ ພອນສັກ ຈຳກັດ</t>
  </si>
  <si>
    <t>ຫຼາຍກວ່າ 500</t>
  </si>
  <si>
    <t>ຍັງບໍ່ໄດ້ວາງແຜນ</t>
  </si>
  <si>
    <t>Project Manager (new graduate)</t>
  </si>
  <si>
    <t>Project Manager (1 - 3 years experience)</t>
  </si>
  <si>
    <t>Project Manager (4 - 6 years experience)</t>
  </si>
  <si>
    <t>Project Manager (7 years experience)</t>
  </si>
  <si>
    <t>Safety Officer (new graduate)</t>
  </si>
  <si>
    <t>Safety Officer (1 - 3 years experience)</t>
  </si>
  <si>
    <t>Safety Officer (4 - 6 years experience)</t>
  </si>
  <si>
    <t>Safety Officer (7 years experience)</t>
  </si>
  <si>
    <t>Mining Engineer (new graduate)</t>
  </si>
  <si>
    <t>Mining Engineer (1 - 3 years experience)</t>
  </si>
  <si>
    <t>Mining Engineer (4 - 6 years experience)</t>
  </si>
  <si>
    <t>Mining Engineer (7 years experience)</t>
  </si>
  <si>
    <t>Human Resources Officer (new graduate)</t>
  </si>
  <si>
    <t>Human Resources Officer (1 - 3 years experience)</t>
  </si>
  <si>
    <t>Human Resources Officer (4 - 6 years experience)</t>
  </si>
  <si>
    <t>Human Resources Officer (7 years experience)</t>
  </si>
  <si>
    <t>Finance Officer (new graduate)</t>
  </si>
  <si>
    <t>Finance Officer (1 - 3 years experience)</t>
  </si>
  <si>
    <t>Finance Officer (4 - 6 years experience)</t>
  </si>
  <si>
    <t>Finance Officer (7 years experience)</t>
  </si>
  <si>
    <t>IT Officer (new graduate)</t>
  </si>
  <si>
    <t>IT Officer (1 - 3 years experience)</t>
  </si>
  <si>
    <t>IT Officer (4 - 6 years experience)</t>
  </si>
  <si>
    <t>IT Officer (7 years experience)</t>
  </si>
  <si>
    <t>Administrative Officer (new graduate)</t>
  </si>
  <si>
    <t>Administrative Officer (1 - 3 years experience)</t>
  </si>
  <si>
    <t>Administrative Officer (4 - 6 years experience)</t>
  </si>
  <si>
    <t>Administrative Officer (7 years experience)</t>
  </si>
  <si>
    <t>Planning and Budget Analyst (new graduate)</t>
  </si>
  <si>
    <t>Planning and Budget Analyst (1 - 3 years experience)</t>
  </si>
  <si>
    <t>Planning and Budget Analyst (4 - 6 years experience)</t>
  </si>
  <si>
    <t>Planning and Budget Analyst (7 years experience)</t>
  </si>
  <si>
    <t>Logistics Officer (new graduate)</t>
  </si>
  <si>
    <t>Logistics Officer (1 - 3 years experience)</t>
  </si>
  <si>
    <t>Logistics Officer (4 - 6 years experience)</t>
  </si>
  <si>
    <t>Logistics Officer (7 years experience)</t>
  </si>
  <si>
    <t>Average of Project Manager (4 - 6 years experience)</t>
  </si>
  <si>
    <t>Communication Skills</t>
  </si>
  <si>
    <t xml:space="preserve"> Technical Knowledge</t>
  </si>
  <si>
    <t xml:space="preserve"> Teamwork and Collaboration</t>
  </si>
  <si>
    <t xml:space="preserve"> Problem Solving</t>
  </si>
  <si>
    <t xml:space="preserve"> Self-Management and Initiative</t>
  </si>
  <si>
    <t xml:space="preserve"> Critical and Creative Thinking</t>
  </si>
  <si>
    <t xml:space="preserve"> Flexibility / Adaptability</t>
  </si>
  <si>
    <t xml:space="preserve"> Leadership / Management Skills</t>
  </si>
  <si>
    <t xml:space="preserve"> Self-confidence</t>
  </si>
  <si>
    <t xml:space="preserve"> Languages</t>
  </si>
  <si>
    <t xml:space="preserve"> Public Speaking</t>
  </si>
  <si>
    <t xml:space="preserve"> Computer / IT Literacy</t>
  </si>
  <si>
    <t xml:space="preserve"> Time Management</t>
  </si>
  <si>
    <t xml:space="preserve"> Persuasion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</si>
  <si>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</si>
  <si>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</si>
  <si>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</si>
  <si>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</si>
  <si>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</si>
  <si>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</si>
  <si>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</si>
  <si>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</si>
  <si>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</si>
  <si>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</si>
  <si>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</si>
  <si>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</si>
  <si>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</si>
  <si>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 xml:space="preserve"> Global Fluency &amp; Perspective</t>
  </si>
  <si>
    <t>ທັກສະດ້ານການຕິດຕໍ່ສື່ສານ</t>
  </si>
  <si>
    <t xml:space="preserve"> ທັກສະດ້ານເຕັກນິກ</t>
  </si>
  <si>
    <t xml:space="preserve"> ທັກສະດ້ານການເຮັດວຽກເປັນທີມ ແລະການປະສານງານ</t>
  </si>
  <si>
    <t xml:space="preserve"> ທັກສະດ້ານການແກ້ໄຂບັນຫາ</t>
  </si>
  <si>
    <t xml:space="preserve"> ທັກສະດ້ານການພັດທະນາຕົນເອງ ແລະມີແນວຄິດລິເລີ່ມ</t>
  </si>
  <si>
    <t xml:space="preserve"> ທັກສະດ້ານຄວາມຄິດສັງສັນ ແລະຄິດຢ່າງມີວິຈາລະນາຍານ</t>
  </si>
  <si>
    <t xml:space="preserve"> ທັກສະດ້ານແນວຄວາມຄິດສາກົນ</t>
  </si>
  <si>
    <t xml:space="preserve"> ທັກສະດ້ານການປັບຕົວ ແລະຄວາມຍືດຫຍຸ່ນ</t>
  </si>
  <si>
    <t xml:space="preserve"> ທັກສະດ້ານຄວາມເປັນຜູ້ນໍາ ແລະການຈັດການຕ່າງໆ</t>
  </si>
  <si>
    <t xml:space="preserve"> ທັກສະດ້ານຄວາມໝັ້ນໃຈຕົນເອງ</t>
  </si>
  <si>
    <t xml:space="preserve"> ທັກສະດ້ານພາສາ</t>
  </si>
  <si>
    <t xml:space="preserve"> ທັກສະດ້ານຄອມພິວເຕີ</t>
  </si>
  <si>
    <t xml:space="preserve"> ທັກສະດ້ານການຈັດການເວລາ</t>
  </si>
  <si>
    <t xml:space="preserve"> ທັກສະດ້ານການຈູງໃຈ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</si>
</sst>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3" fontId="1" fillId="0" borderId="0" xfId="0" applyNumberFormat="1" applyFont="1" applyAlignment="1"/>
    <xf numFmtId="164" fontId="1" fillId="0" borderId="0" xfId="0" applyNumberFormat="1" applyFont="1"/>
    <xf numFmtId="0" fontId="1" fillId="0" borderId="0" xfId="0" applyFont="1"/>
    <xf numFmtId="0" fontId="0" fillId="0" borderId="0" xfId="0"/>
    <xf numFmtId="0" fontId="1" fillId="0" borderId="0" xfId="0" applyNumberFormat="1" applyFont="1" applyAlignment="1"/>
    <xf numFmtId="1" fontId="1" fillId="0" borderId="0" xfId="0" applyNumberFormat="1" applyFont="1"/>
    <xf numFmtId="1" fontId="1" fillId="0" borderId="0" xfId="0" applyNumberFormat="1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m/d/yyyy\ h:mm:ss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e Timberlake" refreshedDate="43650.687908796295" createdVersion="6" refreshedVersion="6" minRefreshableVersion="3" recordCount="4" xr:uid="{3843CCEE-7523-4DCB-AB60-F63D9EABFE36}">
  <cacheSource type="worksheet">
    <worksheetSource name="Table1"/>
  </cacheSource>
  <cacheFields count="47">
    <cacheField name="Timestamp" numFmtId="164">
      <sharedItems containsSemiMixedTypes="0" containsNonDate="0" containsDate="1" containsString="0" minDate="2019-06-10T11:45:20" maxDate="2019-06-17T11:48:45"/>
    </cacheField>
    <cacheField name="Your Name" numFmtId="0">
      <sharedItems/>
    </cacheField>
    <cacheField name="Your Email" numFmtId="0">
      <sharedItems/>
    </cacheField>
    <cacheField name="Company or Organization name" numFmtId="0">
      <sharedItems/>
    </cacheField>
    <cacheField name="Number of employee (Full-time equivalent)" numFmtId="0">
      <sharedItems/>
    </cacheField>
    <cacheField name="Project Manager (new graduate)" numFmtId="0">
      <sharedItems containsSemiMixedTypes="0" containsString="0" containsNumber="1" minValue="200" maxValue="1100"/>
    </cacheField>
    <cacheField name="Project Manager (1 - 3 years experience)" numFmtId="0">
      <sharedItems containsSemiMixedTypes="0" containsString="0" containsNumber="1" minValue="488.37209302325579" maxValue="1400"/>
    </cacheField>
    <cacheField name="Project Manager (4 - 6 years experience)" numFmtId="0">
      <sharedItems containsString="0" containsBlank="1" containsNumber="1" minValue="511.62790697674421" maxValue="872.09302325581393"/>
    </cacheField>
    <cacheField name="Project Manager (7 years experience)" numFmtId="0">
      <sharedItems containsString="0" containsBlank="1" containsNumber="1" minValue="552.32558139534888" maxValue="1500"/>
    </cacheField>
    <cacheField name="Safety Officer (new graduate)" numFmtId="0">
      <sharedItems containsSemiMixedTypes="0" containsString="0" containsNumber="1" minValue="139.53488372093022" maxValue="348.83720930232556"/>
    </cacheField>
    <cacheField name="Safety Officer (1 - 3 years experience)" numFmtId="0">
      <sharedItems containsSemiMixedTypes="0" containsString="0" containsNumber="1" minValue="162.7906976744186" maxValue="465.11627906976742"/>
    </cacheField>
    <cacheField name="Safety Officer (4 - 6 years experience)" numFmtId="0">
      <sharedItems containsString="0" containsBlank="1" containsNumber="1" minValue="186.04651162790697" maxValue="639.53488372093022"/>
    </cacheField>
    <cacheField name="Safety Officer (7 years experience)" numFmtId="0">
      <sharedItems containsString="0" containsBlank="1" containsNumber="1" minValue="209.30232558139534" maxValue="872.09302325581393"/>
    </cacheField>
    <cacheField name="Mining Engineer (new graduate)" numFmtId="0">
      <sharedItems containsSemiMixedTypes="0" containsString="0" containsNumber="1" minValue="279.06976744186045" maxValue="500"/>
    </cacheField>
    <cacheField name="Mining Engineer (1 - 3 years experience)" numFmtId="0">
      <sharedItems containsSemiMixedTypes="0" containsString="0" containsNumber="1" minValue="319.76744186046511" maxValue="750"/>
    </cacheField>
    <cacheField name="Mining Engineer (4 - 6 years experience)" numFmtId="0">
      <sharedItems containsString="0" containsBlank="1" containsNumber="1" minValue="377.90697674418607" maxValue="1200"/>
    </cacheField>
    <cacheField name="Mining Engineer (7 years experience)" numFmtId="0">
      <sharedItems containsString="0" containsBlank="1" containsNumber="1" minValue="465.11627906976742" maxValue="1800"/>
    </cacheField>
    <cacheField name="Human Resources Officer (new graduate)" numFmtId="0">
      <sharedItems containsSemiMixedTypes="0" containsString="0" containsNumber="1" minValue="162.7906976744186" maxValue="406.97674418604652"/>
    </cacheField>
    <cacheField name="Human Resources Officer (1 - 3 years experience)" numFmtId="0">
      <sharedItems containsSemiMixedTypes="0" containsString="0" containsNumber="1" minValue="186.04651162790697" maxValue="500"/>
    </cacheField>
    <cacheField name="Human Resources Officer (4 - 6 years experience)" numFmtId="0">
      <sharedItems containsString="0" containsBlank="1" containsNumber="1" minValue="209.30232558139534" maxValue="697.67441860465112"/>
    </cacheField>
    <cacheField name="Human Resources Officer (7 years experience)" numFmtId="0">
      <sharedItems containsString="0" containsBlank="1" containsNumber="1" minValue="232.55813953488371" maxValue="930.23255813953483"/>
    </cacheField>
    <cacheField name="Finance Officer (new graduate)" numFmtId="0">
      <sharedItems containsSemiMixedTypes="0" containsString="0" containsNumber="1" minValue="197.67441860465115" maxValue="406.97674418604652"/>
    </cacheField>
    <cacheField name="Finance Officer (1 - 3 years experience)" numFmtId="0">
      <sharedItems containsSemiMixedTypes="0" containsString="0" containsNumber="1" minValue="220.93023255813952" maxValue="523.25581395348843"/>
    </cacheField>
    <cacheField name="Finance Officer (4 - 6 years experience)" numFmtId="0">
      <sharedItems containsSemiMixedTypes="0" containsString="0" containsNumber="1" minValue="244.18604651162789" maxValue="697.67441860465112"/>
    </cacheField>
    <cacheField name="Finance Officer (7 years experience)" numFmtId="0">
      <sharedItems containsString="0" containsBlank="1" containsNumber="1" minValue="267.44186046511629" maxValue="930.23255813953483"/>
    </cacheField>
    <cacheField name="IT Officer (new graduate)" numFmtId="0">
      <sharedItems containsString="0" containsBlank="1" containsNumber="1" minValue="174.41860465116278" maxValue="406.97674418604652"/>
    </cacheField>
    <cacheField name="IT Officer (1 - 3 years experience)" numFmtId="0">
      <sharedItems containsString="0" containsBlank="1" containsNumber="1" minValue="197.67441860465115" maxValue="523.25581395348843"/>
    </cacheField>
    <cacheField name="IT Officer (4 - 6 years experience)" numFmtId="0">
      <sharedItems containsString="0" containsBlank="1" containsNumber="1" minValue="220.93023255813952" maxValue="755.81395348837214"/>
    </cacheField>
    <cacheField name="IT Officer (7 years experience)" numFmtId="0">
      <sharedItems containsString="0" containsBlank="1" containsNumber="1" minValue="244.18604651162789" maxValue="930.23255813953483"/>
    </cacheField>
    <cacheField name="Administrative Officer (new graduate)" numFmtId="0">
      <sharedItems containsSemiMixedTypes="0" containsString="0" containsNumber="1" minValue="186.04651162790697" maxValue="406.97674418604652"/>
    </cacheField>
    <cacheField name="Administrative Officer (1 - 3 years experience)" numFmtId="0">
      <sharedItems containsSemiMixedTypes="0" containsString="0" containsNumber="1" minValue="209.30232558139534" maxValue="523.25581395348843"/>
    </cacheField>
    <cacheField name="Administrative Officer (4 - 6 years experience)" numFmtId="0">
      <sharedItems containsSemiMixedTypes="0" containsString="0" containsNumber="1" minValue="400" maxValue="1200"/>
    </cacheField>
    <cacheField name="Administrative Officer (7 years experience)" numFmtId="0">
      <sharedItems containsString="0" containsBlank="1" containsNumber="1" minValue="255.81395348837211" maxValue="930.23255813953483"/>
    </cacheField>
    <cacheField name="Planning and Budget Analyst (new graduate)" numFmtId="0">
      <sharedItems containsString="0" containsBlank="1" containsNumber="1" minValue="220.93023255813952" maxValue="232.55813953488371"/>
    </cacheField>
    <cacheField name="Planning and Budget Analyst (1 - 3 years experience)" numFmtId="0">
      <sharedItems containsString="0" containsBlank="1" containsNumber="1" minValue="244.18604651162789" maxValue="639.53488372093022"/>
    </cacheField>
    <cacheField name="Planning and Budget Analyst (4 - 6 years experience)" numFmtId="0">
      <sharedItems containsString="0" containsBlank="1" containsNumber="1" minValue="267.44186046511629" maxValue="755.81395348837214"/>
    </cacheField>
    <cacheField name="Planning and Budget Analyst (7 years experience)" numFmtId="0">
      <sharedItems containsString="0" containsBlank="1" containsNumber="1" minValue="290.69767441860466" maxValue="930.23255813953483"/>
    </cacheField>
    <cacheField name="Logistics Officer (new graduate)" numFmtId="0">
      <sharedItems containsString="0" containsBlank="1" containsNumber="1" minValue="232.55813953488371" maxValue="406.97674418604652"/>
    </cacheField>
    <cacheField name="Logistics Officer (1 - 3 years experience)" numFmtId="0">
      <sharedItems containsString="0" containsBlank="1" containsNumber="1" minValue="255.81395348837211" maxValue="523.25581395348843"/>
    </cacheField>
    <cacheField name="Logistics Officer (4 - 6 years experience)" numFmtId="0">
      <sharedItems containsString="0" containsBlank="1" containsNumber="1" minValue="273.25581395348837" maxValue="639.53488372093022"/>
    </cacheField>
    <cacheField name="Logistics Officer (7 years experience)" numFmtId="0">
      <sharedItems containsString="0" containsBlank="1" containsNumber="1" minValue="302.32558139534882" maxValue="872.09302325581393"/>
    </cacheField>
    <cacheField name="Does your Company or Organization plan to increase or decrease headcount in next 6 to 12 months?" numFmtId="0">
      <sharedItems/>
    </cacheField>
    <cacheField name="Why does your Company or Organization increase the headcount?" numFmtId="0">
      <sharedItems containsBlank="1"/>
    </cacheField>
    <cacheField name="Please indicate job functions that your Company or Organization plan to hire or increase in next 6 to 12 months" numFmtId="0">
      <sharedItems containsBlank="1"/>
    </cacheField>
    <cacheField name="Why does your Company or Organization decrease the headcount?" numFmtId="0">
      <sharedItems containsNonDate="0" containsString="0" containsBlank="1"/>
    </cacheField>
    <cacheField name="Please indicate job functions that your Company or Organization plan to decrease in next 6 to 12 months" numFmtId="0">
      <sharedItems containsNonDate="0" containsString="0" containsBlank="1"/>
    </cacheField>
    <cacheField name="What kind of skills does your Company or Organization require?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d v="2019-06-12T11:56:00"/>
    <s v="Chanthaluck SOUTHAMMAVONG"/>
    <s v="Chanthaluck.s@ptsole.com"/>
    <s v="PT Sole / Phornsavarn Development Sole"/>
    <s v="51-100"/>
    <n v="523.25581395348843"/>
    <n v="639.53488372093022"/>
    <n v="872.09302325581393"/>
    <n v="930.23255813953483"/>
    <n v="348.83720930232556"/>
    <n v="465.11627906976742"/>
    <n v="639.53488372093022"/>
    <n v="872.09302325581393"/>
    <n v="465.11627906976742"/>
    <n v="581.39534883720933"/>
    <n v="813.95348837209303"/>
    <n v="1162.7906976744187"/>
    <n v="406.97674418604652"/>
    <n v="465.11627906976742"/>
    <n v="697.67441860465112"/>
    <n v="930.23255813953483"/>
    <n v="406.97674418604652"/>
    <n v="523.25581395348843"/>
    <n v="697.67441860465112"/>
    <n v="930.23255813953483"/>
    <n v="406.97674418604652"/>
    <n v="523.25581395348843"/>
    <n v="755.81395348837214"/>
    <n v="930.23255813953483"/>
    <n v="406.97674418604652"/>
    <n v="523.25581395348843"/>
    <n v="639.53488372093022"/>
    <n v="930.23255813953483"/>
    <n v="232.55813953488371"/>
    <n v="639.53488372093022"/>
    <n v="755.81395348837214"/>
    <n v="930.23255813953483"/>
    <n v="406.97674418604652"/>
    <n v="523.25581395348843"/>
    <n v="639.53488372093022"/>
    <n v="872.09302325581393"/>
    <s v="No plan yet"/>
    <m/>
    <m/>
    <m/>
    <m/>
    <s v="Communication Skills, Technical Knowledge, Teamwork and Collaboration, Problem Solving, Self-Management and Initiative, Critical and Creative Thinking, Flexibility / Adaptability, Leadership / Management Skills, Self-confidence, Languages, Public Speaking, Computer / IT Literacy, Time Management, Persuasion"/>
  </r>
  <r>
    <d v="2019-06-13T11:13:58"/>
    <s v="Chaiyakorn Mankakhat"/>
    <s v="chaiyakorn.m@gmail.com"/>
    <s v="Ratch-Lao Services Co.Ltd,"/>
    <s v="101-200"/>
    <n v="1100"/>
    <n v="1400"/>
    <m/>
    <m/>
    <n v="300"/>
    <n v="350"/>
    <m/>
    <m/>
    <n v="300"/>
    <n v="350"/>
    <m/>
    <m/>
    <n v="300"/>
    <n v="350"/>
    <m/>
    <m/>
    <n v="300"/>
    <n v="350"/>
    <n v="400"/>
    <m/>
    <n v="300"/>
    <n v="350"/>
    <m/>
    <m/>
    <n v="300"/>
    <n v="350"/>
    <n v="400"/>
    <m/>
    <m/>
    <m/>
    <m/>
    <m/>
    <m/>
    <m/>
    <m/>
    <m/>
    <s v="Increase"/>
    <s v="Expansion"/>
    <s v="Operation and Maintenance, HR-Admin"/>
    <m/>
    <m/>
    <s v="Communication Skills, Technical Knowledge, Teamwork and Collaboration, Problem Solving, Self-Management and Initiative, Critical and Creative Thinking, Global Fluency &amp; Perspective, Flexibility / Adaptability, Leadership / Management Skills, Languages, Public Speaking, Computer / IT Literacy, Time Management, Persuasion"/>
  </r>
  <r>
    <d v="2019-06-17T11:48:45"/>
    <s v="Paul Simcock"/>
    <s v="sirpbs@yahoo.com"/>
    <s v="Vientinae GEOMATIC Services"/>
    <s v="10-50"/>
    <n v="200"/>
    <n v="500"/>
    <n v="800"/>
    <n v="1500"/>
    <n v="200"/>
    <n v="350"/>
    <n v="500"/>
    <m/>
    <n v="500"/>
    <n v="750"/>
    <n v="1200"/>
    <n v="1800"/>
    <n v="200"/>
    <n v="500"/>
    <n v="650"/>
    <m/>
    <n v="200"/>
    <n v="300"/>
    <n v="400"/>
    <m/>
    <m/>
    <m/>
    <m/>
    <m/>
    <n v="300"/>
    <n v="500"/>
    <n v="1200"/>
    <m/>
    <m/>
    <m/>
    <m/>
    <m/>
    <m/>
    <m/>
    <m/>
    <m/>
    <s v="Increase"/>
    <s v="Expansion"/>
    <s v="Technical field staff"/>
    <m/>
    <m/>
    <s v="Communication Skills, Technical Knowledge, Teamwork and Collaboration, Problem Solving, Critical and Creative Thinking, Flexibility / Adaptability, Leadership / Management Skills, Languages, Time Management"/>
  </r>
  <r>
    <d v="2019-06-10T11:45:20"/>
    <s v="ວັນນາລີ"/>
    <s v="careers@phonesackgroup.com"/>
    <s v="ກຸ່ມບໍລິສັດ ພອນສັກ ຈຳກັດ"/>
    <s v="ຫຼາຍກວ່າ 500"/>
    <n v="465.11627906976742"/>
    <n v="488.37209302325579"/>
    <n v="511.62790697674421"/>
    <n v="552.32558139534888"/>
    <n v="139.53488372093022"/>
    <n v="162.7906976744186"/>
    <n v="186.04651162790697"/>
    <n v="209.30232558139534"/>
    <n v="279.06976744186045"/>
    <n v="319.76744186046511"/>
    <n v="377.90697674418607"/>
    <n v="465.11627906976742"/>
    <n v="162.7906976744186"/>
    <n v="186.04651162790697"/>
    <n v="209.30232558139534"/>
    <n v="232.55813953488371"/>
    <n v="197.67441860465115"/>
    <n v="220.93023255813952"/>
    <n v="244.18604651162789"/>
    <n v="267.44186046511629"/>
    <n v="174.41860465116278"/>
    <n v="197.67441860465115"/>
    <n v="220.93023255813952"/>
    <n v="244.18604651162789"/>
    <n v="186.04651162790697"/>
    <n v="209.30232558139534"/>
    <n v="465.11627906976742"/>
    <n v="255.81395348837211"/>
    <n v="220.93023255813952"/>
    <n v="244.18604651162789"/>
    <n v="267.44186046511629"/>
    <n v="290.69767441860466"/>
    <n v="232.55813953488371"/>
    <n v="255.81395348837211"/>
    <n v="273.25581395348837"/>
    <n v="302.32558139534882"/>
    <s v="ຍັງບໍ່ໄດ້ວາງແຜນ"/>
    <m/>
    <m/>
    <m/>
    <m/>
    <s v="ທັກສະດ້ານການຕິດຕໍ່ສື່ສານ, ທັກສະດ້ານເຕັກນິກ, ທັກສະດ້ານການເຮັດວຽກເປັນທີມ ແລະການປະສານງານ, ທັກສະດ້ານການແກ້ໄຂບັນຫາ, ທັກສະດ້ານການພັດທະນາຕົນເອງ ແລະມີແນວຄິດລິເລີ່ມ, ທັກສະດ້ານຄວາມຄິດສັງສັນ ແລະຄິດຢ່າງມີວິຈາລະນາຍານ, ທັກສະດ້ານແນວຄວາມຄິດສາກົນ, ທັກສະດ້ານການປັບຕົວ ແລະຄວາມຍືດຫຍຸ່ນ, ທັກສະດ້ານຄວາມເປັນຜູ້ນໍາ ແລະການຈັດການຕ່າງໆ, ທັກສະດ້ານຄວາມໝັ້ນໃຈຕົນເອງ, ທັກສະດ້ານພາສາ, ທັກສະດ້ານຄອມພິວເຕີ, ທັກສະດ້ານການຈັດການເວລາ, ທັກສະດ້ານການຈູງໃຈ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16D2FA-F348-4475-BE00-18CF201711FC}" name="RawData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47">
    <pivotField numFmtId="16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Project Manager (4 - 6 years experience)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0E4F6D-A92C-46C9-B47D-748D5FA1B974}" name="Table1" displayName="Table1" ref="A1:BH5" totalsRowShown="0">
  <autoFilter ref="A1:BH5" xr:uid="{61D44207-5056-44E3-8DDE-1E81A1EBB86B}"/>
  <tableColumns count="60">
    <tableColumn id="1" xr3:uid="{ED308244-CB0E-4C88-8FF9-271CA96FA44C}" name="Timestamp" dataDxfId="6"/>
    <tableColumn id="2" xr3:uid="{8BF640EA-485E-41D8-8302-4F9EC5406DEC}" name="Your Name" dataDxfId="5"/>
    <tableColumn id="3" xr3:uid="{632A9D38-2F7B-49A5-92AD-1641BFDBB3DC}" name="Your Email" dataDxfId="4"/>
    <tableColumn id="4" xr3:uid="{F47B9B0C-47D3-466A-8B12-6698E43F7C1C}" name="Company or Organization name" dataDxfId="3"/>
    <tableColumn id="5" xr3:uid="{8D8A777F-B3AD-4029-9264-65E198B8C304}" name="Number of employee (Full-time equivalent)" dataDxfId="2"/>
    <tableColumn id="6" xr3:uid="{1D7B5B85-B51A-450E-AFE4-71BEE07FA786}" name="Project Manager (new graduate)"/>
    <tableColumn id="7" xr3:uid="{DF62B2B8-806F-4563-97CC-1623B5A4CF75}" name="Project Manager (1 - 3 years experience)"/>
    <tableColumn id="8" xr3:uid="{D4F481EE-4DAB-4F8E-BC87-F173CBD7AD1C}" name="Project Manager (4 - 6 years experience)"/>
    <tableColumn id="9" xr3:uid="{0C1ED698-8242-42DD-91F0-1B71A3CECC5D}" name="Project Manager (7 years experience)"/>
    <tableColumn id="10" xr3:uid="{D44A3C90-0466-48D5-8C2B-12A934E24441}" name="Safety Officer (new graduate)"/>
    <tableColumn id="11" xr3:uid="{03F674A1-8EDF-4001-8B19-49002CC6EAEF}" name="Safety Officer (1 - 3 years experience)"/>
    <tableColumn id="12" xr3:uid="{E8F948A0-CE0E-4D91-AE65-FD9796901D53}" name="Safety Officer (4 - 6 years experience)"/>
    <tableColumn id="13" xr3:uid="{CBCA386D-42FE-4E38-BEE2-DBF365DAF35C}" name="Safety Officer (7 years experience)"/>
    <tableColumn id="14" xr3:uid="{07A29E05-681B-40B4-91E0-AF14BCE0F9D5}" name="Mining Engineer (new graduate)"/>
    <tableColumn id="15" xr3:uid="{E57F0F0B-09FD-4095-8386-ADF8D292BBC0}" name="Mining Engineer (1 - 3 years experience)"/>
    <tableColumn id="16" xr3:uid="{B35D5673-204A-4BAF-A99D-C555B68A0E58}" name="Mining Engineer (4 - 6 years experience)"/>
    <tableColumn id="17" xr3:uid="{6B038F4D-A343-4059-B252-A88DF2411738}" name="Mining Engineer (7 years experience)"/>
    <tableColumn id="18" xr3:uid="{6EC19125-9271-41DC-ADAF-9697D6F308BD}" name="Human Resources Officer (new graduate)"/>
    <tableColumn id="19" xr3:uid="{9BFB7772-9AFF-4EE4-8795-55978A73D5B0}" name="Human Resources Officer (1 - 3 years experience)"/>
    <tableColumn id="20" xr3:uid="{2932E1EA-B239-4878-9156-86D7DE60619A}" name="Human Resources Officer (4 - 6 years experience)"/>
    <tableColumn id="21" xr3:uid="{330CBD18-FF78-439F-9AFB-2509F84EF7B8}" name="Human Resources Officer (7 years experience)"/>
    <tableColumn id="22" xr3:uid="{E360806C-12F2-463D-87FF-BDCE35B0C9F5}" name="Finance Officer (new graduate)"/>
    <tableColumn id="23" xr3:uid="{251B5BD0-3DAF-43E4-AB87-F44212106AC9}" name="Finance Officer (1 - 3 years experience)"/>
    <tableColumn id="24" xr3:uid="{5090A7C7-904C-4688-81DD-C78B51330905}" name="Finance Officer (4 - 6 years experience)"/>
    <tableColumn id="25" xr3:uid="{ADA4FDAE-6C2A-434C-9765-B8212CC50094}" name="Finance Officer (7 years experience)"/>
    <tableColumn id="26" xr3:uid="{00617734-3380-40FA-8C30-DB3E82FB0A7A}" name="IT Officer (new graduate)"/>
    <tableColumn id="27" xr3:uid="{6DC0F4DF-CE7F-463C-984A-5061F57D7BD6}" name="IT Officer (1 - 3 years experience)"/>
    <tableColumn id="28" xr3:uid="{4E73BD1A-2B8F-457D-9830-675C154988F1}" name="IT Officer (4 - 6 years experience)"/>
    <tableColumn id="29" xr3:uid="{297608C7-0271-4019-A83E-583F73F0BB9E}" name="IT Officer (7 years experience)"/>
    <tableColumn id="30" xr3:uid="{7B0F3F97-6B42-4E1A-872A-1BCF7F428222}" name="Administrative Officer (new graduate)"/>
    <tableColumn id="31" xr3:uid="{C5125A83-2793-45E1-8FA3-622E384086F3}" name="Administrative Officer (1 - 3 years experience)"/>
    <tableColumn id="32" xr3:uid="{4FB9A24F-DB67-4652-9EB8-A030381F0747}" name="Administrative Officer (4 - 6 years experience)"/>
    <tableColumn id="33" xr3:uid="{518AB8FE-1BE7-4278-8A0E-BA1579A8544A}" name="Administrative Officer (7 years experience)"/>
    <tableColumn id="34" xr3:uid="{692255BB-C875-4D91-AB34-F5BBB14215E8}" name="Planning and Budget Analyst (new graduate)"/>
    <tableColumn id="35" xr3:uid="{2553488B-6265-445A-A93C-859F0A3FBCB9}" name="Planning and Budget Analyst (1 - 3 years experience)"/>
    <tableColumn id="36" xr3:uid="{59EE6B14-0B58-4D0D-9AC4-2F93C3D29123}" name="Planning and Budget Analyst (4 - 6 years experience)"/>
    <tableColumn id="37" xr3:uid="{598B6FB1-28F9-4888-8070-AA410358B47E}" name="Planning and Budget Analyst (7 years experience)"/>
    <tableColumn id="38" xr3:uid="{28FA49F0-623F-4B46-81E2-A4EF66130C82}" name="Logistics Officer (new graduate)"/>
    <tableColumn id="39" xr3:uid="{72AD040F-8D7A-4505-961C-660112F2DCD9}" name="Logistics Officer (1 - 3 years experience)"/>
    <tableColumn id="40" xr3:uid="{5C930753-494F-4253-838D-77F6301D287B}" name="Logistics Officer (4 - 6 years experience)"/>
    <tableColumn id="41" xr3:uid="{CF5A2BEA-D8E2-443D-9A21-E1DA3B5E7FCB}" name="Logistics Officer (7 years experience)"/>
    <tableColumn id="42" xr3:uid="{A2CA467C-AC7D-4AD8-A298-112A0E4EB7D5}" name="Does your Company or Organization plan to increase or decrease headcount in next 6 to 12 months?" dataDxfId="1"/>
    <tableColumn id="43" xr3:uid="{54F2C3E9-0284-4293-8342-FF6579DC698B}" name="Why does your Company or Organization increase the headcount?"/>
    <tableColumn id="44" xr3:uid="{9D8D2077-7401-4C7D-8D7C-2DF0B1640653}" name="Please indicate job functions that your Company or Organization plan to hire or increase in next 6 to 12 months"/>
    <tableColumn id="45" xr3:uid="{4225916B-A0F7-464B-818B-20D163FD7581}" name="Why does your Company or Organization decrease the headcount?"/>
    <tableColumn id="46" xr3:uid="{5686C7FC-0C77-4848-BF4E-9A0C555E3F53}" name="Please indicate job functions that your Company or Organization plan to decrease in next 6 to 12 months"/>
    <tableColumn id="47" xr3:uid="{8A262EEF-665F-41C9-9735-C6B8ADA0D6EF}" name="What kind of skills does your Company or Organization require?" dataDxfId="0"/>
    <tableColumn id="48" xr3:uid="{79DFD6C2-B752-4312-9C7E-75CC41333A09}" name="Column1"/>
    <tableColumn id="49" xr3:uid="{1EEC2787-7085-45D0-B4DB-A686AF729C77}" name="Column2"/>
    <tableColumn id="50" xr3:uid="{80035FCC-AF5B-4F3B-A722-C66A5DF4180E}" name="Column3"/>
    <tableColumn id="51" xr3:uid="{9770AB42-D1CC-420A-A6AE-E7CA25FBEBB0}" name="Column4"/>
    <tableColumn id="52" xr3:uid="{EF14B6D0-F2BD-413B-B526-742EC81B5F77}" name="Column5"/>
    <tableColumn id="53" xr3:uid="{477091CF-C6FE-47DE-9F1E-F1BC88876523}" name="Column6"/>
    <tableColumn id="54" xr3:uid="{4B463BCA-E080-4BC9-90BE-098ACAC1C62D}" name="Column7"/>
    <tableColumn id="55" xr3:uid="{F33790AC-5D4E-45DC-A363-D815883B001B}" name="Column8"/>
    <tableColumn id="56" xr3:uid="{AE8EE1EC-222F-40EE-9829-627B502832B8}" name="Column9"/>
    <tableColumn id="57" xr3:uid="{4B5DD6FA-3370-4643-9919-181EFBFB63A1}" name="Column10"/>
    <tableColumn id="58" xr3:uid="{DBCADCDD-F1A9-4108-BE6F-0C5B4D502237}" name="Column11"/>
    <tableColumn id="59" xr3:uid="{EFAA2053-A7F9-4EE8-8FF4-40085B9AD590}" name="Column12"/>
    <tableColumn id="60" xr3:uid="{78C6DA62-5451-4C5B-91B5-86DF07202520}" name="Column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E3B-F55C-4F9A-9BD8-7F851A3CB005}">
  <dimension ref="A3:A4"/>
  <sheetViews>
    <sheetView workbookViewId="0">
      <selection activeCell="A3" sqref="A3"/>
    </sheetView>
  </sheetViews>
  <sheetFormatPr defaultRowHeight="12.75" x14ac:dyDescent="0.2"/>
  <cols>
    <col min="1" max="1" width="49.42578125" bestFit="1" customWidth="1"/>
  </cols>
  <sheetData>
    <row r="3" spans="1:1" x14ac:dyDescent="0.2">
      <c r="A3" t="s">
        <v>69</v>
      </c>
    </row>
    <row r="4" spans="1:1" x14ac:dyDescent="0.2">
      <c r="A4" s="10">
        <v>727.90697674418607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S5"/>
  <sheetViews>
    <sheetView tabSelected="1" topLeftCell="AT1" workbookViewId="0">
      <pane ySplit="1" topLeftCell="A2" activePane="bottomLeft" state="frozen"/>
      <selection pane="bottomLeft" activeCell="AU17" sqref="AU17"/>
    </sheetView>
  </sheetViews>
  <sheetFormatPr defaultColWidth="14.42578125" defaultRowHeight="15.75" customHeight="1" x14ac:dyDescent="0.2"/>
  <cols>
    <col min="1" max="3" width="21.5703125" customWidth="1"/>
    <col min="4" max="4" width="32.140625" customWidth="1"/>
    <col min="5" max="5" width="42" customWidth="1"/>
    <col min="6" max="6" width="37.140625" bestFit="1" customWidth="1"/>
    <col min="7" max="8" width="44.85546875" bestFit="1" customWidth="1"/>
    <col min="9" max="9" width="51.28515625" bestFit="1" customWidth="1"/>
    <col min="10" max="10" width="37.140625" bestFit="1" customWidth="1"/>
    <col min="11" max="12" width="44.85546875" bestFit="1" customWidth="1"/>
    <col min="13" max="13" width="51.28515625" bestFit="1" customWidth="1"/>
    <col min="14" max="14" width="37.140625" bestFit="1" customWidth="1"/>
    <col min="15" max="16" width="44.85546875" bestFit="1" customWidth="1"/>
    <col min="17" max="17" width="51.28515625" bestFit="1" customWidth="1"/>
    <col min="18" max="18" width="40.28515625" customWidth="1"/>
    <col min="19" max="20" width="47.7109375" customWidth="1"/>
    <col min="21" max="21" width="51.28515625" bestFit="1" customWidth="1"/>
    <col min="22" max="22" width="37.140625" bestFit="1" customWidth="1"/>
    <col min="23" max="24" width="44.85546875" bestFit="1" customWidth="1"/>
    <col min="25" max="25" width="51.28515625" bestFit="1" customWidth="1"/>
    <col min="26" max="26" width="37.140625" bestFit="1" customWidth="1"/>
    <col min="27" max="28" width="44.85546875" bestFit="1" customWidth="1"/>
    <col min="29" max="29" width="51.28515625" bestFit="1" customWidth="1"/>
    <col min="30" max="30" width="37.140625" bestFit="1" customWidth="1"/>
    <col min="31" max="32" width="44.85546875" bestFit="1" customWidth="1"/>
    <col min="33" max="33" width="51.28515625" bestFit="1" customWidth="1"/>
    <col min="34" max="34" width="43.7109375" customWidth="1"/>
    <col min="35" max="36" width="51.140625" customWidth="1"/>
    <col min="37" max="37" width="51.28515625" bestFit="1" customWidth="1"/>
    <col min="38" max="38" width="37.140625" bestFit="1" customWidth="1"/>
    <col min="39" max="40" width="44.85546875" bestFit="1" customWidth="1"/>
    <col min="41" max="41" width="51.28515625" bestFit="1" customWidth="1"/>
    <col min="42" max="42" width="73.42578125" customWidth="1"/>
    <col min="43" max="43" width="63.42578125" customWidth="1"/>
    <col min="44" max="44" width="73.42578125" customWidth="1"/>
    <col min="45" max="45" width="64" customWidth="1"/>
    <col min="46" max="46" width="73.42578125" customWidth="1"/>
    <col min="47" max="47" width="61.140625" customWidth="1"/>
    <col min="48" max="53" width="21.5703125" customWidth="1"/>
  </cols>
  <sheetData>
    <row r="1" spans="1:71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61</v>
      </c>
      <c r="AI1" t="s">
        <v>62</v>
      </c>
      <c r="AJ1" t="s">
        <v>63</v>
      </c>
      <c r="AK1" t="s">
        <v>64</v>
      </c>
      <c r="AL1" t="s">
        <v>65</v>
      </c>
      <c r="AM1" t="s">
        <v>66</v>
      </c>
      <c r="AN1" t="s">
        <v>67</v>
      </c>
      <c r="AO1" t="s">
        <v>68</v>
      </c>
      <c r="AP1" t="s">
        <v>5</v>
      </c>
      <c r="AQ1" t="s">
        <v>6</v>
      </c>
      <c r="AR1" t="s">
        <v>7</v>
      </c>
      <c r="AS1" t="s">
        <v>8</v>
      </c>
      <c r="AT1" t="s">
        <v>9</v>
      </c>
      <c r="AU1" t="s">
        <v>10</v>
      </c>
      <c r="AV1" t="s">
        <v>84</v>
      </c>
      <c r="AW1" t="s">
        <v>85</v>
      </c>
      <c r="AX1" t="s">
        <v>86</v>
      </c>
      <c r="AY1" t="s">
        <v>87</v>
      </c>
      <c r="AZ1" t="s">
        <v>88</v>
      </c>
      <c r="BA1" t="s">
        <v>89</v>
      </c>
      <c r="BB1" t="s">
        <v>90</v>
      </c>
      <c r="BC1" t="s">
        <v>91</v>
      </c>
      <c r="BD1" t="s">
        <v>92</v>
      </c>
      <c r="BE1" t="s">
        <v>93</v>
      </c>
      <c r="BF1" t="s">
        <v>94</v>
      </c>
      <c r="BG1" t="s">
        <v>95</v>
      </c>
      <c r="BH1" t="s">
        <v>96</v>
      </c>
    </row>
    <row r="2" spans="1:71" ht="15.75" customHeight="1" x14ac:dyDescent="0.2">
      <c r="A2" s="1">
        <v>43628.497225011575</v>
      </c>
      <c r="B2" s="2" t="s">
        <v>11</v>
      </c>
      <c r="C2" s="2" t="s">
        <v>12</v>
      </c>
      <c r="D2" s="2" t="s">
        <v>13</v>
      </c>
      <c r="E2" s="2" t="s">
        <v>14</v>
      </c>
      <c r="F2" s="3">
        <f>4500000/8600</f>
        <v>523.25581395348843</v>
      </c>
      <c r="G2" s="3">
        <f>5500000/8600</f>
        <v>639.53488372093022</v>
      </c>
      <c r="H2" s="3">
        <f>7500000/8600</f>
        <v>872.09302325581393</v>
      </c>
      <c r="I2" s="3">
        <f>8000000/8600</f>
        <v>930.23255813953483</v>
      </c>
      <c r="J2" s="3">
        <f>3000000/8600</f>
        <v>348.83720930232556</v>
      </c>
      <c r="K2" s="3">
        <f>4000000/8600</f>
        <v>465.11627906976742</v>
      </c>
      <c r="L2" s="3">
        <f>5500000/8600</f>
        <v>639.53488372093022</v>
      </c>
      <c r="M2" s="3">
        <f>7500000/8600</f>
        <v>872.09302325581393</v>
      </c>
      <c r="N2" s="3">
        <f>4000000/8600</f>
        <v>465.11627906976742</v>
      </c>
      <c r="O2" s="3">
        <f>5000000/8600</f>
        <v>581.39534883720933</v>
      </c>
      <c r="P2" s="3">
        <f>7000000/8600</f>
        <v>813.95348837209303</v>
      </c>
      <c r="Q2" s="3">
        <f>10000000/8600</f>
        <v>1162.7906976744187</v>
      </c>
      <c r="R2" s="3">
        <f>3500000/8600</f>
        <v>406.97674418604652</v>
      </c>
      <c r="S2" s="9">
        <f>4000000/8600</f>
        <v>465.11627906976742</v>
      </c>
      <c r="T2" s="9">
        <f>6000000/8600</f>
        <v>697.67441860465112</v>
      </c>
      <c r="U2" s="9">
        <f>8000000/8600</f>
        <v>930.23255813953483</v>
      </c>
      <c r="V2" s="9">
        <f>3500000/8600</f>
        <v>406.97674418604652</v>
      </c>
      <c r="W2" s="9">
        <f>4500000/8600</f>
        <v>523.25581395348843</v>
      </c>
      <c r="X2" s="9">
        <f>6000000/8600</f>
        <v>697.67441860465112</v>
      </c>
      <c r="Y2" s="9">
        <f>8000000/8600</f>
        <v>930.23255813953483</v>
      </c>
      <c r="Z2" s="9">
        <f>3500000/8600</f>
        <v>406.97674418604652</v>
      </c>
      <c r="AA2" s="9">
        <f>4500000/8600</f>
        <v>523.25581395348843</v>
      </c>
      <c r="AB2" s="9">
        <f>6500000/8600</f>
        <v>755.81395348837214</v>
      </c>
      <c r="AC2" s="9">
        <f>8000000/8600</f>
        <v>930.23255813953483</v>
      </c>
      <c r="AD2" s="9">
        <f>3500000/8600</f>
        <v>406.97674418604652</v>
      </c>
      <c r="AE2" s="9">
        <f>4500000/8600</f>
        <v>523.25581395348843</v>
      </c>
      <c r="AF2" s="9">
        <f>5500000/8600</f>
        <v>639.53488372093022</v>
      </c>
      <c r="AG2" s="9">
        <f>8000000/8600</f>
        <v>930.23255813953483</v>
      </c>
      <c r="AH2" s="9">
        <f>4000000/2/8600</f>
        <v>232.55813953488371</v>
      </c>
      <c r="AI2" s="9">
        <f>5500000/8600</f>
        <v>639.53488372093022</v>
      </c>
      <c r="AJ2" s="9">
        <f>6500000/8600</f>
        <v>755.81395348837214</v>
      </c>
      <c r="AK2" s="9">
        <f>8000000/8600</f>
        <v>930.23255813953483</v>
      </c>
      <c r="AL2" s="9">
        <f>3500000/8600</f>
        <v>406.97674418604652</v>
      </c>
      <c r="AM2" s="9">
        <f>4500000/8600</f>
        <v>523.25581395348843</v>
      </c>
      <c r="AN2" s="9">
        <f>5500000/8600</f>
        <v>639.53488372093022</v>
      </c>
      <c r="AO2" s="9">
        <f>7500000/8600</f>
        <v>872.09302325581393</v>
      </c>
      <c r="AP2" s="2" t="s">
        <v>15</v>
      </c>
      <c r="AU2" s="2" t="s">
        <v>70</v>
      </c>
      <c r="AV2" t="s">
        <v>71</v>
      </c>
      <c r="AW2" t="s">
        <v>72</v>
      </c>
      <c r="AX2" t="s">
        <v>73</v>
      </c>
      <c r="AY2" t="s">
        <v>74</v>
      </c>
      <c r="AZ2" t="s">
        <v>75</v>
      </c>
      <c r="BA2" t="s">
        <v>76</v>
      </c>
      <c r="BB2" t="s">
        <v>77</v>
      </c>
      <c r="BC2" t="s">
        <v>78</v>
      </c>
      <c r="BD2" t="s">
        <v>79</v>
      </c>
      <c r="BE2" t="s">
        <v>80</v>
      </c>
      <c r="BF2" t="s">
        <v>81</v>
      </c>
      <c r="BG2" t="s">
        <v>82</v>
      </c>
      <c r="BH2" t="s">
        <v>83</v>
      </c>
    </row>
    <row r="3" spans="1:71" ht="15.75" customHeight="1" x14ac:dyDescent="0.2">
      <c r="A3" s="1">
        <v>43629.468035520833</v>
      </c>
      <c r="B3" s="2" t="s">
        <v>16</v>
      </c>
      <c r="C3" s="2" t="s">
        <v>17</v>
      </c>
      <c r="D3" s="2" t="s">
        <v>18</v>
      </c>
      <c r="E3" s="2" t="s">
        <v>19</v>
      </c>
      <c r="F3" s="2">
        <v>1100</v>
      </c>
      <c r="G3" s="2">
        <v>1400</v>
      </c>
      <c r="J3" s="2">
        <v>300</v>
      </c>
      <c r="K3" s="2">
        <v>350</v>
      </c>
      <c r="N3" s="2">
        <v>300</v>
      </c>
      <c r="O3" s="2">
        <v>350</v>
      </c>
      <c r="R3" s="2">
        <v>300</v>
      </c>
      <c r="S3" s="2">
        <v>350</v>
      </c>
      <c r="V3" s="2">
        <v>300</v>
      </c>
      <c r="W3" s="2">
        <v>350</v>
      </c>
      <c r="X3" s="2">
        <v>400</v>
      </c>
      <c r="Z3" s="2">
        <v>300</v>
      </c>
      <c r="AA3" s="2">
        <v>350</v>
      </c>
      <c r="AD3" s="2">
        <v>300</v>
      </c>
      <c r="AE3" s="2">
        <v>350</v>
      </c>
      <c r="AF3" s="2">
        <v>400</v>
      </c>
      <c r="AP3" s="2" t="s">
        <v>20</v>
      </c>
      <c r="AQ3" s="2" t="s">
        <v>21</v>
      </c>
      <c r="AR3" s="2" t="s">
        <v>22</v>
      </c>
      <c r="AU3" s="2" t="s">
        <v>70</v>
      </c>
      <c r="AV3" t="s">
        <v>71</v>
      </c>
      <c r="AW3" t="s">
        <v>72</v>
      </c>
      <c r="AX3" t="s">
        <v>73</v>
      </c>
      <c r="AY3" t="s">
        <v>74</v>
      </c>
      <c r="AZ3" t="s">
        <v>75</v>
      </c>
      <c r="BA3" t="s">
        <v>97</v>
      </c>
      <c r="BB3" t="s">
        <v>76</v>
      </c>
      <c r="BC3" t="s">
        <v>77</v>
      </c>
      <c r="BD3" t="s">
        <v>79</v>
      </c>
      <c r="BE3" t="s">
        <v>80</v>
      </c>
      <c r="BF3" t="s">
        <v>81</v>
      </c>
      <c r="BG3" t="s">
        <v>82</v>
      </c>
      <c r="BH3" t="s">
        <v>83</v>
      </c>
    </row>
    <row r="4" spans="1:71" ht="15.75" customHeight="1" x14ac:dyDescent="0.2">
      <c r="A4" s="1">
        <v>43633.492191423611</v>
      </c>
      <c r="B4" s="2" t="s">
        <v>23</v>
      </c>
      <c r="C4" s="2" t="s">
        <v>24</v>
      </c>
      <c r="D4" s="2" t="s">
        <v>25</v>
      </c>
      <c r="E4" s="2" t="s">
        <v>26</v>
      </c>
      <c r="F4" s="7">
        <v>200</v>
      </c>
      <c r="G4" s="7">
        <v>500</v>
      </c>
      <c r="H4" s="7">
        <v>800</v>
      </c>
      <c r="I4" s="7">
        <v>1500</v>
      </c>
      <c r="J4" s="7">
        <v>200</v>
      </c>
      <c r="K4" s="7">
        <v>350</v>
      </c>
      <c r="L4" s="7">
        <v>500</v>
      </c>
      <c r="M4" s="2"/>
      <c r="N4" s="7">
        <v>500</v>
      </c>
      <c r="O4" s="7">
        <v>750</v>
      </c>
      <c r="P4" s="7">
        <v>1200</v>
      </c>
      <c r="Q4" s="7">
        <v>1800</v>
      </c>
      <c r="R4" s="7">
        <v>200</v>
      </c>
      <c r="S4" s="2">
        <v>500</v>
      </c>
      <c r="T4" s="7">
        <v>650</v>
      </c>
      <c r="U4" s="2"/>
      <c r="V4" s="7">
        <v>200</v>
      </c>
      <c r="W4" s="2">
        <v>300</v>
      </c>
      <c r="X4" s="7">
        <v>400</v>
      </c>
      <c r="Y4" s="2"/>
      <c r="Z4" s="2"/>
      <c r="AA4" s="2"/>
      <c r="AB4" s="2"/>
      <c r="AC4" s="2"/>
      <c r="AD4" s="2">
        <v>300</v>
      </c>
      <c r="AE4" s="2">
        <v>500</v>
      </c>
      <c r="AF4" s="2">
        <v>1200</v>
      </c>
      <c r="AG4" s="2"/>
      <c r="AH4" s="2"/>
      <c r="AI4" s="2"/>
      <c r="AJ4" s="2"/>
      <c r="AK4" s="2"/>
      <c r="AL4" s="2"/>
      <c r="AM4" s="2"/>
      <c r="AN4" s="2"/>
      <c r="AO4" s="2"/>
      <c r="AP4" s="2" t="s">
        <v>20</v>
      </c>
      <c r="AQ4" s="2" t="s">
        <v>21</v>
      </c>
      <c r="AR4" s="2" t="s">
        <v>27</v>
      </c>
      <c r="AU4" s="2" t="s">
        <v>70</v>
      </c>
      <c r="AV4" t="s">
        <v>71</v>
      </c>
      <c r="AW4" t="s">
        <v>72</v>
      </c>
      <c r="AX4" t="s">
        <v>73</v>
      </c>
      <c r="AY4" t="s">
        <v>75</v>
      </c>
      <c r="AZ4" t="s">
        <v>76</v>
      </c>
      <c r="BA4" t="s">
        <v>77</v>
      </c>
      <c r="BB4" t="s">
        <v>79</v>
      </c>
      <c r="BC4" t="s">
        <v>82</v>
      </c>
    </row>
    <row r="5" spans="1:71" ht="15.75" customHeight="1" x14ac:dyDescent="0.2">
      <c r="A5" s="4">
        <v>43626.489818171292</v>
      </c>
      <c r="B5" s="5" t="s">
        <v>28</v>
      </c>
      <c r="C5" s="5" t="s">
        <v>29</v>
      </c>
      <c r="D5" s="5" t="s">
        <v>30</v>
      </c>
      <c r="E5" s="5" t="s">
        <v>31</v>
      </c>
      <c r="F5" s="8">
        <f>(3900000+4100000)/2/8600</f>
        <v>465.11627906976742</v>
      </c>
      <c r="G5" s="8">
        <f>(4100000+4300000)/2/8600</f>
        <v>488.37209302325579</v>
      </c>
      <c r="H5" s="8">
        <f>(4300000+4500000)/2/8600</f>
        <v>511.62790697674421</v>
      </c>
      <c r="I5" s="8">
        <f>(4500000+5000000)/2/8600</f>
        <v>552.32558139534888</v>
      </c>
      <c r="J5" s="8">
        <f>(1100000+1300000)/2/8600</f>
        <v>139.53488372093022</v>
      </c>
      <c r="K5" s="8">
        <f>(1300000+1500000)/2/8600</f>
        <v>162.7906976744186</v>
      </c>
      <c r="L5" s="8">
        <f>(1500000+1700000)/2/8600</f>
        <v>186.04651162790697</v>
      </c>
      <c r="M5" s="8">
        <f>(1700000+1900000)/2/8600</f>
        <v>209.30232558139534</v>
      </c>
      <c r="N5" s="8">
        <f>(2300000+2500000)/2/8600</f>
        <v>279.06976744186045</v>
      </c>
      <c r="O5" s="8">
        <f>(2500000+3000000)/2/8600</f>
        <v>319.76744186046511</v>
      </c>
      <c r="P5" s="8">
        <f>(3000000+3500000)/2/8600</f>
        <v>377.90697674418607</v>
      </c>
      <c r="Q5" s="8">
        <f>(3500000+4500000)/2/8600</f>
        <v>465.11627906976742</v>
      </c>
      <c r="R5" s="8">
        <f>(1300000+1500000)/2/8600</f>
        <v>162.7906976744186</v>
      </c>
      <c r="S5" s="8">
        <f>(1500000+1700000)/2/8600</f>
        <v>186.04651162790697</v>
      </c>
      <c r="T5" s="8">
        <f>(1700000+1900000)/2/8600</f>
        <v>209.30232558139534</v>
      </c>
      <c r="U5" s="8">
        <f>(1900000+2100000)/2/8600</f>
        <v>232.55813953488371</v>
      </c>
      <c r="V5" s="8">
        <f>(1600000+1800000)/2/8600</f>
        <v>197.67441860465115</v>
      </c>
      <c r="W5" s="8">
        <f>(1800000+2000000)/2/8600</f>
        <v>220.93023255813952</v>
      </c>
      <c r="X5" s="8">
        <f>(2000000+2200000)/2/8600</f>
        <v>244.18604651162789</v>
      </c>
      <c r="Y5" s="8">
        <f>(2200000+2400000)/2/8600</f>
        <v>267.44186046511629</v>
      </c>
      <c r="Z5" s="8">
        <f>(1400000+1600000)/2/8600</f>
        <v>174.41860465116278</v>
      </c>
      <c r="AA5" s="8">
        <f>(1600000+1800000)/2/8600</f>
        <v>197.67441860465115</v>
      </c>
      <c r="AB5" s="8">
        <f>(1800000+2000000)/2/8600</f>
        <v>220.93023255813952</v>
      </c>
      <c r="AC5" s="8">
        <f>(2000000+2200000)/2/8600</f>
        <v>244.18604651162789</v>
      </c>
      <c r="AD5" s="8">
        <f>(1500000+1700000)/2/8600</f>
        <v>186.04651162790697</v>
      </c>
      <c r="AE5" s="8">
        <f>(1700000+1900000)/2/8600</f>
        <v>209.30232558139534</v>
      </c>
      <c r="AF5" s="8">
        <f>(1900000+2100000)/8600</f>
        <v>465.11627906976742</v>
      </c>
      <c r="AG5" s="8">
        <f>(2100000+2300000)/2/8600</f>
        <v>255.81395348837211</v>
      </c>
      <c r="AH5" s="8">
        <f>(1800000+2000000)/2/8600</f>
        <v>220.93023255813952</v>
      </c>
      <c r="AI5" s="8">
        <f>(2000000+2200000)/2/8600</f>
        <v>244.18604651162789</v>
      </c>
      <c r="AJ5" s="8">
        <f>(2200000+2400000)/2/8600</f>
        <v>267.44186046511629</v>
      </c>
      <c r="AK5" s="8">
        <f>(2400000+2600000)/2/8600</f>
        <v>290.69767441860466</v>
      </c>
      <c r="AL5" s="8">
        <f>(1900000+2100000)/2/8600</f>
        <v>232.55813953488371</v>
      </c>
      <c r="AM5" s="8">
        <f>(2100000+2300000)/2/8600</f>
        <v>255.81395348837211</v>
      </c>
      <c r="AN5" s="8">
        <f>(2300000+2400000)/2/8600</f>
        <v>273.25581395348837</v>
      </c>
      <c r="AO5" s="8">
        <f>(2500000+2700000)/2/8600</f>
        <v>302.32558139534882</v>
      </c>
      <c r="AP5" s="5" t="s">
        <v>32</v>
      </c>
      <c r="AQ5" s="6"/>
      <c r="AR5" s="6"/>
      <c r="AS5" s="6"/>
      <c r="AT5" s="6"/>
      <c r="AU5" s="5" t="s">
        <v>98</v>
      </c>
      <c r="AV5" s="6" t="s">
        <v>99</v>
      </c>
      <c r="AW5" s="6" t="s">
        <v>100</v>
      </c>
      <c r="AX5" s="6" t="s">
        <v>101</v>
      </c>
      <c r="AY5" s="6" t="s">
        <v>102</v>
      </c>
      <c r="AZ5" s="6" t="s">
        <v>103</v>
      </c>
      <c r="BA5" s="6" t="s">
        <v>104</v>
      </c>
      <c r="BB5" s="6" t="s">
        <v>105</v>
      </c>
      <c r="BC5" s="6" t="s">
        <v>106</v>
      </c>
      <c r="BD5" s="6" t="s">
        <v>107</v>
      </c>
      <c r="BE5" s="6" t="s">
        <v>108</v>
      </c>
      <c r="BF5" s="6" t="s">
        <v>109</v>
      </c>
      <c r="BG5" s="6" t="s">
        <v>110</v>
      </c>
      <c r="BH5" s="6" t="s">
        <v>111</v>
      </c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Bee Timberlake</cp:lastModifiedBy>
  <dcterms:modified xsi:type="dcterms:W3CDTF">2019-07-09T08:46:38Z</dcterms:modified>
</cp:coreProperties>
</file>