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TonyChopper\Desktop\QLDAPM\"/>
    </mc:Choice>
  </mc:AlternateContent>
  <xr:revisionPtr revIDLastSave="0" documentId="13_ncr:1_{229B9F03-0AAD-4BA4-9280-117DBEF561C3}" xr6:coauthVersionLast="36" xr6:coauthVersionMax="36" xr10:uidLastSave="{00000000-0000-0000-0000-000000000000}"/>
  <bookViews>
    <workbookView xWindow="0" yWindow="0" windowWidth="23040" windowHeight="8940" activeTab="10" xr2:uid="{2EFC6750-0DF7-4ECD-AC81-E24719B85994}"/>
  </bookViews>
  <sheets>
    <sheet name="Bài 1.1" sheetId="1" r:id="rId1"/>
    <sheet name="Bài 1.2" sheetId="2" r:id="rId2"/>
    <sheet name="Bài 2.1" sheetId="3" r:id="rId3"/>
    <sheet name="Bài 2.2" sheetId="4" r:id="rId4"/>
    <sheet name="Bài 3" sheetId="5" r:id="rId5"/>
    <sheet name="Bài 4" sheetId="6" r:id="rId6"/>
    <sheet name="Bài 5" sheetId="7" r:id="rId7"/>
    <sheet name="Bài 6" sheetId="8" r:id="rId8"/>
    <sheet name="Bài 7" sheetId="9" r:id="rId9"/>
    <sheet name="Bài 8" sheetId="10" r:id="rId10"/>
    <sheet name="Bài 9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9" l="1"/>
  <c r="F8" i="9"/>
  <c r="E8" i="9"/>
  <c r="D8" i="9"/>
  <c r="C8" i="9"/>
  <c r="E15" i="6"/>
  <c r="E12" i="6"/>
  <c r="I4" i="9" l="1"/>
  <c r="I5" i="9"/>
  <c r="I6" i="9"/>
  <c r="I7" i="9"/>
  <c r="I3" i="9"/>
  <c r="H4" i="9"/>
  <c r="H3" i="9"/>
  <c r="H5" i="9"/>
  <c r="H6" i="9"/>
  <c r="H7" i="9"/>
  <c r="G2" i="11"/>
  <c r="F2" i="11"/>
  <c r="F2" i="10"/>
  <c r="E2" i="10"/>
  <c r="D2" i="8"/>
  <c r="G6" i="7"/>
  <c r="G4" i="7"/>
  <c r="G5" i="7" s="1"/>
  <c r="G7" i="7" s="1"/>
  <c r="G3" i="7"/>
  <c r="G2" i="7"/>
  <c r="F2" i="7"/>
  <c r="F3" i="7"/>
  <c r="F4" i="7"/>
  <c r="F5" i="7"/>
  <c r="F6" i="7"/>
  <c r="F7" i="7"/>
  <c r="E3" i="7"/>
  <c r="E4" i="7"/>
  <c r="E5" i="7"/>
  <c r="E6" i="7"/>
  <c r="E7" i="7"/>
  <c r="E2" i="7"/>
  <c r="C7" i="6"/>
  <c r="D3" i="7"/>
  <c r="D4" i="7"/>
  <c r="D5" i="7"/>
  <c r="D6" i="7"/>
  <c r="D7" i="7"/>
  <c r="D2" i="7"/>
  <c r="H2" i="4"/>
  <c r="H2" i="3"/>
  <c r="E4" i="4"/>
  <c r="E2" i="4"/>
  <c r="D7" i="6"/>
  <c r="E7" i="6" s="1"/>
  <c r="C8" i="6"/>
  <c r="D8" i="6" s="1"/>
  <c r="E5" i="1"/>
  <c r="D9" i="6"/>
  <c r="D10" i="6"/>
  <c r="D11" i="6"/>
  <c r="D12" i="6"/>
  <c r="D13" i="6"/>
  <c r="D14" i="6"/>
  <c r="D15" i="6"/>
  <c r="C9" i="6"/>
  <c r="C10" i="6"/>
  <c r="C11" i="6"/>
  <c r="C12" i="6"/>
  <c r="C13" i="6"/>
  <c r="C14" i="6"/>
  <c r="C15" i="6"/>
  <c r="B8" i="6"/>
  <c r="B9" i="6"/>
  <c r="B10" i="6"/>
  <c r="B11" i="6"/>
  <c r="B12" i="6"/>
  <c r="B13" i="6"/>
  <c r="B14" i="6"/>
  <c r="B15" i="6"/>
  <c r="E6" i="6"/>
  <c r="D6" i="6"/>
  <c r="B6" i="6"/>
  <c r="B7" i="6"/>
  <c r="D2" i="5"/>
  <c r="D3" i="5"/>
  <c r="E9" i="4"/>
  <c r="D9" i="4"/>
  <c r="E8" i="4"/>
  <c r="D8" i="4"/>
  <c r="E7" i="4"/>
  <c r="D7" i="4"/>
  <c r="E6" i="4"/>
  <c r="D6" i="4"/>
  <c r="F6" i="4" s="1"/>
  <c r="E5" i="4"/>
  <c r="D5" i="4"/>
  <c r="D4" i="4"/>
  <c r="E3" i="4"/>
  <c r="D3" i="4"/>
  <c r="D2" i="4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D3" i="3"/>
  <c r="D4" i="3"/>
  <c r="D5" i="3"/>
  <c r="D6" i="3"/>
  <c r="D7" i="3"/>
  <c r="D8" i="3"/>
  <c r="D9" i="3"/>
  <c r="D2" i="3"/>
  <c r="E2" i="1"/>
  <c r="G2" i="3" l="1"/>
  <c r="F2" i="4"/>
  <c r="F8" i="4"/>
  <c r="F3" i="4"/>
  <c r="F4" i="4"/>
  <c r="F5" i="4"/>
  <c r="F9" i="4"/>
  <c r="E8" i="6"/>
  <c r="E9" i="6" s="1"/>
  <c r="E10" i="6" s="1"/>
  <c r="E11" i="6" s="1"/>
  <c r="E13" i="6" s="1"/>
  <c r="E14" i="6" s="1"/>
  <c r="F7" i="4"/>
  <c r="G2" i="4" l="1"/>
  <c r="E7" i="2"/>
  <c r="D7" i="2"/>
  <c r="F7" i="2" s="1"/>
  <c r="E6" i="2"/>
  <c r="D6" i="2"/>
  <c r="F6" i="2" s="1"/>
  <c r="E5" i="2"/>
  <c r="D5" i="2"/>
  <c r="F5" i="2" s="1"/>
  <c r="E4" i="2"/>
  <c r="D4" i="2"/>
  <c r="E3" i="2"/>
  <c r="I2" i="2" s="1"/>
  <c r="D3" i="2"/>
  <c r="F3" i="2" s="1"/>
  <c r="H2" i="2"/>
  <c r="E2" i="2"/>
  <c r="F2" i="2" s="1"/>
  <c r="D2" i="2"/>
  <c r="F7" i="1"/>
  <c r="F2" i="1"/>
  <c r="F5" i="1"/>
  <c r="E3" i="1"/>
  <c r="E4" i="1"/>
  <c r="E6" i="1"/>
  <c r="E7" i="1"/>
  <c r="D3" i="1"/>
  <c r="F3" i="1" s="1"/>
  <c r="D4" i="1"/>
  <c r="D5" i="1"/>
  <c r="D6" i="1"/>
  <c r="F6" i="1" s="1"/>
  <c r="D7" i="1"/>
  <c r="D2" i="1"/>
  <c r="H2" i="1" l="1"/>
  <c r="F4" i="2"/>
  <c r="G2" i="2" s="1"/>
  <c r="K2" i="2" s="1"/>
  <c r="J2" i="2"/>
  <c r="F4" i="1"/>
  <c r="G2" i="1" s="1"/>
  <c r="I2" i="1"/>
  <c r="K2" i="1" l="1"/>
  <c r="J2" i="1"/>
</calcChain>
</file>

<file path=xl/sharedStrings.xml><?xml version="1.0" encoding="utf-8"?>
<sst xmlns="http://schemas.openxmlformats.org/spreadsheetml/2006/main" count="98" uniqueCount="71">
  <si>
    <t xml:space="preserve"> Năm</t>
  </si>
  <si>
    <t xml:space="preserve">Đầu tư </t>
  </si>
  <si>
    <t>Dòng tiền ròng</t>
  </si>
  <si>
    <t>Chiết khấu</t>
  </si>
  <si>
    <t>Dòng tiền chiết khấu</t>
  </si>
  <si>
    <t>Lợi nhuận
( Lợi ích)</t>
  </si>
  <si>
    <t>Giá trị hiện tại ròng
NPV</t>
  </si>
  <si>
    <t>Giá trị hiện tại 
của lợi ích (PV)</t>
  </si>
  <si>
    <t>Giá trị hiện tại
 của chi phí</t>
  </si>
  <si>
    <t>Tỷ số lợi ích/chi phí</t>
  </si>
  <si>
    <t>Lợi nhuận
 trên 1 đồng vốn</t>
  </si>
  <si>
    <t>Dòng tiền thuần</t>
  </si>
  <si>
    <t>Dòng tiền vào</t>
  </si>
  <si>
    <t>Dòng tiền ra</t>
  </si>
  <si>
    <t>Hệ số chiết khấu</t>
  </si>
  <si>
    <t xml:space="preserve">Năm </t>
  </si>
  <si>
    <t>Tỷ suất sinh lời
 yêu cầu</t>
  </si>
  <si>
    <t>Giá trị hiện tại thuần
 của dự án A.</t>
  </si>
  <si>
    <t>Tỷ suất hoàn vốn nội bộ
 của dự án A.</t>
  </si>
  <si>
    <t>Tỷ suất chiết khấu hàng năm</t>
  </si>
  <si>
    <t xml:space="preserve">Dự Án </t>
  </si>
  <si>
    <t>A</t>
  </si>
  <si>
    <t>B</t>
  </si>
  <si>
    <t>Dòng tiền ròng hàng năm</t>
  </si>
  <si>
    <t xml:space="preserve">Thời gian hoàn vốn </t>
  </si>
  <si>
    <t>Năm</t>
  </si>
  <si>
    <t>Dòng tiền</t>
  </si>
  <si>
    <t>Dòng tiền chiết khấu lũy kế</t>
  </si>
  <si>
    <t>Chi phí</t>
  </si>
  <si>
    <t>Dòng tiền vào hằng năm</t>
  </si>
  <si>
    <t>Tỷ suất chiết khấu r</t>
  </si>
  <si>
    <t xml:space="preserve"> </t>
  </si>
  <si>
    <t>Dòng tiền ròng chiết khấu</t>
  </si>
  <si>
    <t>Giá trị hiện tại lũy kế</t>
  </si>
  <si>
    <t xml:space="preserve">Chi phí đầu tư </t>
  </si>
  <si>
    <t>Lợi nhuận</t>
  </si>
  <si>
    <t>Đầu tư</t>
  </si>
  <si>
    <t>r</t>
  </si>
  <si>
    <t>Tỷ suất chiết khấu hằng năm</t>
  </si>
  <si>
    <t>Khoản phải trả tại năm 2</t>
  </si>
  <si>
    <t>Khoản phải trả tại năm 5</t>
  </si>
  <si>
    <t>Giá trị tương đương nếu trả gộp tại năm 3</t>
  </si>
  <si>
    <t>Giá trả một lần ngay hôm nay</t>
  </si>
  <si>
    <t>Thanh toán ban đầu</t>
  </si>
  <si>
    <t>Khoản trả góp</t>
  </si>
  <si>
    <t>Số tháng trả góp</t>
  </si>
  <si>
    <t>Lãi suất hằng tháng</t>
  </si>
  <si>
    <t>Giá trị hiện tại của
 các khoản trả góp</t>
  </si>
  <si>
    <t>Khoản vay ban đầu</t>
  </si>
  <si>
    <t>Lãi suất hằng năm</t>
  </si>
  <si>
    <t>Số tiền trả mỗi năm</t>
  </si>
  <si>
    <t>Số kỳ trả 
đã thực hiện</t>
  </si>
  <si>
    <t>Số năm còn lại
 để trả nợ</t>
  </si>
  <si>
    <t>Dư nợ gốc còn lại sau 7 năm</t>
  </si>
  <si>
    <t>Khoản trả góp hằng năm mới trong 5 năm tới</t>
  </si>
  <si>
    <t>Dự án</t>
  </si>
  <si>
    <t>Dự án 1</t>
  </si>
  <si>
    <t>Dự án 2</t>
  </si>
  <si>
    <t>Dự án 3</t>
  </si>
  <si>
    <t>Dự án 4</t>
  </si>
  <si>
    <t>Dự án 5</t>
  </si>
  <si>
    <t>Nhà tài trợ mạnh</t>
  </si>
  <si>
    <t>Trọng số cũ</t>
  </si>
  <si>
    <t>Trọng số mới</t>
  </si>
  <si>
    <t>Hỗ trợ chiến lược</t>
  </si>
  <si>
    <t>Tính cấp thiết</t>
  </si>
  <si>
    <t>10% doanh số SP mới</t>
  </si>
  <si>
    <t>Cạnh tranh</t>
  </si>
  <si>
    <t>Lấp đầy khoảng trống thị trường</t>
  </si>
  <si>
    <t>Tổng điểm (trọng số cũ)</t>
  </si>
  <si>
    <t>Tổng điểm (trọng số mới)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</si>
</sst>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2" fontId="5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/>
    <xf numFmtId="9" fontId="5" fillId="0" borderId="0" xfId="0" applyNumberFormat="1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6356-A579-4051-B29F-FE8E55E98FBB}">
  <dimension ref="A1:K18"/>
  <sheetViews>
    <sheetView zoomScale="115" zoomScaleNormal="115" workbookViewId="0">
      <selection activeCell="G1" sqref="G1"/>
    </sheetView>
  </sheetViews>
  <sheetFormatPr defaultRowHeight="13.8" x14ac:dyDescent="0.25"/>
  <cols>
    <col min="1" max="1" width="13.88671875" style="1" customWidth="1"/>
    <col min="2" max="2" width="8.88671875" style="1"/>
    <col min="3" max="3" width="13.33203125" style="1" customWidth="1"/>
    <col min="4" max="4" width="14.33203125" style="1" customWidth="1"/>
    <col min="5" max="5" width="11.44140625" style="1" customWidth="1"/>
    <col min="6" max="6" width="20.109375" style="1" customWidth="1"/>
    <col min="7" max="7" width="19.88671875" style="1" customWidth="1"/>
    <col min="8" max="8" width="18.5546875" style="1" customWidth="1"/>
    <col min="9" max="9" width="14.6640625" style="1" customWidth="1"/>
    <col min="10" max="10" width="18" style="1" customWidth="1"/>
    <col min="11" max="11" width="16.33203125" style="1" customWidth="1"/>
    <col min="12" max="16384" width="8.88671875" style="1"/>
  </cols>
  <sheetData>
    <row r="1" spans="1:11" ht="50.4" x14ac:dyDescent="0.3">
      <c r="A1" s="15" t="s">
        <v>0</v>
      </c>
      <c r="B1" s="15" t="s">
        <v>1</v>
      </c>
      <c r="C1" s="16" t="s">
        <v>5</v>
      </c>
      <c r="D1" s="15" t="s">
        <v>11</v>
      </c>
      <c r="E1" s="15" t="s">
        <v>3</v>
      </c>
      <c r="F1" s="15" t="s">
        <v>4</v>
      </c>
      <c r="G1" s="16" t="s">
        <v>6</v>
      </c>
      <c r="H1" s="16" t="s">
        <v>7</v>
      </c>
      <c r="I1" s="16" t="s">
        <v>8</v>
      </c>
      <c r="J1" s="15" t="s">
        <v>9</v>
      </c>
      <c r="K1" s="16" t="s">
        <v>10</v>
      </c>
    </row>
    <row r="2" spans="1:11" ht="16.8" x14ac:dyDescent="0.3">
      <c r="A2" s="10">
        <v>0</v>
      </c>
      <c r="B2" s="10">
        <v>500</v>
      </c>
      <c r="C2" s="10">
        <v>0</v>
      </c>
      <c r="D2" s="10">
        <f>C2-B2</f>
        <v>-500</v>
      </c>
      <c r="E2" s="10">
        <f t="shared" ref="E2:E7" si="0">1/(1+$B$14)^A2</f>
        <v>1</v>
      </c>
      <c r="F2" s="10">
        <f>D2*E2</f>
        <v>-500</v>
      </c>
      <c r="G2" s="10">
        <f>SUM(F2:F7)</f>
        <v>850</v>
      </c>
      <c r="H2" s="10">
        <f>SUMPRODUCT(C2:C7,E2:E7)</f>
        <v>1450</v>
      </c>
      <c r="I2" s="10">
        <f>SUMPRODUCT(B2:B7,E2:E7)</f>
        <v>600</v>
      </c>
      <c r="J2" s="10">
        <f>H2/I2</f>
        <v>2.4166666666666665</v>
      </c>
      <c r="K2" s="10">
        <f>G2/I2</f>
        <v>1.4166666666666667</v>
      </c>
    </row>
    <row r="3" spans="1:11" ht="16.8" x14ac:dyDescent="0.3">
      <c r="A3" s="10">
        <v>1</v>
      </c>
      <c r="B3" s="10">
        <v>0</v>
      </c>
      <c r="C3" s="10">
        <v>250</v>
      </c>
      <c r="D3" s="10">
        <f t="shared" ref="D3:D7" si="1">C3-B3</f>
        <v>250</v>
      </c>
      <c r="E3" s="10">
        <f t="shared" si="0"/>
        <v>1</v>
      </c>
      <c r="F3" s="10">
        <f t="shared" ref="F3:F6" si="2">D3*E3</f>
        <v>250</v>
      </c>
      <c r="G3" s="10"/>
      <c r="H3" s="10"/>
      <c r="I3" s="10"/>
      <c r="J3" s="10"/>
      <c r="K3" s="10"/>
    </row>
    <row r="4" spans="1:11" ht="16.8" x14ac:dyDescent="0.3">
      <c r="A4" s="10">
        <v>2</v>
      </c>
      <c r="B4" s="10">
        <v>100</v>
      </c>
      <c r="C4" s="10">
        <v>350</v>
      </c>
      <c r="D4" s="10">
        <f t="shared" si="1"/>
        <v>250</v>
      </c>
      <c r="E4" s="10">
        <f t="shared" si="0"/>
        <v>1</v>
      </c>
      <c r="F4" s="10">
        <f t="shared" si="2"/>
        <v>250</v>
      </c>
      <c r="G4" s="10"/>
      <c r="H4" s="10"/>
      <c r="I4" s="10"/>
      <c r="J4" s="10"/>
      <c r="K4" s="10"/>
    </row>
    <row r="5" spans="1:11" ht="16.8" x14ac:dyDescent="0.3">
      <c r="A5" s="10">
        <v>3</v>
      </c>
      <c r="B5" s="10">
        <v>0</v>
      </c>
      <c r="C5" s="10">
        <v>450</v>
      </c>
      <c r="D5" s="10">
        <f t="shared" si="1"/>
        <v>450</v>
      </c>
      <c r="E5" s="10">
        <f>1/(1+$B$14)^A5</f>
        <v>1</v>
      </c>
      <c r="F5" s="10">
        <f t="shared" si="2"/>
        <v>450</v>
      </c>
      <c r="G5" s="10"/>
      <c r="H5" s="10"/>
      <c r="I5" s="10"/>
      <c r="J5" s="10"/>
      <c r="K5" s="10"/>
    </row>
    <row r="6" spans="1:11" ht="16.8" x14ac:dyDescent="0.3">
      <c r="A6" s="10">
        <v>4</v>
      </c>
      <c r="B6" s="10">
        <v>0</v>
      </c>
      <c r="C6" s="10">
        <v>500</v>
      </c>
      <c r="D6" s="10">
        <f t="shared" si="1"/>
        <v>500</v>
      </c>
      <c r="E6" s="10">
        <f t="shared" si="0"/>
        <v>1</v>
      </c>
      <c r="F6" s="10">
        <f t="shared" si="2"/>
        <v>500</v>
      </c>
      <c r="G6" s="10"/>
      <c r="H6" s="10"/>
      <c r="I6" s="10"/>
      <c r="J6" s="10"/>
      <c r="K6" s="10"/>
    </row>
    <row r="7" spans="1:11" ht="16.8" x14ac:dyDescent="0.3">
      <c r="A7" s="10">
        <v>5</v>
      </c>
      <c r="B7" s="10">
        <v>0</v>
      </c>
      <c r="C7" s="10">
        <v>-100</v>
      </c>
      <c r="D7" s="10">
        <f t="shared" si="1"/>
        <v>-100</v>
      </c>
      <c r="E7" s="10">
        <f t="shared" si="0"/>
        <v>1</v>
      </c>
      <c r="F7" s="10">
        <f>D7*E7</f>
        <v>-100</v>
      </c>
      <c r="G7" s="10"/>
      <c r="H7" s="10"/>
      <c r="I7" s="10"/>
      <c r="J7" s="10"/>
      <c r="K7" s="10"/>
    </row>
    <row r="9" spans="1:11" s="10" customFormat="1" ht="50.4" x14ac:dyDescent="0.3">
      <c r="A9" s="19" t="s">
        <v>19</v>
      </c>
      <c r="B9" s="10">
        <v>0.17</v>
      </c>
    </row>
    <row r="12" spans="1:11" ht="14.4" x14ac:dyDescent="0.3">
      <c r="A12" s="3"/>
      <c r="B12" s="3"/>
      <c r="C12" s="4"/>
      <c r="D12" s="5"/>
      <c r="E12" s="5"/>
      <c r="F12" s="5"/>
      <c r="G12" s="4"/>
      <c r="H12" s="6"/>
      <c r="I12" s="6"/>
      <c r="J12" s="5"/>
    </row>
    <row r="13" spans="1:11" ht="14.4" x14ac:dyDescent="0.3">
      <c r="A13"/>
      <c r="B13"/>
      <c r="C13"/>
    </row>
    <row r="14" spans="1:11" ht="14.4" x14ac:dyDescent="0.3">
      <c r="A14" s="2"/>
      <c r="B14"/>
      <c r="C14"/>
    </row>
    <row r="15" spans="1:11" ht="14.4" x14ac:dyDescent="0.3">
      <c r="A15"/>
      <c r="B15"/>
      <c r="C15"/>
    </row>
    <row r="16" spans="1:11" ht="14.4" x14ac:dyDescent="0.3">
      <c r="A16"/>
      <c r="B16"/>
      <c r="C16"/>
    </row>
    <row r="17" spans="1:3" ht="14.4" x14ac:dyDescent="0.3">
      <c r="A17"/>
      <c r="B17"/>
      <c r="C17"/>
    </row>
    <row r="18" spans="1:3" ht="14.4" x14ac:dyDescent="0.3">
      <c r="A18"/>
      <c r="B18"/>
      <c r="C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9FB-A2A2-40ED-85CB-665A4D0BBDA1}">
  <dimension ref="A1:K16"/>
  <sheetViews>
    <sheetView zoomScale="115" zoomScaleNormal="115" workbookViewId="0">
      <selection activeCell="G10" sqref="G10"/>
    </sheetView>
  </sheetViews>
  <sheetFormatPr defaultRowHeight="14.4" x14ac:dyDescent="0.3"/>
  <cols>
    <col min="1" max="1" width="16.33203125" customWidth="1"/>
    <col min="2" max="2" width="10.88671875" customWidth="1"/>
    <col min="4" max="4" width="14.77734375" customWidth="1"/>
    <col min="5" max="5" width="12.44140625" customWidth="1"/>
    <col min="6" max="6" width="20.5546875" customWidth="1"/>
    <col min="7" max="7" width="18.77734375" customWidth="1"/>
    <col min="8" max="8" width="16.109375" customWidth="1"/>
    <col min="9" max="9" width="11.33203125" customWidth="1"/>
    <col min="10" max="10" width="17.44140625" customWidth="1"/>
    <col min="11" max="11" width="15.44140625" customWidth="1"/>
  </cols>
  <sheetData>
    <row r="1" spans="1:11" ht="42" customHeight="1" x14ac:dyDescent="0.3">
      <c r="A1" s="15" t="s">
        <v>0</v>
      </c>
      <c r="B1" s="15" t="s">
        <v>1</v>
      </c>
      <c r="C1" s="16" t="s">
        <v>5</v>
      </c>
      <c r="D1" s="15" t="s">
        <v>11</v>
      </c>
      <c r="E1" s="15" t="s">
        <v>3</v>
      </c>
      <c r="F1" s="15" t="s">
        <v>4</v>
      </c>
      <c r="G1" s="16" t="s">
        <v>6</v>
      </c>
      <c r="H1" s="16" t="s">
        <v>7</v>
      </c>
      <c r="I1" s="16" t="s">
        <v>8</v>
      </c>
      <c r="J1" s="15" t="s">
        <v>9</v>
      </c>
      <c r="K1" s="16" t="s">
        <v>10</v>
      </c>
    </row>
    <row r="2" spans="1:11" ht="17.399999999999999" x14ac:dyDescent="0.35">
      <c r="A2" s="10">
        <v>0</v>
      </c>
      <c r="B2" s="17">
        <v>100</v>
      </c>
      <c r="C2" s="17">
        <v>0</v>
      </c>
      <c r="D2" s="10">
        <f>C2-B2</f>
        <v>-100</v>
      </c>
      <c r="E2" s="10">
        <f t="shared" ref="E2:E7" si="0">1/(1+$B$14)^A2</f>
        <v>1</v>
      </c>
      <c r="F2" s="10">
        <f>D2*E2</f>
        <v>-100</v>
      </c>
      <c r="G2" s="10">
        <f>SUM(F2:F7)</f>
        <v>650</v>
      </c>
      <c r="H2" s="10">
        <f>SUMPRODUCT(C2:C7,E2:E7)</f>
        <v>800</v>
      </c>
      <c r="I2" s="10">
        <f>SUMPRODUCT(B2:B7,E2:E7)</f>
        <v>150</v>
      </c>
      <c r="J2" s="10">
        <f>H2/I2</f>
        <v>5.333333333333333</v>
      </c>
      <c r="K2" s="10">
        <f>G2/I2</f>
        <v>4.333333333333333</v>
      </c>
    </row>
    <row r="3" spans="1:11" ht="17.399999999999999" x14ac:dyDescent="0.35">
      <c r="A3" s="10">
        <v>1</v>
      </c>
      <c r="B3" s="17">
        <v>0</v>
      </c>
      <c r="C3" s="17">
        <v>-100</v>
      </c>
      <c r="D3" s="10">
        <f t="shared" ref="D3:D7" si="1">C3-B3</f>
        <v>-100</v>
      </c>
      <c r="E3" s="10">
        <f t="shared" si="0"/>
        <v>1</v>
      </c>
      <c r="F3" s="10">
        <f t="shared" ref="F3:F6" si="2">D3*E3</f>
        <v>-100</v>
      </c>
      <c r="G3" s="10"/>
      <c r="H3" s="10"/>
      <c r="I3" s="10"/>
      <c r="J3" s="10"/>
      <c r="K3" s="17"/>
    </row>
    <row r="4" spans="1:11" ht="17.399999999999999" x14ac:dyDescent="0.35">
      <c r="A4" s="10">
        <v>2</v>
      </c>
      <c r="B4" s="17">
        <v>50</v>
      </c>
      <c r="C4" s="17">
        <v>200</v>
      </c>
      <c r="D4" s="10">
        <f t="shared" si="1"/>
        <v>150</v>
      </c>
      <c r="E4" s="10">
        <f t="shared" si="0"/>
        <v>1</v>
      </c>
      <c r="F4" s="10">
        <f t="shared" si="2"/>
        <v>150</v>
      </c>
      <c r="G4" s="10"/>
      <c r="H4" s="10"/>
      <c r="I4" s="10"/>
      <c r="J4" s="10"/>
      <c r="K4" s="17"/>
    </row>
    <row r="5" spans="1:11" ht="17.399999999999999" x14ac:dyDescent="0.35">
      <c r="A5" s="10">
        <v>3</v>
      </c>
      <c r="B5" s="17">
        <v>0</v>
      </c>
      <c r="C5" s="17">
        <v>200</v>
      </c>
      <c r="D5" s="10">
        <f t="shared" si="1"/>
        <v>200</v>
      </c>
      <c r="E5" s="10">
        <f t="shared" si="0"/>
        <v>1</v>
      </c>
      <c r="F5" s="10">
        <f t="shared" si="2"/>
        <v>200</v>
      </c>
      <c r="G5" s="10"/>
      <c r="H5" s="10"/>
      <c r="I5" s="10"/>
      <c r="J5" s="10"/>
      <c r="K5" s="17"/>
    </row>
    <row r="6" spans="1:11" ht="17.399999999999999" x14ac:dyDescent="0.35">
      <c r="A6" s="10">
        <v>4</v>
      </c>
      <c r="B6" s="17">
        <v>0</v>
      </c>
      <c r="C6" s="17">
        <v>200</v>
      </c>
      <c r="D6" s="10">
        <f t="shared" si="1"/>
        <v>200</v>
      </c>
      <c r="E6" s="10">
        <f t="shared" si="0"/>
        <v>1</v>
      </c>
      <c r="F6" s="10">
        <f t="shared" si="2"/>
        <v>200</v>
      </c>
      <c r="G6" s="10"/>
      <c r="H6" s="10"/>
      <c r="I6" s="10"/>
      <c r="J6" s="10"/>
      <c r="K6" s="17"/>
    </row>
    <row r="7" spans="1:11" ht="17.399999999999999" x14ac:dyDescent="0.35">
      <c r="A7" s="10">
        <v>5</v>
      </c>
      <c r="B7" s="17">
        <v>0</v>
      </c>
      <c r="C7" s="17">
        <v>300</v>
      </c>
      <c r="D7" s="10">
        <f t="shared" si="1"/>
        <v>300</v>
      </c>
      <c r="E7" s="10">
        <f t="shared" si="0"/>
        <v>1</v>
      </c>
      <c r="F7" s="10">
        <f>D7*E7</f>
        <v>300</v>
      </c>
      <c r="G7" s="10"/>
      <c r="H7" s="10"/>
      <c r="I7" s="10"/>
      <c r="J7" s="10"/>
      <c r="K7" s="17"/>
    </row>
    <row r="8" spans="1:11" ht="17.399999999999999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7"/>
    </row>
    <row r="9" spans="1:11" ht="52.2" x14ac:dyDescent="0.35">
      <c r="A9" s="20" t="s">
        <v>19</v>
      </c>
      <c r="B9" s="17">
        <v>0.17</v>
      </c>
      <c r="C9" s="17"/>
      <c r="D9" s="10"/>
      <c r="E9" s="10"/>
      <c r="F9" s="10"/>
      <c r="G9" s="10"/>
      <c r="H9" s="10"/>
      <c r="I9" s="10"/>
      <c r="J9" s="10"/>
      <c r="K9" s="17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3">
      <c r="A12" s="3"/>
      <c r="B12" s="3"/>
      <c r="C12" s="4"/>
      <c r="D12" s="5"/>
      <c r="E12" s="5"/>
      <c r="F12" s="5"/>
      <c r="G12" s="4"/>
      <c r="H12" s="6"/>
      <c r="I12" s="6"/>
      <c r="J12" s="5"/>
    </row>
    <row r="13" spans="1:11" x14ac:dyDescent="0.3">
      <c r="D13" s="1"/>
      <c r="E13" s="1"/>
      <c r="F13" s="1"/>
      <c r="G13" s="1"/>
      <c r="H13" s="1"/>
      <c r="I13" s="1"/>
      <c r="J13" s="1"/>
    </row>
    <row r="14" spans="1:11" x14ac:dyDescent="0.3">
      <c r="A14" s="2"/>
      <c r="D14" s="1"/>
      <c r="E14" s="1"/>
      <c r="F14" s="1"/>
      <c r="G14" s="1"/>
      <c r="H14" s="1"/>
      <c r="I14" s="1"/>
      <c r="J14" s="1"/>
    </row>
    <row r="15" spans="1:11" x14ac:dyDescent="0.3">
      <c r="D15" s="1"/>
      <c r="E15" s="1"/>
      <c r="F15" s="1"/>
      <c r="G15" s="1"/>
      <c r="H15" s="1"/>
      <c r="I15" s="1"/>
      <c r="J15" s="1"/>
    </row>
    <row r="16" spans="1:11" x14ac:dyDescent="0.3"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A9D5-DC2B-49C6-8956-045841B31FE8}">
  <dimension ref="A1:H15"/>
  <sheetViews>
    <sheetView workbookViewId="0">
      <selection activeCell="C19" sqref="C19"/>
    </sheetView>
  </sheetViews>
  <sheetFormatPr defaultRowHeight="16.8" x14ac:dyDescent="0.3"/>
  <cols>
    <col min="1" max="1" width="28.6640625" style="10" customWidth="1"/>
    <col min="2" max="2" width="14" style="10" customWidth="1"/>
    <col min="3" max="3" width="13.77734375" style="10" customWidth="1"/>
    <col min="4" max="4" width="15.109375" style="10" customWidth="1"/>
    <col min="5" max="5" width="17.88671875" style="10" customWidth="1"/>
    <col min="6" max="6" width="23" style="10" customWidth="1"/>
    <col min="7" max="7" width="17.21875" style="10" customWidth="1"/>
    <col min="8" max="8" width="23.33203125" style="10" customWidth="1"/>
    <col min="9" max="16384" width="8.88671875" style="10"/>
  </cols>
  <sheetData>
    <row r="1" spans="1:8" ht="50.4" x14ac:dyDescent="0.3">
      <c r="A1" s="15" t="s">
        <v>15</v>
      </c>
      <c r="B1" s="15" t="s">
        <v>12</v>
      </c>
      <c r="C1" s="15" t="s">
        <v>13</v>
      </c>
      <c r="D1" s="15" t="s">
        <v>2</v>
      </c>
      <c r="E1" s="15" t="s">
        <v>14</v>
      </c>
      <c r="F1" s="15" t="s">
        <v>4</v>
      </c>
      <c r="G1" s="16" t="s">
        <v>17</v>
      </c>
      <c r="H1" s="16" t="s">
        <v>18</v>
      </c>
    </row>
    <row r="2" spans="1:8" x14ac:dyDescent="0.3">
      <c r="A2" s="10">
        <v>0</v>
      </c>
      <c r="B2" s="10">
        <v>0</v>
      </c>
      <c r="C2" s="10">
        <v>225</v>
      </c>
      <c r="D2" s="10">
        <f>B2-C2</f>
        <v>-225</v>
      </c>
      <c r="E2" s="10">
        <f>1/(1+$B$15)^0</f>
        <v>1</v>
      </c>
      <c r="F2" s="10">
        <f>D2*E2</f>
        <v>-225</v>
      </c>
      <c r="G2" s="10">
        <f>SUM(F2:F9)</f>
        <v>582</v>
      </c>
      <c r="H2" s="18">
        <f>IRR(D2:D9)</f>
        <v>0.27688388884647996</v>
      </c>
    </row>
    <row r="3" spans="1:8" x14ac:dyDescent="0.3">
      <c r="A3" s="10">
        <v>1</v>
      </c>
      <c r="B3" s="10">
        <v>0</v>
      </c>
      <c r="C3" s="10">
        <v>190</v>
      </c>
      <c r="D3" s="10">
        <f t="shared" ref="D3:D9" si="0">B3-C3</f>
        <v>-190</v>
      </c>
      <c r="E3" s="10">
        <f>1/(1+$B$15)^1</f>
        <v>1</v>
      </c>
      <c r="F3" s="10">
        <f t="shared" ref="F3:F9" si="1">D3*E3</f>
        <v>-190</v>
      </c>
    </row>
    <row r="4" spans="1:8" x14ac:dyDescent="0.3">
      <c r="A4" s="10">
        <v>2</v>
      </c>
      <c r="B4" s="10">
        <v>150</v>
      </c>
      <c r="C4" s="10">
        <v>0</v>
      </c>
      <c r="D4" s="10">
        <f t="shared" si="0"/>
        <v>150</v>
      </c>
      <c r="E4" s="10">
        <f>1/(1+$B$15)^2</f>
        <v>1</v>
      </c>
      <c r="F4" s="10">
        <f t="shared" si="1"/>
        <v>150</v>
      </c>
    </row>
    <row r="5" spans="1:8" x14ac:dyDescent="0.3">
      <c r="A5" s="10">
        <v>3</v>
      </c>
      <c r="B5" s="10">
        <v>220</v>
      </c>
      <c r="C5" s="10">
        <v>30</v>
      </c>
      <c r="D5" s="10">
        <f t="shared" si="0"/>
        <v>190</v>
      </c>
      <c r="E5" s="10">
        <f>1/(1+$B$15)^3</f>
        <v>1</v>
      </c>
      <c r="F5" s="10">
        <f t="shared" si="1"/>
        <v>190</v>
      </c>
    </row>
    <row r="6" spans="1:8" x14ac:dyDescent="0.3">
      <c r="A6" s="10">
        <v>4</v>
      </c>
      <c r="B6" s="10">
        <v>215</v>
      </c>
      <c r="C6" s="10">
        <v>0</v>
      </c>
      <c r="D6" s="10">
        <f t="shared" si="0"/>
        <v>215</v>
      </c>
      <c r="E6" s="10">
        <f>1/(1+$B$15)^4</f>
        <v>1</v>
      </c>
      <c r="F6" s="10">
        <f t="shared" si="1"/>
        <v>215</v>
      </c>
    </row>
    <row r="7" spans="1:8" x14ac:dyDescent="0.3">
      <c r="A7" s="10">
        <v>5</v>
      </c>
      <c r="B7" s="10">
        <v>205</v>
      </c>
      <c r="C7" s="10">
        <v>30</v>
      </c>
      <c r="D7" s="10">
        <f t="shared" si="0"/>
        <v>175</v>
      </c>
      <c r="E7" s="10">
        <f>1/(1+$B$15)^5</f>
        <v>1</v>
      </c>
      <c r="F7" s="10">
        <f t="shared" si="1"/>
        <v>175</v>
      </c>
    </row>
    <row r="8" spans="1:8" x14ac:dyDescent="0.3">
      <c r="A8" s="10">
        <v>6</v>
      </c>
      <c r="B8" s="10">
        <v>197</v>
      </c>
      <c r="C8" s="10">
        <v>0</v>
      </c>
      <c r="D8" s="10">
        <f t="shared" si="0"/>
        <v>197</v>
      </c>
      <c r="E8" s="10">
        <f>1/(1+$B$15)^6</f>
        <v>1</v>
      </c>
      <c r="F8" s="10">
        <f t="shared" si="1"/>
        <v>197</v>
      </c>
    </row>
    <row r="9" spans="1:8" x14ac:dyDescent="0.3">
      <c r="A9" s="10">
        <v>7</v>
      </c>
      <c r="B9" s="10">
        <v>100</v>
      </c>
      <c r="C9" s="10">
        <v>30</v>
      </c>
      <c r="D9" s="10">
        <f t="shared" si="0"/>
        <v>70</v>
      </c>
      <c r="E9" s="10">
        <f>1/(1+$B$15)^7</f>
        <v>1</v>
      </c>
      <c r="F9" s="10">
        <f t="shared" si="1"/>
        <v>70</v>
      </c>
    </row>
    <row r="11" spans="1:8" ht="33.6" x14ac:dyDescent="0.3">
      <c r="A11" s="19" t="s">
        <v>16</v>
      </c>
      <c r="B11" s="10">
        <v>0.18</v>
      </c>
    </row>
    <row r="15" spans="1:8" x14ac:dyDescent="0.3">
      <c r="A1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1114-ED20-4AE8-B3EB-C8B849F36D70}">
  <dimension ref="A1:H15"/>
  <sheetViews>
    <sheetView workbookViewId="0">
      <selection activeCell="E16" sqref="E16"/>
    </sheetView>
  </sheetViews>
  <sheetFormatPr defaultRowHeight="16.8" x14ac:dyDescent="0.3"/>
  <cols>
    <col min="1" max="1" width="14.6640625" style="10" customWidth="1"/>
    <col min="2" max="2" width="15.109375" style="10" customWidth="1"/>
    <col min="3" max="3" width="12.6640625" style="10" customWidth="1"/>
    <col min="4" max="4" width="14.6640625" style="10" customWidth="1"/>
    <col min="5" max="5" width="19" style="10" customWidth="1"/>
    <col min="6" max="6" width="18.77734375" style="10" customWidth="1"/>
    <col min="7" max="7" width="17.44140625" style="10" customWidth="1"/>
    <col min="8" max="8" width="19.5546875" style="10" customWidth="1"/>
    <col min="9" max="16384" width="8.88671875" style="10"/>
  </cols>
  <sheetData>
    <row r="1" spans="1:8" ht="50.4" x14ac:dyDescent="0.3">
      <c r="A1" s="15" t="s">
        <v>15</v>
      </c>
      <c r="B1" s="15" t="s">
        <v>12</v>
      </c>
      <c r="C1" s="15" t="s">
        <v>13</v>
      </c>
      <c r="D1" s="15" t="s">
        <v>2</v>
      </c>
      <c r="E1" s="15" t="s">
        <v>14</v>
      </c>
      <c r="F1" s="15" t="s">
        <v>4</v>
      </c>
      <c r="G1" s="16" t="s">
        <v>17</v>
      </c>
      <c r="H1" s="16" t="s">
        <v>18</v>
      </c>
    </row>
    <row r="2" spans="1:8" ht="17.399999999999999" x14ac:dyDescent="0.35">
      <c r="A2" s="10">
        <v>0</v>
      </c>
      <c r="B2" s="17">
        <v>0</v>
      </c>
      <c r="C2" s="17">
        <v>300</v>
      </c>
      <c r="D2" s="10">
        <f>B2-C2</f>
        <v>-300</v>
      </c>
      <c r="E2" s="10">
        <f>1/(1+$B$15)^0</f>
        <v>1</v>
      </c>
      <c r="F2" s="10">
        <f>D2*E2</f>
        <v>-300</v>
      </c>
      <c r="G2" s="10">
        <f>SUM(F2:F9)</f>
        <v>650</v>
      </c>
      <c r="H2" s="18">
        <f>IRR(D2:D9)</f>
        <v>0.31888499080024046</v>
      </c>
    </row>
    <row r="3" spans="1:8" ht="17.399999999999999" x14ac:dyDescent="0.35">
      <c r="A3" s="10">
        <v>1</v>
      </c>
      <c r="B3" s="17">
        <v>50</v>
      </c>
      <c r="C3" s="17">
        <v>100</v>
      </c>
      <c r="D3" s="10">
        <f t="shared" ref="D3:D9" si="0">B3-C3</f>
        <v>-50</v>
      </c>
      <c r="E3" s="10">
        <f>1/(1+$B$15)^1</f>
        <v>1</v>
      </c>
      <c r="F3" s="10">
        <f t="shared" ref="F3:F9" si="1">D3*E3</f>
        <v>-50</v>
      </c>
    </row>
    <row r="4" spans="1:8" ht="17.399999999999999" x14ac:dyDescent="0.35">
      <c r="A4" s="10">
        <v>2</v>
      </c>
      <c r="B4" s="17">
        <v>150</v>
      </c>
      <c r="C4" s="17">
        <v>0</v>
      </c>
      <c r="D4" s="10">
        <f t="shared" si="0"/>
        <v>150</v>
      </c>
      <c r="E4" s="10">
        <f>1/(1+$B$15)^2</f>
        <v>1</v>
      </c>
      <c r="F4" s="10">
        <f t="shared" si="1"/>
        <v>150</v>
      </c>
    </row>
    <row r="5" spans="1:8" ht="17.399999999999999" x14ac:dyDescent="0.35">
      <c r="A5" s="10">
        <v>3</v>
      </c>
      <c r="B5" s="17">
        <v>250</v>
      </c>
      <c r="C5" s="17">
        <v>50</v>
      </c>
      <c r="D5" s="10">
        <f t="shared" si="0"/>
        <v>200</v>
      </c>
      <c r="E5" s="10">
        <f>1/(1+$B$15)^3</f>
        <v>1</v>
      </c>
      <c r="F5" s="10">
        <f t="shared" si="1"/>
        <v>200</v>
      </c>
    </row>
    <row r="6" spans="1:8" ht="17.399999999999999" x14ac:dyDescent="0.35">
      <c r="A6" s="10">
        <v>4</v>
      </c>
      <c r="B6" s="17">
        <v>250</v>
      </c>
      <c r="C6" s="17">
        <v>0</v>
      </c>
      <c r="D6" s="10">
        <f t="shared" si="0"/>
        <v>250</v>
      </c>
      <c r="E6" s="10">
        <f>1/(1+$B$15)^4</f>
        <v>1</v>
      </c>
      <c r="F6" s="10">
        <f t="shared" si="1"/>
        <v>250</v>
      </c>
    </row>
    <row r="7" spans="1:8" ht="17.399999999999999" x14ac:dyDescent="0.35">
      <c r="A7" s="10">
        <v>5</v>
      </c>
      <c r="B7" s="17">
        <v>200</v>
      </c>
      <c r="C7" s="17">
        <v>50</v>
      </c>
      <c r="D7" s="10">
        <f t="shared" si="0"/>
        <v>150</v>
      </c>
      <c r="E7" s="10">
        <f>1/(1+$B$15)^5</f>
        <v>1</v>
      </c>
      <c r="F7" s="10">
        <f t="shared" si="1"/>
        <v>150</v>
      </c>
    </row>
    <row r="8" spans="1:8" ht="17.399999999999999" x14ac:dyDescent="0.35">
      <c r="A8" s="10">
        <v>6</v>
      </c>
      <c r="B8" s="17">
        <v>180</v>
      </c>
      <c r="C8" s="17">
        <v>0</v>
      </c>
      <c r="D8" s="10">
        <f t="shared" si="0"/>
        <v>180</v>
      </c>
      <c r="E8" s="10">
        <f>1/(1+$B$15)^6</f>
        <v>1</v>
      </c>
      <c r="F8" s="10">
        <f t="shared" si="1"/>
        <v>180</v>
      </c>
    </row>
    <row r="9" spans="1:8" ht="17.399999999999999" x14ac:dyDescent="0.35">
      <c r="A9" s="10">
        <v>7</v>
      </c>
      <c r="B9" s="17">
        <v>120</v>
      </c>
      <c r="C9" s="17">
        <v>50</v>
      </c>
      <c r="D9" s="10">
        <f t="shared" si="0"/>
        <v>70</v>
      </c>
      <c r="E9" s="10">
        <f>1/(1+$B$15)^7</f>
        <v>1</v>
      </c>
      <c r="F9" s="10">
        <f t="shared" si="1"/>
        <v>70</v>
      </c>
    </row>
    <row r="11" spans="1:8" ht="50.4" x14ac:dyDescent="0.3">
      <c r="A11" s="19" t="s">
        <v>16</v>
      </c>
      <c r="B11" s="10">
        <v>0.18</v>
      </c>
    </row>
    <row r="15" spans="1:8" x14ac:dyDescent="0.3">
      <c r="A1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9027-E6C4-4D3C-8A1E-CAD005948716}">
  <dimension ref="A1:D3"/>
  <sheetViews>
    <sheetView workbookViewId="0">
      <selection activeCell="C20" sqref="C20"/>
    </sheetView>
  </sheetViews>
  <sheetFormatPr defaultRowHeight="16.8" x14ac:dyDescent="0.3"/>
  <cols>
    <col min="1" max="1" width="19.77734375" style="10" customWidth="1"/>
    <col min="2" max="2" width="22.33203125" style="10" customWidth="1"/>
    <col min="3" max="3" width="27.33203125" style="10" customWidth="1"/>
    <col min="4" max="4" width="21.6640625" style="10" customWidth="1"/>
    <col min="5" max="16384" width="8.88671875" style="10"/>
  </cols>
  <sheetData>
    <row r="1" spans="1:4" x14ac:dyDescent="0.3">
      <c r="A1" s="10" t="s">
        <v>20</v>
      </c>
      <c r="B1" s="10" t="s">
        <v>34</v>
      </c>
      <c r="C1" s="10" t="s">
        <v>23</v>
      </c>
      <c r="D1" s="10" t="s">
        <v>24</v>
      </c>
    </row>
    <row r="2" spans="1:4" x14ac:dyDescent="0.3">
      <c r="A2" s="10" t="s">
        <v>21</v>
      </c>
      <c r="B2" s="10">
        <v>150000</v>
      </c>
      <c r="C2" s="10">
        <v>40000</v>
      </c>
      <c r="D2" s="10">
        <f>B2/C2</f>
        <v>3.75</v>
      </c>
    </row>
    <row r="3" spans="1:4" x14ac:dyDescent="0.3">
      <c r="A3" s="10" t="s">
        <v>22</v>
      </c>
      <c r="B3" s="10">
        <v>200000</v>
      </c>
      <c r="C3" s="10">
        <v>50000</v>
      </c>
      <c r="D3" s="10">
        <f>B3/C3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C66A-A0C7-4332-8F33-DED867D0B362}">
  <dimension ref="A1:E15"/>
  <sheetViews>
    <sheetView workbookViewId="0">
      <selection activeCell="E20" sqref="E20"/>
    </sheetView>
  </sheetViews>
  <sheetFormatPr defaultRowHeight="16.8" x14ac:dyDescent="0.3"/>
  <cols>
    <col min="1" max="1" width="20.33203125" style="10" customWidth="1"/>
    <col min="2" max="2" width="8.88671875" style="10"/>
    <col min="3" max="3" width="16.6640625" style="10" customWidth="1"/>
    <col min="4" max="4" width="18.6640625" style="10" customWidth="1"/>
    <col min="5" max="5" width="24.44140625" style="10" customWidth="1"/>
    <col min="6" max="16384" width="8.88671875" style="10"/>
  </cols>
  <sheetData>
    <row r="1" spans="1:5" x14ac:dyDescent="0.3">
      <c r="A1" s="10" t="s">
        <v>28</v>
      </c>
      <c r="B1" s="10">
        <v>5000</v>
      </c>
    </row>
    <row r="2" spans="1:5" x14ac:dyDescent="0.3">
      <c r="A2" s="10" t="s">
        <v>29</v>
      </c>
      <c r="B2" s="10">
        <v>1000</v>
      </c>
    </row>
    <row r="3" spans="1:5" x14ac:dyDescent="0.3">
      <c r="A3" s="10" t="s">
        <v>30</v>
      </c>
      <c r="B3" s="10">
        <v>0.1</v>
      </c>
    </row>
    <row r="4" spans="1:5" x14ac:dyDescent="0.3">
      <c r="B4" s="10" t="s">
        <v>31</v>
      </c>
    </row>
    <row r="5" spans="1:5" x14ac:dyDescent="0.3">
      <c r="A5" s="10" t="s">
        <v>15</v>
      </c>
      <c r="B5" s="10" t="s">
        <v>26</v>
      </c>
      <c r="C5" s="10" t="s">
        <v>14</v>
      </c>
      <c r="D5" s="10" t="s">
        <v>4</v>
      </c>
      <c r="E5" s="10" t="s">
        <v>27</v>
      </c>
    </row>
    <row r="6" spans="1:5" x14ac:dyDescent="0.3">
      <c r="A6" s="10">
        <v>0</v>
      </c>
      <c r="B6" s="10">
        <f>-$B$1</f>
        <v>-5000</v>
      </c>
      <c r="C6" s="10">
        <v>1</v>
      </c>
      <c r="D6" s="10">
        <f>-$B$1</f>
        <v>-5000</v>
      </c>
      <c r="E6" s="10">
        <f>-$B$1</f>
        <v>-5000</v>
      </c>
    </row>
    <row r="7" spans="1:5" x14ac:dyDescent="0.3">
      <c r="A7" s="10">
        <v>1</v>
      </c>
      <c r="B7" s="10">
        <f>$B$2</f>
        <v>1000</v>
      </c>
      <c r="C7" s="10">
        <f>1/POWER(1+$B$3, A7)</f>
        <v>0.90909090909090906</v>
      </c>
      <c r="D7" s="10">
        <f>B7*C7</f>
        <v>909.09090909090901</v>
      </c>
      <c r="E7" s="10">
        <f>E6 + D7</f>
        <v>-4090.909090909091</v>
      </c>
    </row>
    <row r="8" spans="1:5" x14ac:dyDescent="0.3">
      <c r="A8" s="10">
        <v>2</v>
      </c>
      <c r="B8" s="10">
        <f t="shared" ref="B8:B15" si="0">$B$2</f>
        <v>1000</v>
      </c>
      <c r="C8" s="10">
        <f>1/POWER(1+$B$3, A8)</f>
        <v>0.82644628099173545</v>
      </c>
      <c r="D8" s="10">
        <f t="shared" ref="D8:D15" si="1">B8*C8</f>
        <v>826.44628099173542</v>
      </c>
      <c r="E8" s="10">
        <f t="shared" ref="E8:E15" si="2">E7 + D8</f>
        <v>-3264.4628099173556</v>
      </c>
    </row>
    <row r="9" spans="1:5" x14ac:dyDescent="0.3">
      <c r="A9" s="10">
        <v>3</v>
      </c>
      <c r="B9" s="10">
        <f t="shared" si="0"/>
        <v>1000</v>
      </c>
      <c r="C9" s="10">
        <f t="shared" ref="C9:C15" si="3">1/POWER(1+$B$3, A9)</f>
        <v>0.75131480090157754</v>
      </c>
      <c r="D9" s="10">
        <f t="shared" si="1"/>
        <v>751.31480090157754</v>
      </c>
      <c r="E9" s="10">
        <f t="shared" si="2"/>
        <v>-2513.1480090157779</v>
      </c>
    </row>
    <row r="10" spans="1:5" x14ac:dyDescent="0.3">
      <c r="A10" s="10">
        <v>4</v>
      </c>
      <c r="B10" s="10">
        <f t="shared" si="0"/>
        <v>1000</v>
      </c>
      <c r="C10" s="10">
        <f t="shared" si="3"/>
        <v>0.68301345536507052</v>
      </c>
      <c r="D10" s="10">
        <f t="shared" si="1"/>
        <v>683.01345536507051</v>
      </c>
      <c r="E10" s="10">
        <f t="shared" si="2"/>
        <v>-1830.1345536507074</v>
      </c>
    </row>
    <row r="11" spans="1:5" x14ac:dyDescent="0.3">
      <c r="A11" s="10">
        <v>5</v>
      </c>
      <c r="B11" s="10">
        <f t="shared" si="0"/>
        <v>1000</v>
      </c>
      <c r="C11" s="10">
        <f t="shared" si="3"/>
        <v>0.62092132305915493</v>
      </c>
      <c r="D11" s="10">
        <f t="shared" si="1"/>
        <v>620.92132305915493</v>
      </c>
      <c r="E11" s="10">
        <f t="shared" si="2"/>
        <v>-1209.2132305915525</v>
      </c>
    </row>
    <row r="12" spans="1:5" x14ac:dyDescent="0.3">
      <c r="A12" s="10">
        <v>6</v>
      </c>
      <c r="B12" s="10">
        <f t="shared" si="0"/>
        <v>1000</v>
      </c>
      <c r="C12" s="10">
        <f t="shared" si="3"/>
        <v>0.56447393005377722</v>
      </c>
      <c r="D12" s="10">
        <f t="shared" si="1"/>
        <v>564.47393005377717</v>
      </c>
      <c r="E12" s="10">
        <f t="shared" si="2"/>
        <v>-644.73930053777531</v>
      </c>
    </row>
    <row r="13" spans="1:5" x14ac:dyDescent="0.3">
      <c r="A13" s="10">
        <v>7</v>
      </c>
      <c r="B13" s="10">
        <f t="shared" si="0"/>
        <v>1000</v>
      </c>
      <c r="C13" s="10">
        <f t="shared" si="3"/>
        <v>0.51315811823070645</v>
      </c>
      <c r="D13" s="10">
        <f t="shared" si="1"/>
        <v>513.15811823070646</v>
      </c>
      <c r="E13" s="10">
        <f t="shared" si="2"/>
        <v>-131.58118230706884</v>
      </c>
    </row>
    <row r="14" spans="1:5" x14ac:dyDescent="0.3">
      <c r="A14" s="10">
        <v>8</v>
      </c>
      <c r="B14" s="10">
        <f t="shared" si="0"/>
        <v>1000</v>
      </c>
      <c r="C14" s="10">
        <f t="shared" si="3"/>
        <v>0.46650738020973315</v>
      </c>
      <c r="D14" s="10">
        <f t="shared" si="1"/>
        <v>466.50738020973313</v>
      </c>
      <c r="E14" s="10">
        <f t="shared" si="2"/>
        <v>334.92619790266428</v>
      </c>
    </row>
    <row r="15" spans="1:5" x14ac:dyDescent="0.3">
      <c r="A15" s="10">
        <v>9</v>
      </c>
      <c r="B15" s="10">
        <f t="shared" si="0"/>
        <v>1000</v>
      </c>
      <c r="C15" s="10">
        <f t="shared" si="3"/>
        <v>0.42409761837248466</v>
      </c>
      <c r="D15" s="10">
        <f t="shared" si="1"/>
        <v>424.09761837248465</v>
      </c>
      <c r="E15" s="10">
        <f t="shared" si="2"/>
        <v>759.02381627514887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0F40-709B-4EAA-9CE2-0B3B55E7936F}">
  <dimension ref="A1:G12"/>
  <sheetViews>
    <sheetView zoomScaleNormal="100" workbookViewId="0">
      <selection activeCell="F19" sqref="F19"/>
    </sheetView>
  </sheetViews>
  <sheetFormatPr defaultRowHeight="16.8" x14ac:dyDescent="0.3"/>
  <cols>
    <col min="1" max="1" width="8.88671875" style="10"/>
    <col min="2" max="2" width="14.6640625" style="10" customWidth="1"/>
    <col min="3" max="3" width="15.33203125" style="10" customWidth="1"/>
    <col min="4" max="4" width="18.88671875" style="10" customWidth="1"/>
    <col min="5" max="5" width="21.77734375" style="10" customWidth="1"/>
    <col min="6" max="6" width="29.5546875" style="10" customWidth="1"/>
    <col min="7" max="7" width="30.6640625" style="10" customWidth="1"/>
    <col min="8" max="16384" width="8.88671875" style="10"/>
  </cols>
  <sheetData>
    <row r="1" spans="1:7" x14ac:dyDescent="0.3">
      <c r="A1" s="15" t="s">
        <v>25</v>
      </c>
      <c r="B1" s="15" t="s">
        <v>36</v>
      </c>
      <c r="C1" s="15" t="s">
        <v>35</v>
      </c>
      <c r="D1" s="15" t="s">
        <v>2</v>
      </c>
      <c r="E1" s="15" t="s">
        <v>14</v>
      </c>
      <c r="F1" s="15" t="s">
        <v>32</v>
      </c>
      <c r="G1" s="15" t="s">
        <v>33</v>
      </c>
    </row>
    <row r="2" spans="1:7" x14ac:dyDescent="0.3">
      <c r="A2" s="10">
        <v>0</v>
      </c>
      <c r="B2" s="10">
        <v>100</v>
      </c>
      <c r="C2" s="10">
        <v>0</v>
      </c>
      <c r="D2" s="10">
        <f>C2-B2</f>
        <v>-100</v>
      </c>
      <c r="E2" s="10">
        <f>1/POWER(1+$B$12, A2)</f>
        <v>1</v>
      </c>
      <c r="F2" s="10">
        <f>D2*E2</f>
        <v>-100</v>
      </c>
      <c r="G2" s="10">
        <f>F2</f>
        <v>-100</v>
      </c>
    </row>
    <row r="3" spans="1:7" x14ac:dyDescent="0.3">
      <c r="A3" s="10">
        <v>1</v>
      </c>
      <c r="B3" s="10">
        <v>0</v>
      </c>
      <c r="C3" s="10">
        <v>30</v>
      </c>
      <c r="D3" s="10">
        <f t="shared" ref="D3:D7" si="0">C3-B3</f>
        <v>30</v>
      </c>
      <c r="E3" s="10">
        <f t="shared" ref="E3:E7" si="1">1/POWER(1+$B$12, A3)</f>
        <v>0.85470085470085477</v>
      </c>
      <c r="F3" s="10">
        <f t="shared" ref="F3:F7" si="2">D3*E3</f>
        <v>25.641025641025642</v>
      </c>
      <c r="G3" s="10">
        <f>G2+F3</f>
        <v>-74.358974358974365</v>
      </c>
    </row>
    <row r="4" spans="1:7" x14ac:dyDescent="0.3">
      <c r="A4" s="10">
        <v>2</v>
      </c>
      <c r="B4" s="10">
        <v>0</v>
      </c>
      <c r="C4" s="10">
        <v>30</v>
      </c>
      <c r="D4" s="10">
        <f t="shared" si="0"/>
        <v>30</v>
      </c>
      <c r="E4" s="10">
        <f t="shared" si="1"/>
        <v>0.73051355102637161</v>
      </c>
      <c r="F4" s="10">
        <f t="shared" si="2"/>
        <v>21.915406530791149</v>
      </c>
      <c r="G4" s="10">
        <f t="shared" ref="G4:G7" si="3">G3+F4</f>
        <v>-52.44356782818322</v>
      </c>
    </row>
    <row r="5" spans="1:7" x14ac:dyDescent="0.3">
      <c r="A5" s="10">
        <v>3</v>
      </c>
      <c r="B5" s="10">
        <v>0</v>
      </c>
      <c r="C5" s="10">
        <v>30</v>
      </c>
      <c r="D5" s="10">
        <f t="shared" si="0"/>
        <v>30</v>
      </c>
      <c r="E5" s="10">
        <f t="shared" si="1"/>
        <v>0.62437055643279626</v>
      </c>
      <c r="F5" s="10">
        <f t="shared" si="2"/>
        <v>18.731116692983889</v>
      </c>
      <c r="G5" s="10">
        <f t="shared" si="3"/>
        <v>-33.712451135199331</v>
      </c>
    </row>
    <row r="6" spans="1:7" x14ac:dyDescent="0.3">
      <c r="A6" s="10">
        <v>4</v>
      </c>
      <c r="B6" s="10">
        <v>0</v>
      </c>
      <c r="C6" s="10">
        <v>40</v>
      </c>
      <c r="D6" s="10">
        <f t="shared" si="0"/>
        <v>40</v>
      </c>
      <c r="E6" s="10">
        <f t="shared" si="1"/>
        <v>0.53365004823315931</v>
      </c>
      <c r="F6" s="10">
        <f t="shared" si="2"/>
        <v>21.346001929326373</v>
      </c>
      <c r="G6" s="10">
        <f>G5+F6</f>
        <v>-12.366449205872957</v>
      </c>
    </row>
    <row r="7" spans="1:7" x14ac:dyDescent="0.3">
      <c r="A7" s="10">
        <v>5</v>
      </c>
      <c r="B7" s="10">
        <v>0</v>
      </c>
      <c r="C7" s="10">
        <v>40</v>
      </c>
      <c r="D7" s="10">
        <f t="shared" si="0"/>
        <v>40</v>
      </c>
      <c r="E7" s="10">
        <f t="shared" si="1"/>
        <v>0.45611115233603361</v>
      </c>
      <c r="F7" s="10">
        <f t="shared" si="2"/>
        <v>18.244446093441343</v>
      </c>
      <c r="G7" s="10">
        <f t="shared" si="3"/>
        <v>5.8779968875683863</v>
      </c>
    </row>
    <row r="12" spans="1:7" x14ac:dyDescent="0.3">
      <c r="A12" s="10" t="s">
        <v>37</v>
      </c>
      <c r="B12" s="1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3D67-E97E-4C47-BB17-56EC1B95AD49}">
  <dimension ref="A1:D2"/>
  <sheetViews>
    <sheetView workbookViewId="0">
      <selection activeCell="C20" sqref="C20"/>
    </sheetView>
  </sheetViews>
  <sheetFormatPr defaultRowHeight="16.8" x14ac:dyDescent="0.3"/>
  <cols>
    <col min="1" max="1" width="35.6640625" style="10" customWidth="1"/>
    <col min="2" max="2" width="32.6640625" style="10" customWidth="1"/>
    <col min="3" max="3" width="29.88671875" style="10" customWidth="1"/>
    <col min="4" max="4" width="48.33203125" style="10" customWidth="1"/>
    <col min="5" max="16384" width="8.88671875" style="10"/>
  </cols>
  <sheetData>
    <row r="1" spans="1:4" x14ac:dyDescent="0.3">
      <c r="A1" s="15" t="s">
        <v>38</v>
      </c>
      <c r="B1" s="15" t="s">
        <v>39</v>
      </c>
      <c r="C1" s="15" t="s">
        <v>40</v>
      </c>
      <c r="D1" s="15" t="s">
        <v>41</v>
      </c>
    </row>
    <row r="2" spans="1:4" x14ac:dyDescent="0.3">
      <c r="A2" s="10">
        <v>0.17</v>
      </c>
      <c r="B2" s="10">
        <v>100</v>
      </c>
      <c r="C2" s="10">
        <v>300</v>
      </c>
      <c r="D2" s="10">
        <f xml:space="preserve"> B2*(1+$A$2)^(3-2) + C2/(1+$A$2)^(5-3)</f>
        <v>336.15406530791154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763A-844B-40F8-84E9-FA808A11DCCE}">
  <dimension ref="A1:I9"/>
  <sheetViews>
    <sheetView topLeftCell="A4" zoomScaleNormal="100" workbookViewId="0">
      <selection activeCell="F24" sqref="F24"/>
    </sheetView>
  </sheetViews>
  <sheetFormatPr defaultRowHeight="16.8" x14ac:dyDescent="0.3"/>
  <cols>
    <col min="1" max="1" width="13.5546875" style="11" customWidth="1"/>
    <col min="2" max="2" width="16.109375" style="11" customWidth="1"/>
    <col min="3" max="3" width="19.44140625" style="11" customWidth="1"/>
    <col min="4" max="4" width="15.6640625" style="11" customWidth="1"/>
    <col min="5" max="5" width="20.77734375" style="11" customWidth="1"/>
    <col min="6" max="6" width="14.109375" style="11" customWidth="1"/>
    <col min="7" max="7" width="29.77734375" style="11" customWidth="1"/>
    <col min="8" max="8" width="28.33203125" style="11" customWidth="1"/>
    <col min="9" max="9" width="24.88671875" style="11" customWidth="1"/>
    <col min="10" max="16384" width="8.88671875" style="11"/>
  </cols>
  <sheetData>
    <row r="1" spans="1:9" x14ac:dyDescent="0.3">
      <c r="A1" s="7" t="s">
        <v>55</v>
      </c>
      <c r="B1" s="7" t="s">
        <v>61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</row>
    <row r="2" spans="1:9" x14ac:dyDescent="0.3">
      <c r="A2" s="8" t="s">
        <v>62</v>
      </c>
      <c r="B2" s="8">
        <v>2</v>
      </c>
      <c r="C2" s="8">
        <v>5</v>
      </c>
      <c r="D2" s="8">
        <v>4</v>
      </c>
      <c r="E2" s="8">
        <v>3</v>
      </c>
      <c r="F2" s="8">
        <v>1</v>
      </c>
      <c r="G2" s="8">
        <v>3</v>
      </c>
      <c r="H2" s="8"/>
      <c r="I2" s="9"/>
    </row>
    <row r="3" spans="1:9" x14ac:dyDescent="0.3">
      <c r="A3" s="8" t="s">
        <v>56</v>
      </c>
      <c r="B3" s="8">
        <v>9</v>
      </c>
      <c r="C3" s="8">
        <v>5</v>
      </c>
      <c r="D3" s="8">
        <v>2</v>
      </c>
      <c r="E3" s="8">
        <v>0</v>
      </c>
      <c r="F3" s="8">
        <v>2</v>
      </c>
      <c r="G3" s="8">
        <v>5</v>
      </c>
      <c r="H3" s="10">
        <f>SUMPRODUCT($B$2:$G$2, B3:G3)</f>
        <v>68</v>
      </c>
      <c r="I3" s="9">
        <f>SUMPRODUCT($B$9:$G$9, B3:G3)</f>
        <v>0</v>
      </c>
    </row>
    <row r="4" spans="1:9" x14ac:dyDescent="0.3">
      <c r="A4" s="8" t="s">
        <v>57</v>
      </c>
      <c r="B4" s="8">
        <v>2</v>
      </c>
      <c r="C4" s="8">
        <v>6</v>
      </c>
      <c r="D4" s="8">
        <v>2</v>
      </c>
      <c r="E4" s="8">
        <v>0</v>
      </c>
      <c r="F4" s="8">
        <v>5</v>
      </c>
      <c r="G4" s="8">
        <v>1</v>
      </c>
      <c r="H4" s="10">
        <f>SUMPRODUCT($B$2:$G$2, B4:G4)</f>
        <v>50</v>
      </c>
      <c r="I4" s="9">
        <f t="shared" ref="I4:I7" si="0">SUMPRODUCT($B$9:$G$9, B4:G4)</f>
        <v>0</v>
      </c>
    </row>
    <row r="5" spans="1:9" x14ac:dyDescent="0.3">
      <c r="A5" s="8" t="s">
        <v>58</v>
      </c>
      <c r="B5" s="8">
        <v>6</v>
      </c>
      <c r="C5" s="8">
        <v>8</v>
      </c>
      <c r="D5" s="8">
        <v>2</v>
      </c>
      <c r="E5" s="8">
        <v>2</v>
      </c>
      <c r="F5" s="8">
        <v>6</v>
      </c>
      <c r="G5" s="8">
        <v>0</v>
      </c>
      <c r="H5" s="10">
        <f t="shared" ref="H5:H7" si="1">SUMPRODUCT($B$2:$G$2, B5:G5)</f>
        <v>72</v>
      </c>
      <c r="I5" s="9">
        <f t="shared" si="0"/>
        <v>0</v>
      </c>
    </row>
    <row r="6" spans="1:9" x14ac:dyDescent="0.3">
      <c r="A6" s="8" t="s">
        <v>59</v>
      </c>
      <c r="B6" s="8">
        <v>1</v>
      </c>
      <c r="C6" s="8">
        <v>1</v>
      </c>
      <c r="D6" s="8">
        <v>5</v>
      </c>
      <c r="E6" s="8">
        <v>10</v>
      </c>
      <c r="F6" s="8">
        <v>5</v>
      </c>
      <c r="G6" s="8">
        <v>0</v>
      </c>
      <c r="H6" s="10">
        <f t="shared" si="1"/>
        <v>62</v>
      </c>
      <c r="I6" s="9">
        <f t="shared" si="0"/>
        <v>0</v>
      </c>
    </row>
    <row r="7" spans="1:9" x14ac:dyDescent="0.3">
      <c r="A7" s="8" t="s">
        <v>60</v>
      </c>
      <c r="B7" s="8">
        <v>3</v>
      </c>
      <c r="C7" s="8">
        <v>10</v>
      </c>
      <c r="D7" s="8">
        <v>9</v>
      </c>
      <c r="E7" s="8">
        <v>1</v>
      </c>
      <c r="F7" s="8">
        <v>8</v>
      </c>
      <c r="G7" s="8">
        <v>0</v>
      </c>
      <c r="H7" s="10">
        <f t="shared" si="1"/>
        <v>103</v>
      </c>
      <c r="I7" s="9">
        <f t="shared" si="0"/>
        <v>0</v>
      </c>
    </row>
    <row r="8" spans="1:9" x14ac:dyDescent="0.3">
      <c r="A8" s="8" t="s">
        <v>63</v>
      </c>
      <c r="B8" s="8">
        <v>5</v>
      </c>
      <c r="C8" s="8" t="str">
        <f>C1</f>
        <v>Hỗ trợ chiến lược</v>
      </c>
      <c r="D8" s="8" t="str">
        <f>D1</f>
        <v>Tính cấp thiết</v>
      </c>
      <c r="E8" s="8" t="str">
        <f>E1</f>
        <v>10% doanh số SP mới</v>
      </c>
      <c r="F8" s="8" t="str">
        <f>F1</f>
        <v>Cạnh tranh</v>
      </c>
      <c r="G8" s="8" t="str">
        <f>G1</f>
        <v>Lấp đầy khoảng trống thị trường</v>
      </c>
      <c r="H8" s="8"/>
    </row>
    <row r="9" spans="1:9" x14ac:dyDescent="0.3">
      <c r="A9" s="8"/>
      <c r="B9" s="8"/>
      <c r="C9" s="8"/>
      <c r="D9" s="8"/>
      <c r="E9" s="8"/>
      <c r="F9" s="8"/>
      <c r="G9" s="8"/>
      <c r="H9" s="8"/>
    </row>
  </sheetData>
  <dataValidations count="1">
    <dataValidation type="whole" showInputMessage="1" showErrorMessage="1" error="Nhập điểm từ 0 đến 10." prompt="Nhập điểm (0..10)." sqref="B3:G7" xr:uid="{E25AC5B2-AEF0-4A37-A90E-4684C45935EE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417B-9BF7-4C7D-8D3A-C8CD04526A5D}">
  <dimension ref="A1:F2"/>
  <sheetViews>
    <sheetView workbookViewId="0">
      <selection activeCell="F16" sqref="F16"/>
    </sheetView>
  </sheetViews>
  <sheetFormatPr defaultRowHeight="16.8" x14ac:dyDescent="0.3"/>
  <cols>
    <col min="1" max="1" width="19.6640625" style="10" customWidth="1"/>
    <col min="2" max="2" width="13.6640625" style="10" customWidth="1"/>
    <col min="3" max="3" width="15.44140625" style="10" customWidth="1"/>
    <col min="4" max="4" width="18.109375" style="10" customWidth="1"/>
    <col min="5" max="5" width="20" style="10" customWidth="1"/>
    <col min="6" max="6" width="28.33203125" style="10" customWidth="1"/>
    <col min="7" max="16384" width="8.88671875" style="10"/>
  </cols>
  <sheetData>
    <row r="1" spans="1:6" ht="67.2" x14ac:dyDescent="0.3">
      <c r="A1" s="12" t="s">
        <v>43</v>
      </c>
      <c r="B1" s="12" t="s">
        <v>44</v>
      </c>
      <c r="C1" s="12" t="s">
        <v>45</v>
      </c>
      <c r="D1" s="12" t="s">
        <v>46</v>
      </c>
      <c r="E1" s="13" t="s">
        <v>47</v>
      </c>
      <c r="F1" s="12" t="s">
        <v>42</v>
      </c>
    </row>
    <row r="2" spans="1:6" x14ac:dyDescent="0.3">
      <c r="A2" s="10">
        <v>200</v>
      </c>
      <c r="B2" s="10">
        <v>25</v>
      </c>
      <c r="C2" s="10">
        <v>12</v>
      </c>
      <c r="D2" s="10">
        <v>1.4999999999999999E-2</v>
      </c>
      <c r="E2" s="14">
        <f>B2*(1-(1+D2)^(-C2))/D2</f>
        <v>272.68763017433895</v>
      </c>
      <c r="F2" s="14">
        <f>A2 + E2</f>
        <v>472.68763017433895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DFE2-A096-43B1-9DD7-CB42E19749C4}">
  <dimension ref="A1:G11"/>
  <sheetViews>
    <sheetView tabSelected="1" workbookViewId="0">
      <selection activeCell="F16" sqref="F16"/>
    </sheetView>
  </sheetViews>
  <sheetFormatPr defaultRowHeight="16.8" x14ac:dyDescent="0.3"/>
  <cols>
    <col min="1" max="1" width="19.33203125" style="10" customWidth="1"/>
    <col min="2" max="2" width="18.5546875" style="10" customWidth="1"/>
    <col min="3" max="3" width="19.5546875" style="10" customWidth="1"/>
    <col min="4" max="4" width="13.44140625" style="10" customWidth="1"/>
    <col min="5" max="5" width="17.33203125" style="10" customWidth="1"/>
    <col min="6" max="6" width="35" style="10" customWidth="1"/>
    <col min="7" max="7" width="32.5546875" style="10" customWidth="1"/>
    <col min="8" max="16384" width="8.88671875" style="10"/>
  </cols>
  <sheetData>
    <row r="1" spans="1:7" ht="50.4" x14ac:dyDescent="0.3">
      <c r="A1" s="15" t="s">
        <v>48</v>
      </c>
      <c r="B1" s="15" t="s">
        <v>49</v>
      </c>
      <c r="C1" s="15" t="s">
        <v>50</v>
      </c>
      <c r="D1" s="16" t="s">
        <v>51</v>
      </c>
      <c r="E1" s="16" t="s">
        <v>52</v>
      </c>
      <c r="F1" s="15" t="s">
        <v>53</v>
      </c>
      <c r="G1" s="16" t="s">
        <v>54</v>
      </c>
    </row>
    <row r="2" spans="1:7" x14ac:dyDescent="0.3">
      <c r="A2" s="10">
        <v>100</v>
      </c>
      <c r="B2" s="10">
        <v>0.12</v>
      </c>
      <c r="C2" s="10">
        <v>10</v>
      </c>
      <c r="D2" s="10">
        <v>7</v>
      </c>
      <c r="E2" s="10">
        <v>5</v>
      </c>
      <c r="F2" s="10">
        <f>A2*(1+B2)^D2 - C2*(((1+B2)^D2 - 1)/B2)</f>
        <v>120.17802345676802</v>
      </c>
      <c r="G2" s="14">
        <f>PMT(B2, E2, -F2, 0, 0)</f>
        <v>33.338553272347106</v>
      </c>
    </row>
    <row r="11" spans="1:7" x14ac:dyDescent="0.3"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Bài 1.1</vt:lpstr>
      <vt:lpstr>Bài 1.2</vt:lpstr>
      <vt:lpstr>Bài 2.1</vt:lpstr>
      <vt:lpstr>Bài 2.2</vt:lpstr>
      <vt:lpstr>Bài 3</vt:lpstr>
      <vt:lpstr>Bài 4</vt:lpstr>
      <vt:lpstr>Bài 5</vt:lpstr>
      <vt:lpstr>Bài 6</vt:lpstr>
      <vt:lpstr>Bài 7</vt:lpstr>
      <vt:lpstr>Bài 8</vt:lpstr>
      <vt:lpstr>Bài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Lâm Thái</dc:creator>
  <cp:lastModifiedBy>TonyTonyChopper</cp:lastModifiedBy>
  <dcterms:created xsi:type="dcterms:W3CDTF">2025-09-18T01:14:24Z</dcterms:created>
  <dcterms:modified xsi:type="dcterms:W3CDTF">2025-09-20T16:42:18Z</dcterms:modified>
</cp:coreProperties>
</file>