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hunghongquan/Documents/NCS/NCS-ThuKhanh/attribute_reduction/excel_files/"/>
    </mc:Choice>
  </mc:AlternateContent>
  <xr:revisionPtr revIDLastSave="0" documentId="13_ncr:1_{F7193B67-92C6-F44F-95DE-EBDF5BD7D4F6}" xr6:coauthVersionLast="47" xr6:coauthVersionMax="47" xr10:uidLastSave="{00000000-0000-0000-0000-000000000000}"/>
  <bookViews>
    <workbookView xWindow="16800" yWindow="0" windowWidth="16800" windowHeight="21000" xr2:uid="{4B0BD777-DE2A-4B47-BCCA-EE5C6B352433}"/>
  </bookViews>
  <sheets>
    <sheet name="Topsis_I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6" i="1" l="1"/>
  <c r="BL7" i="1"/>
  <c r="BL8" i="1"/>
  <c r="BL9" i="1"/>
  <c r="BM8" i="1" s="1"/>
  <c r="BL10" i="1"/>
  <c r="BM6" i="1" s="1"/>
  <c r="BL11" i="1"/>
  <c r="BM11" i="1" s="1"/>
  <c r="BL12" i="1"/>
  <c r="BM12" i="1" s="1"/>
  <c r="BL13" i="1"/>
  <c r="BM13" i="1" s="1"/>
  <c r="BL14" i="1"/>
  <c r="BL15" i="1"/>
  <c r="BL16" i="1"/>
  <c r="BL17" i="1"/>
  <c r="BL18" i="1"/>
  <c r="BL19" i="1"/>
  <c r="BL20" i="1"/>
  <c r="BL21" i="1"/>
  <c r="BL22" i="1"/>
  <c r="BL23" i="1"/>
  <c r="BL24" i="1"/>
  <c r="BM7" i="1"/>
  <c r="BM14" i="1"/>
  <c r="BM15" i="1"/>
  <c r="BM16" i="1"/>
  <c r="BM17" i="1"/>
  <c r="BM18" i="1"/>
  <c r="BM19" i="1"/>
  <c r="BM20" i="1"/>
  <c r="BM21" i="1"/>
  <c r="BM22" i="1"/>
  <c r="BM23" i="1"/>
  <c r="BM24" i="1"/>
  <c r="BI6" i="1"/>
  <c r="BH6" i="1"/>
  <c r="AG29" i="1"/>
  <c r="AH27" i="1" s="1"/>
  <c r="T6" i="1" a="1"/>
  <c r="T6" i="1" s="1"/>
  <c r="AD6" i="1" s="1" a="1"/>
  <c r="AD6" i="1" s="1"/>
  <c r="Q6" i="1" a="1"/>
  <c r="Q6" i="1" s="1"/>
  <c r="U6" i="1" a="1"/>
  <c r="S6" i="1" a="1"/>
  <c r="R6" i="1"/>
  <c r="AB15" i="1" s="1" a="1"/>
  <c r="AB15" i="1" s="1"/>
  <c r="R6" i="1" a="1"/>
  <c r="P6" i="1" a="1"/>
  <c r="O6" i="1" a="1"/>
  <c r="N6" i="1" a="1"/>
  <c r="N6" i="1" s="1"/>
  <c r="X6" i="1" s="1" a="1"/>
  <c r="X6" i="1" s="1"/>
  <c r="M6" i="1" a="1"/>
  <c r="BM10" i="1" l="1"/>
  <c r="BM9" i="1"/>
  <c r="AB13" i="1" a="1"/>
  <c r="AB13" i="1" s="1"/>
  <c r="AB22" i="1" a="1"/>
  <c r="AB22" i="1" s="1"/>
  <c r="AG27" i="1"/>
  <c r="X18" i="1" a="1"/>
  <c r="X18" i="1" s="1"/>
  <c r="AD10" i="1" a="1"/>
  <c r="AD10" i="1" s="1"/>
  <c r="AD22" i="1" a="1"/>
  <c r="AD22" i="1" s="1"/>
  <c r="AD11" i="1" a="1"/>
  <c r="AD11" i="1" s="1"/>
  <c r="AD9" i="1" a="1"/>
  <c r="AD9" i="1" s="1"/>
  <c r="AD18" i="1" a="1"/>
  <c r="AD18" i="1" s="1"/>
  <c r="AD8" i="1" a="1"/>
  <c r="AD8" i="1" s="1"/>
  <c r="AD16" i="1" a="1"/>
  <c r="AD16" i="1" s="1"/>
  <c r="AO27" i="1"/>
  <c r="AN27" i="1"/>
  <c r="AL27" i="1"/>
  <c r="AK27" i="1"/>
  <c r="AM27" i="1"/>
  <c r="AJ27" i="1"/>
  <c r="AI27" i="1"/>
  <c r="X21" i="1" a="1"/>
  <c r="X21" i="1" s="1"/>
  <c r="X12" i="1" a="1"/>
  <c r="X12" i="1" s="1"/>
  <c r="X20" i="1" a="1"/>
  <c r="X20" i="1" s="1"/>
  <c r="X19" i="1" a="1"/>
  <c r="X19" i="1" s="1"/>
  <c r="X15" i="1" a="1"/>
  <c r="X15" i="1" s="1"/>
  <c r="X22" i="1" a="1"/>
  <c r="X22" i="1" s="1"/>
  <c r="X13" i="1" a="1"/>
  <c r="X13" i="1" s="1"/>
  <c r="AB18" i="1" a="1"/>
  <c r="AB18" i="1" s="1"/>
  <c r="X8" i="1" a="1"/>
  <c r="X8" i="1" s="1"/>
  <c r="AB11" i="1" a="1"/>
  <c r="AB11" i="1" s="1"/>
  <c r="AB20" i="1" a="1"/>
  <c r="AB20" i="1" s="1"/>
  <c r="AB16" i="1" a="1"/>
  <c r="AB16" i="1" s="1"/>
  <c r="AB8" i="1" a="1"/>
  <c r="AB8" i="1" s="1"/>
  <c r="AB7" i="1" a="1"/>
  <c r="AB7" i="1" s="1"/>
  <c r="AB6" i="1" a="1"/>
  <c r="AB6" i="1" s="1"/>
  <c r="AB12" i="1" a="1"/>
  <c r="AB12" i="1" s="1"/>
  <c r="AB14" i="1" a="1"/>
  <c r="AB14" i="1" s="1"/>
  <c r="AB19" i="1" a="1"/>
  <c r="AB19" i="1" s="1"/>
  <c r="AB21" i="1" a="1"/>
  <c r="AB21" i="1" s="1"/>
  <c r="X14" i="1" a="1"/>
  <c r="X14" i="1" s="1"/>
  <c r="M6" i="1"/>
  <c r="W23" i="1" s="1" a="1"/>
  <c r="W23" i="1" s="1"/>
  <c r="W9" i="1" a="1"/>
  <c r="W9" i="1" s="1"/>
  <c r="W24" i="1" a="1"/>
  <c r="W24" i="1" s="1"/>
  <c r="W15" i="1" a="1"/>
  <c r="W15" i="1" s="1"/>
  <c r="AC23" i="1" a="1"/>
  <c r="AC23" i="1" s="1"/>
  <c r="S6" i="1"/>
  <c r="AC21" i="1" s="1" a="1"/>
  <c r="AC21" i="1" s="1"/>
  <c r="X7" i="1" a="1"/>
  <c r="X7" i="1" s="1"/>
  <c r="X11" i="1" a="1"/>
  <c r="X11" i="1" s="1"/>
  <c r="X16" i="1" a="1"/>
  <c r="X16" i="1" s="1"/>
  <c r="O6" i="1"/>
  <c r="Y24" i="1" s="1" a="1"/>
  <c r="Y24" i="1" s="1"/>
  <c r="AD21" i="1" a="1"/>
  <c r="AD21" i="1" s="1"/>
  <c r="AD15" i="1" a="1"/>
  <c r="AD15" i="1" s="1"/>
  <c r="AD20" i="1" a="1"/>
  <c r="AD20" i="1" s="1"/>
  <c r="AD14" i="1" a="1"/>
  <c r="AD14" i="1" s="1"/>
  <c r="AD7" i="1" a="1"/>
  <c r="AD7" i="1" s="1"/>
  <c r="AD19" i="1" a="1"/>
  <c r="AD19" i="1" s="1"/>
  <c r="AD13" i="1" a="1"/>
  <c r="AD13" i="1" s="1"/>
  <c r="Y20" i="1" a="1"/>
  <c r="Y20" i="1" s="1"/>
  <c r="AE22" i="1" a="1"/>
  <c r="AE22" i="1" s="1"/>
  <c r="AD24" i="1" a="1"/>
  <c r="AD24" i="1" s="1"/>
  <c r="Y11" i="1" a="1"/>
  <c r="Y11" i="1" s="1"/>
  <c r="Z7" i="1" a="1"/>
  <c r="Z7" i="1" s="1"/>
  <c r="Y13" i="1" a="1"/>
  <c r="Y13" i="1" s="1"/>
  <c r="AD17" i="1" a="1"/>
  <c r="AD17" i="1" s="1"/>
  <c r="P6" i="1"/>
  <c r="Z19" i="1" s="1" a="1"/>
  <c r="Z19" i="1" s="1"/>
  <c r="AE19" i="1" a="1"/>
  <c r="AE19" i="1" s="1"/>
  <c r="AE13" i="1" a="1"/>
  <c r="AE13" i="1" s="1"/>
  <c r="AE12" i="1" a="1"/>
  <c r="AE12" i="1" s="1"/>
  <c r="U6" i="1"/>
  <c r="AE24" i="1" a="1"/>
  <c r="AE24" i="1" s="1"/>
  <c r="Y23" i="1" a="1"/>
  <c r="Y23" i="1" s="1"/>
  <c r="Y17" i="1" a="1"/>
  <c r="Y17" i="1" s="1"/>
  <c r="Y22" i="1" a="1"/>
  <c r="Y22" i="1" s="1"/>
  <c r="Y16" i="1" a="1"/>
  <c r="Y16" i="1" s="1"/>
  <c r="Y8" i="1" a="1"/>
  <c r="Y8" i="1" s="1"/>
  <c r="Y21" i="1" a="1"/>
  <c r="Y21" i="1" s="1"/>
  <c r="Y15" i="1" a="1"/>
  <c r="Y15" i="1" s="1"/>
  <c r="AA19" i="1" a="1"/>
  <c r="AA19" i="1" s="1"/>
  <c r="AD12" i="1" a="1"/>
  <c r="AD12" i="1" s="1"/>
  <c r="AE17" i="1" a="1"/>
  <c r="AE17" i="1" s="1"/>
  <c r="Y19" i="1" a="1"/>
  <c r="Y19" i="1" s="1"/>
  <c r="AE21" i="1" a="1"/>
  <c r="AE21" i="1" s="1"/>
  <c r="AA22" i="1" a="1"/>
  <c r="AA22" i="1" s="1"/>
  <c r="AD23" i="1" a="1"/>
  <c r="AD23" i="1" s="1"/>
  <c r="X9" i="1" a="1"/>
  <c r="X9" i="1" s="1"/>
  <c r="AB9" i="1" a="1"/>
  <c r="AB9" i="1" s="1"/>
  <c r="X17" i="1" a="1"/>
  <c r="X17" i="1" s="1"/>
  <c r="AB17" i="1" a="1"/>
  <c r="AB17" i="1" s="1"/>
  <c r="X23" i="1" a="1"/>
  <c r="X23" i="1" s="1"/>
  <c r="AB23" i="1" a="1"/>
  <c r="AB23" i="1" s="1"/>
  <c r="X10" i="1" a="1"/>
  <c r="X10" i="1" s="1"/>
  <c r="AB10" i="1" a="1"/>
  <c r="AB10" i="1" s="1"/>
  <c r="X24" i="1" a="1"/>
  <c r="X24" i="1" s="1"/>
  <c r="AB24" i="1" a="1"/>
  <c r="AB24" i="1" s="1"/>
  <c r="Z21" i="1" l="1" a="1"/>
  <c r="Z21" i="1" s="1"/>
  <c r="W22" i="1" a="1"/>
  <c r="W22" i="1" s="1"/>
  <c r="AC12" i="1" a="1"/>
  <c r="AC12" i="1" s="1"/>
  <c r="N29" i="1" a="1"/>
  <c r="N29" i="1" s="1"/>
  <c r="W6" i="1" a="1"/>
  <c r="W6" i="1" s="1"/>
  <c r="W11" i="1" a="1"/>
  <c r="W11" i="1" s="1"/>
  <c r="W10" i="1" a="1"/>
  <c r="W10" i="1" s="1"/>
  <c r="Z24" i="1" a="1"/>
  <c r="Z24" i="1" s="1"/>
  <c r="AE15" i="1" a="1"/>
  <c r="AE15" i="1" s="1"/>
  <c r="AE6" i="1" a="1"/>
  <c r="AE6" i="1" s="1"/>
  <c r="AC14" i="1" a="1"/>
  <c r="AC14" i="1" s="1"/>
  <c r="W21" i="1" a="1"/>
  <c r="W21" i="1" s="1"/>
  <c r="W12" i="1" a="1"/>
  <c r="W12" i="1" s="1"/>
  <c r="AC9" i="1" a="1"/>
  <c r="AC9" i="1" s="1"/>
  <c r="W18" i="1" a="1"/>
  <c r="W18" i="1" s="1"/>
  <c r="AE11" i="1" a="1"/>
  <c r="AE11" i="1" s="1"/>
  <c r="Z11" i="1" a="1"/>
  <c r="Z11" i="1" s="1"/>
  <c r="AE10" i="1" a="1"/>
  <c r="AE10" i="1" s="1"/>
  <c r="AC15" i="1" a="1"/>
  <c r="AC15" i="1" s="1"/>
  <c r="W7" i="1" a="1"/>
  <c r="W7" i="1" s="1"/>
  <c r="W19" i="1" a="1"/>
  <c r="W19" i="1" s="1"/>
  <c r="Z10" i="1" a="1"/>
  <c r="Z10" i="1" s="1"/>
  <c r="W17" i="1" a="1"/>
  <c r="W17" i="1" s="1"/>
  <c r="AE18" i="1" a="1"/>
  <c r="AE18" i="1" s="1"/>
  <c r="Z13" i="1" a="1"/>
  <c r="Z13" i="1" s="1"/>
  <c r="AC8" i="1" a="1"/>
  <c r="AC8" i="1" s="1"/>
  <c r="W14" i="1" a="1"/>
  <c r="W14" i="1" s="1"/>
  <c r="AH26" i="1"/>
  <c r="AG4" i="1" a="1"/>
  <c r="AN15" i="1" s="1"/>
  <c r="AA18" i="1" a="1"/>
  <c r="AA18" i="1" s="1"/>
  <c r="AA23" i="1" a="1"/>
  <c r="AA23" i="1" s="1"/>
  <c r="AC19" i="1" a="1"/>
  <c r="AC19" i="1" s="1"/>
  <c r="AA12" i="1" a="1"/>
  <c r="AA12" i="1" s="1"/>
  <c r="AA13" i="1" a="1"/>
  <c r="AA13" i="1" s="1"/>
  <c r="Z16" i="1" a="1"/>
  <c r="Z16" i="1" s="1"/>
  <c r="Z23" i="1" a="1"/>
  <c r="Z23" i="1" s="1"/>
  <c r="Z6" i="1" a="1"/>
  <c r="Z6" i="1" s="1"/>
  <c r="Z18" i="1" a="1"/>
  <c r="Z18" i="1" s="1"/>
  <c r="Z9" i="1" a="1"/>
  <c r="Z9" i="1" s="1"/>
  <c r="Z17" i="1" a="1"/>
  <c r="Z17" i="1" s="1"/>
  <c r="Z8" i="1" a="1"/>
  <c r="Z8" i="1" s="1"/>
  <c r="Z12" i="1" a="1"/>
  <c r="Z12" i="1" s="1"/>
  <c r="Z14" i="1" a="1"/>
  <c r="Z14" i="1" s="1"/>
  <c r="AC13" i="1" a="1"/>
  <c r="AC13" i="1" s="1"/>
  <c r="AC20" i="1" a="1"/>
  <c r="AC20" i="1" s="1"/>
  <c r="AC6" i="1" a="1"/>
  <c r="AC6" i="1" s="1"/>
  <c r="AC7" i="1" a="1"/>
  <c r="AC7" i="1" s="1"/>
  <c r="AC11" i="1" a="1"/>
  <c r="AC11" i="1" s="1"/>
  <c r="AC10" i="1" a="1"/>
  <c r="AC10" i="1" s="1"/>
  <c r="AC16" i="1" a="1"/>
  <c r="AC16" i="1" s="1"/>
  <c r="AA11" i="1" a="1"/>
  <c r="AA11" i="1" s="1"/>
  <c r="AA20" i="1" a="1"/>
  <c r="AA20" i="1" s="1"/>
  <c r="Z22" i="1" a="1"/>
  <c r="Z22" i="1" s="1"/>
  <c r="Z20" i="1" a="1"/>
  <c r="Z20" i="1" s="1"/>
  <c r="AC18" i="1" a="1"/>
  <c r="AC18" i="1" s="1"/>
  <c r="AC22" i="1" a="1"/>
  <c r="AC22" i="1" s="1"/>
  <c r="W20" i="1" a="1"/>
  <c r="W20" i="1" s="1"/>
  <c r="AA6" i="1" a="1"/>
  <c r="AA6" i="1" s="1"/>
  <c r="AA14" i="1" a="1"/>
  <c r="AA14" i="1" s="1"/>
  <c r="AA10" i="1" a="1"/>
  <c r="AA10" i="1" s="1"/>
  <c r="AA16" i="1" a="1"/>
  <c r="AA16" i="1" s="1"/>
  <c r="AA9" i="1" a="1"/>
  <c r="AA9" i="1" s="1"/>
  <c r="AA21" i="1" a="1"/>
  <c r="AA21" i="1" s="1"/>
  <c r="AA7" i="1" a="1"/>
  <c r="AA7" i="1" s="1"/>
  <c r="AA15" i="1" a="1"/>
  <c r="AA15" i="1" s="1"/>
  <c r="AA24" i="1" a="1"/>
  <c r="AA24" i="1" s="1"/>
  <c r="AA17" i="1" a="1"/>
  <c r="AA17" i="1" s="1"/>
  <c r="AE9" i="1" a="1"/>
  <c r="AE9" i="1" s="1"/>
  <c r="AE20" i="1" a="1"/>
  <c r="AE20" i="1" s="1"/>
  <c r="AE14" i="1" a="1"/>
  <c r="AE14" i="1" s="1"/>
  <c r="AE16" i="1" a="1"/>
  <c r="AE16" i="1" s="1"/>
  <c r="AE23" i="1" a="1"/>
  <c r="AE23" i="1" s="1"/>
  <c r="AE8" i="1" a="1"/>
  <c r="AE8" i="1" s="1"/>
  <c r="AE7" i="1" a="1"/>
  <c r="AE7" i="1" s="1"/>
  <c r="Z15" i="1" a="1"/>
  <c r="Z15" i="1" s="1"/>
  <c r="AA8" i="1" a="1"/>
  <c r="AA8" i="1" s="1"/>
  <c r="Y12" i="1" a="1"/>
  <c r="Y12" i="1" s="1"/>
  <c r="Y10" i="1" a="1"/>
  <c r="Y10" i="1" s="1"/>
  <c r="Y7" i="1" a="1"/>
  <c r="Y7" i="1" s="1"/>
  <c r="Y9" i="1" a="1"/>
  <c r="Y9" i="1" s="1"/>
  <c r="Y6" i="1" a="1"/>
  <c r="Y6" i="1" s="1"/>
  <c r="Y14" i="1" a="1"/>
  <c r="Y14" i="1" s="1"/>
  <c r="Y18" i="1" a="1"/>
  <c r="Y18" i="1" s="1"/>
  <c r="AC24" i="1" a="1"/>
  <c r="AC24" i="1" s="1"/>
  <c r="AC17" i="1" a="1"/>
  <c r="AC17" i="1" s="1"/>
  <c r="W8" i="1" a="1"/>
  <c r="W8" i="1" s="1"/>
  <c r="W13" i="1" a="1"/>
  <c r="W13" i="1" s="1"/>
  <c r="W16" i="1" a="1"/>
  <c r="W16" i="1" s="1"/>
  <c r="AL6" i="1" l="1"/>
  <c r="AI9" i="1"/>
  <c r="AO23" i="1"/>
  <c r="AN23" i="1"/>
  <c r="AH18" i="1"/>
  <c r="AH17" i="1"/>
  <c r="AL12" i="1"/>
  <c r="AH13" i="1"/>
  <c r="AI24" i="1"/>
  <c r="AM22" i="1"/>
  <c r="AK19" i="1"/>
  <c r="AO7" i="1"/>
  <c r="AI15" i="1"/>
  <c r="AK9" i="1"/>
  <c r="AI16" i="1"/>
  <c r="AI6" i="1"/>
  <c r="AO8" i="1"/>
  <c r="AO17" i="1"/>
  <c r="AL21" i="1"/>
  <c r="AL23" i="1"/>
  <c r="AN8" i="1"/>
  <c r="AK10" i="1"/>
  <c r="AI13" i="1"/>
  <c r="AM6" i="1"/>
  <c r="AM20" i="1"/>
  <c r="AH6" i="1"/>
  <c r="AJ9" i="1"/>
  <c r="AL20" i="1"/>
  <c r="AH23" i="1"/>
  <c r="AI7" i="1"/>
  <c r="AJ7" i="1"/>
  <c r="AK16" i="1"/>
  <c r="AH9" i="1"/>
  <c r="AL8" i="1"/>
  <c r="AL10" i="1"/>
  <c r="AJ17" i="1"/>
  <c r="AL11" i="1"/>
  <c r="AL15" i="1"/>
  <c r="AI19" i="1"/>
  <c r="AI12" i="1"/>
  <c r="AO14" i="1"/>
  <c r="AK6" i="1"/>
  <c r="AM8" i="1"/>
  <c r="AI20" i="1"/>
  <c r="AK12" i="1"/>
  <c r="AL16" i="1"/>
  <c r="AJ11" i="1"/>
  <c r="AL9" i="1"/>
  <c r="AK8" i="1"/>
  <c r="AO20" i="1"/>
  <c r="AK15" i="1"/>
  <c r="AO22" i="1"/>
  <c r="AJ14" i="1"/>
  <c r="AO13" i="1"/>
  <c r="AN7" i="1"/>
  <c r="AH7" i="1"/>
  <c r="AN6" i="1"/>
  <c r="AI18" i="1"/>
  <c r="AJ15" i="1"/>
  <c r="AO9" i="1"/>
  <c r="AJ10" i="1"/>
  <c r="AK7" i="1"/>
  <c r="AH22" i="1"/>
  <c r="AJ22" i="1"/>
  <c r="AI17" i="1"/>
  <c r="AM11" i="1"/>
  <c r="AJ12" i="1"/>
  <c r="AI23" i="1"/>
  <c r="AH21" i="1"/>
  <c r="AI22" i="1"/>
  <c r="AM15" i="1"/>
  <c r="AI8" i="1"/>
  <c r="AM23" i="1"/>
  <c r="AI21" i="1"/>
  <c r="AL18" i="1"/>
  <c r="AH11" i="1"/>
  <c r="AM18" i="1"/>
  <c r="AK20" i="1"/>
  <c r="AH8" i="1"/>
  <c r="AM13" i="1"/>
  <c r="AJ18" i="1"/>
  <c r="AN20" i="1"/>
  <c r="AM19" i="1"/>
  <c r="AH12" i="1"/>
  <c r="AH16" i="1"/>
  <c r="AJ19" i="1"/>
  <c r="AN18" i="1"/>
  <c r="AM21" i="1"/>
  <c r="AM9" i="1"/>
  <c r="AI10" i="1"/>
  <c r="AO16" i="1"/>
  <c r="AH10" i="1"/>
  <c r="AK17" i="1"/>
  <c r="AK14" i="1"/>
  <c r="AN21" i="1"/>
  <c r="AL19" i="1"/>
  <c r="AL14" i="1"/>
  <c r="AJ6" i="1"/>
  <c r="AO19" i="1"/>
  <c r="AN14" i="1"/>
  <c r="AN22" i="1"/>
  <c r="AN13" i="1"/>
  <c r="AH19" i="1"/>
  <c r="AL7" i="1"/>
  <c r="AN12" i="1"/>
  <c r="AN24" i="1"/>
  <c r="AM17" i="1"/>
  <c r="AJ24" i="1"/>
  <c r="AK24" i="1"/>
  <c r="AO10" i="1"/>
  <c r="AM16" i="1"/>
  <c r="AJ23" i="1"/>
  <c r="AK23" i="1"/>
  <c r="AJ13" i="1"/>
  <c r="AL24" i="1"/>
  <c r="AI11" i="1"/>
  <c r="AN9" i="1"/>
  <c r="AM24" i="1"/>
  <c r="AH24" i="1"/>
  <c r="AJ20" i="1"/>
  <c r="AM10" i="1"/>
  <c r="AJ16" i="1"/>
  <c r="AL13" i="1"/>
  <c r="AH14" i="1"/>
  <c r="AO18" i="1"/>
  <c r="AO11" i="1"/>
  <c r="AJ21" i="1"/>
  <c r="AH15" i="1"/>
  <c r="AI14" i="1"/>
  <c r="AN17" i="1"/>
  <c r="AO6" i="1"/>
  <c r="AM12" i="1"/>
  <c r="AK21" i="1"/>
  <c r="AN10" i="1"/>
  <c r="AO24" i="1"/>
  <c r="AK11" i="1"/>
  <c r="AM7" i="1"/>
  <c r="AJ8" i="1"/>
  <c r="AK13" i="1"/>
  <c r="AN11" i="1"/>
  <c r="AK18" i="1"/>
  <c r="AL22" i="1"/>
  <c r="AO21" i="1"/>
  <c r="AN19" i="1"/>
  <c r="AK22" i="1"/>
  <c r="AM14" i="1"/>
  <c r="AO12" i="1"/>
  <c r="AL17" i="1"/>
  <c r="AH20" i="1"/>
  <c r="AO15" i="1"/>
  <c r="AN16" i="1"/>
  <c r="AG4" i="1"/>
  <c r="AG10" i="1" s="1"/>
  <c r="AG6" i="1" l="1"/>
  <c r="AW6" i="1"/>
  <c r="AG17" i="1"/>
  <c r="AG8" i="1"/>
  <c r="AS6" i="1"/>
  <c r="AW7" i="1"/>
  <c r="AU7" i="1"/>
  <c r="AV6" i="1"/>
  <c r="AX7" i="1"/>
  <c r="AY6" i="1"/>
  <c r="AZ6" i="1"/>
  <c r="AT7" i="1"/>
  <c r="AS7" i="1"/>
  <c r="AG14" i="1"/>
  <c r="AG7" i="1"/>
  <c r="AG15" i="1"/>
  <c r="AG9" i="1"/>
  <c r="AG24" i="1"/>
  <c r="AU6" i="1"/>
  <c r="AZ7" i="1"/>
  <c r="AX6" i="1"/>
  <c r="AV7" i="1"/>
  <c r="AG12" i="1"/>
  <c r="AG13" i="1"/>
  <c r="AG23" i="1"/>
  <c r="AG20" i="1"/>
  <c r="AG22" i="1"/>
  <c r="AG21" i="1"/>
  <c r="AT6" i="1"/>
  <c r="AY7" i="1"/>
  <c r="AG11" i="1"/>
  <c r="AG19" i="1"/>
  <c r="AG18" i="1"/>
  <c r="AG16" i="1"/>
  <c r="AR6" i="1" l="1"/>
  <c r="BC7" i="1" s="1" a="1"/>
  <c r="BC7" i="1" s="1"/>
  <c r="AR7" i="1"/>
  <c r="BD7" i="1" s="1" a="1"/>
  <c r="BD7" i="1" s="1"/>
  <c r="BC15" i="1" a="1"/>
  <c r="BC15" i="1" s="1"/>
  <c r="BD6" i="1" a="1"/>
  <c r="BD6" i="1" s="1"/>
  <c r="BC22" i="1" a="1"/>
  <c r="BC22" i="1" s="1"/>
  <c r="BD12" i="1" a="1"/>
  <c r="BD12" i="1" s="1"/>
  <c r="BD9" i="1" a="1"/>
  <c r="BD9" i="1" s="1"/>
  <c r="BD19" i="1" a="1"/>
  <c r="BD19" i="1" s="1"/>
  <c r="BD20" i="1" a="1"/>
  <c r="BD20" i="1" s="1"/>
  <c r="BD10" i="1" a="1"/>
  <c r="BD10" i="1" s="1"/>
  <c r="BD16" i="1" a="1"/>
  <c r="BD16" i="1" s="1"/>
  <c r="BD8" i="1" l="1" a="1"/>
  <c r="BD8" i="1" s="1"/>
  <c r="BD18" i="1" a="1"/>
  <c r="BD18" i="1" s="1"/>
  <c r="BD15" i="1" a="1"/>
  <c r="BD15" i="1" s="1"/>
  <c r="BD17" i="1" a="1"/>
  <c r="BD17" i="1" s="1"/>
  <c r="BD14" i="1" a="1"/>
  <c r="BD14" i="1" s="1"/>
  <c r="BD21" i="1" a="1"/>
  <c r="BD21" i="1" s="1"/>
  <c r="BC9" i="1" a="1"/>
  <c r="BC9" i="1" s="1"/>
  <c r="BH9" i="1" s="1"/>
  <c r="BC18" i="1" a="1"/>
  <c r="BC18" i="1" s="1"/>
  <c r="BH18" i="1" s="1"/>
  <c r="BD13" i="1" a="1"/>
  <c r="BD13" i="1" s="1"/>
  <c r="BD22" i="1" a="1"/>
  <c r="BD22" i="1" s="1"/>
  <c r="BH22" i="1" s="1"/>
  <c r="BD11" i="1" a="1"/>
  <c r="BD11" i="1" s="1"/>
  <c r="BC8" i="1" a="1"/>
  <c r="BC8" i="1" s="1"/>
  <c r="BH8" i="1" s="1"/>
  <c r="BD24" i="1" a="1"/>
  <c r="BD24" i="1" s="1"/>
  <c r="BC19" i="1" a="1"/>
  <c r="BC19" i="1" s="1"/>
  <c r="BH19" i="1" s="1"/>
  <c r="BC17" i="1" a="1"/>
  <c r="BC17" i="1" s="1"/>
  <c r="BH17" i="1" s="1"/>
  <c r="BC14" i="1" a="1"/>
  <c r="BC14" i="1" s="1"/>
  <c r="BC20" i="1" a="1"/>
  <c r="BC20" i="1" s="1"/>
  <c r="BH20" i="1" s="1"/>
  <c r="BC13" i="1" a="1"/>
  <c r="BC13" i="1" s="1"/>
  <c r="BD23" i="1" a="1"/>
  <c r="BD23" i="1" s="1"/>
  <c r="BC10" i="1" a="1"/>
  <c r="BC10" i="1" s="1"/>
  <c r="BH10" i="1" s="1"/>
  <c r="BC12" i="1" a="1"/>
  <c r="BC12" i="1" s="1"/>
  <c r="BH12" i="1" s="1"/>
  <c r="BC23" i="1" a="1"/>
  <c r="BC23" i="1" s="1"/>
  <c r="BC11" i="1" a="1"/>
  <c r="BC11" i="1" s="1"/>
  <c r="BC6" i="1" a="1"/>
  <c r="BC6" i="1" s="1"/>
  <c r="BC24" i="1" a="1"/>
  <c r="BC24" i="1" s="1"/>
  <c r="BC16" i="1" a="1"/>
  <c r="BC16" i="1" s="1"/>
  <c r="BH16" i="1" s="1"/>
  <c r="BH15" i="1"/>
  <c r="BH7" i="1"/>
  <c r="BC21" i="1" a="1"/>
  <c r="BC21" i="1" s="1"/>
  <c r="BH14" i="1" l="1"/>
  <c r="BH21" i="1"/>
  <c r="BH13" i="1"/>
  <c r="BH11" i="1"/>
  <c r="BI12" i="1" s="1"/>
  <c r="BH24" i="1"/>
  <c r="BH23" i="1"/>
  <c r="BI14" i="1" l="1"/>
  <c r="BI17" i="1"/>
  <c r="BI13" i="1"/>
  <c r="BI18" i="1"/>
  <c r="BI9" i="1"/>
  <c r="BI16" i="1"/>
  <c r="BI11" i="1"/>
  <c r="BI8" i="1"/>
  <c r="BI15" i="1"/>
  <c r="BI10" i="1"/>
  <c r="BI22" i="1"/>
  <c r="BI19" i="1"/>
  <c r="BI23" i="1"/>
  <c r="BI24" i="1"/>
  <c r="BI7" i="1"/>
  <c r="BI21" i="1"/>
  <c r="B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<sst xmlns="http://schemas.openxmlformats.org/spreadsheetml/2006/main" count="82" uniqueCount="44">
  <si>
    <t>Bước 1. Tiền xử lý dữ liệu</t>
  </si>
  <si>
    <t>Bước 1</t>
  </si>
  <si>
    <t xml:space="preserve">Tính ma trận chuẩn hóa NM (normalized Matrix) và </t>
  </si>
  <si>
    <t>Bước 2</t>
  </si>
  <si>
    <t>ma trận chuẩn hóa có trọng số (Weight Normalized Matrix)</t>
  </si>
  <si>
    <t>Bước 3</t>
  </si>
  <si>
    <t>Tìm cặp vector PIS (giải pháp lý tưởng tích cực) và NIS (Giải pháp lý tưởng tiêu cực)</t>
  </si>
  <si>
    <t>Bước 4</t>
  </si>
  <si>
    <t>Tính khoảng cách giữa các phương án đến giải pháp lý tưởng</t>
  </si>
  <si>
    <t>Bước 5</t>
  </si>
  <si>
    <t>Đo độ tương tự đến giải pháp lý tưởng</t>
  </si>
  <si>
    <t xml:space="preserve">cần chuyển các tiêu chí dạng chi phí thành lợi ích </t>
  </si>
  <si>
    <t>Tổng tiền gọi 1 tháng</t>
  </si>
  <si>
    <t>Trọng số</t>
  </si>
  <si>
    <t>Số tiền vay, Tỷ lệ lãi vay</t>
  </si>
  <si>
    <t>age</t>
  </si>
  <si>
    <t>tongthunhap_y0</t>
  </si>
  <si>
    <t>tongthunhap_y1</t>
  </si>
  <si>
    <t>tongthunhap_y2</t>
  </si>
  <si>
    <t>tong_tien_t1</t>
  </si>
  <si>
    <t>tong_tien_t3</t>
  </si>
  <si>
    <t>tong_tien_t6</t>
  </si>
  <si>
    <t>Số tiền vay/triệu</t>
  </si>
  <si>
    <t>Số tháng vay</t>
  </si>
  <si>
    <t>Tỷ lệ lãi suất tháng</t>
  </si>
  <si>
    <t>d+ (S+)</t>
  </si>
  <si>
    <t>d- (S-)</t>
  </si>
  <si>
    <t>C*</t>
  </si>
  <si>
    <t>Rank</t>
  </si>
  <si>
    <t>A+</t>
  </si>
  <si>
    <t>A-</t>
  </si>
  <si>
    <t>STT</t>
  </si>
  <si>
    <t>Dữ liệu ban đầu</t>
  </si>
  <si>
    <t>Lấy từ đầu ra của IV hôm trước tính, loại bỏ các thuộc tính có IV&lt;0.1 và quy đổi lại sao cho tổng wi=1</t>
  </si>
  <si>
    <t>Nghịch đảo của cột gốc</t>
  </si>
  <si>
    <t>bình phương cả cột lên</t>
  </si>
  <si>
    <t>tính tổng</t>
  </si>
  <si>
    <t>tính căn bậc 2 của tổng</t>
  </si>
  <si>
    <t>lấy từng giá trị chia cho các căn đó</t>
  </si>
  <si>
    <t>tính tổng IV, rồi lấy từng giá trị chia cho nó, sum = 1, confirm giá trị trên có phải IV không</t>
  </si>
  <si>
    <t>làm tròn lên hay xuống tới 3 chữ số</t>
  </si>
  <si>
    <t>Nó là sqrt of sum của difference giữa các giá trị thực tới giá trị lý tưởng của tất cả thuộc tính</t>
  </si>
  <si>
    <t>không làm tròn</t>
  </si>
  <si>
    <t>đây là 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</si>
</sst>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  <numFmt numFmtId="166" formatCode="_(* #,##0.000000_);_(* \(#,##0.000000\);_(* &quot;-&quot;??_);_(@_)"/>
  </numFmts>
  <fonts count="10">
    <font>
      <sz val="12"/>
      <name val="新細明體"/>
      <family val="1"/>
      <charset val="136"/>
    </font>
    <font>
      <sz val="11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9"/>
      <color theme="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164" fontId="3" fillId="0" borderId="0" xfId="1" applyNumberFormat="1" applyFont="1" applyAlignme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1" applyNumberFormat="1" applyFont="1" applyAlignment="1">
      <alignment vertical="center"/>
    </xf>
    <xf numFmtId="0" fontId="3" fillId="3" borderId="0" xfId="0" applyFont="1" applyFill="1" applyAlignment="1"/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4" fillId="3" borderId="0" xfId="0" applyFont="1" applyFill="1" applyAlignment="1"/>
    <xf numFmtId="0" fontId="5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6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5" borderId="1" xfId="1" applyNumberFormat="1" applyFont="1" applyFill="1" applyBorder="1" applyAlignment="1">
      <alignment horizontal="center" vertical="center" wrapText="1"/>
    </xf>
    <xf numFmtId="165" fontId="4" fillId="5" borderId="1" xfId="1" applyNumberFormat="1" applyFont="1" applyFill="1" applyBorder="1" applyAlignment="1">
      <alignment horizontal="center" vertical="center" wrapText="1"/>
    </xf>
    <xf numFmtId="164" fontId="4" fillId="5" borderId="1" xfId="1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Font="1" applyAlignment="1"/>
    <xf numFmtId="165" fontId="3" fillId="0" borderId="0" xfId="1" applyNumberFormat="1" applyFont="1"/>
    <xf numFmtId="165" fontId="3" fillId="0" borderId="0" xfId="1" applyNumberFormat="1" applyFont="1" applyAlignment="1">
      <alignment vertical="center"/>
    </xf>
    <xf numFmtId="166" fontId="3" fillId="0" borderId="0" xfId="1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5" fillId="0" borderId="0" xfId="0" applyFont="1" applyAlignment="1"/>
    <xf numFmtId="0" fontId="5" fillId="2" borderId="0" xfId="0" applyFont="1" applyFill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5" borderId="0" xfId="0" applyFont="1" applyFill="1">
      <alignment vertical="center"/>
    </xf>
    <xf numFmtId="0" fontId="8" fillId="5" borderId="0" xfId="0" applyFont="1" applyFill="1" applyAlignment="1"/>
    <xf numFmtId="0" fontId="3" fillId="5" borderId="1" xfId="0" applyFont="1" applyFill="1" applyBorder="1">
      <alignment vertical="center"/>
    </xf>
    <xf numFmtId="9" fontId="7" fillId="5" borderId="1" xfId="2" applyFont="1" applyFill="1" applyBorder="1" applyAlignment="1">
      <alignment vertical="center"/>
    </xf>
    <xf numFmtId="9" fontId="5" fillId="0" borderId="0" xfId="2" applyFont="1" applyAlignment="1">
      <alignment vertical="center"/>
    </xf>
    <xf numFmtId="0" fontId="3" fillId="0" borderId="2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244521</xdr:colOff>
      <xdr:row>0</xdr:row>
      <xdr:rowOff>0</xdr:rowOff>
    </xdr:from>
    <xdr:to>
      <xdr:col>30</xdr:col>
      <xdr:colOff>617304</xdr:colOff>
      <xdr:row>3</xdr:row>
      <xdr:rowOff>168898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78779-5EC2-4FE6-B487-ABAD6269C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470" y="0"/>
          <a:ext cx="1689133" cy="78072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43</xdr:col>
      <xdr:colOff>372034</xdr:colOff>
      <xdr:row>8</xdr:row>
      <xdr:rowOff>121646</xdr:rowOff>
    </xdr:from>
    <xdr:to>
      <xdr:col>51</xdr:col>
      <xdr:colOff>46733</xdr:colOff>
      <xdr:row>13</xdr:row>
      <xdr:rowOff>150407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44FE18-585A-442C-B0DC-F65085AF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02834" y="2306046"/>
          <a:ext cx="4500699" cy="104476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54</xdr:col>
      <xdr:colOff>307789</xdr:colOff>
      <xdr:row>1</xdr:row>
      <xdr:rowOff>75772</xdr:rowOff>
    </xdr:from>
    <xdr:to>
      <xdr:col>56</xdr:col>
      <xdr:colOff>90768</xdr:colOff>
      <xdr:row>4</xdr:row>
      <xdr:rowOff>108884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F2D0C4-7A14-4D75-94F5-A51420432B2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038" r="52856" b="9779"/>
        <a:stretch/>
      </xdr:blipFill>
      <xdr:spPr bwMode="auto">
        <a:xfrm>
          <a:off x="35940814" y="275797"/>
          <a:ext cx="1059328" cy="633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78441</xdr:colOff>
      <xdr:row>1</xdr:row>
      <xdr:rowOff>153147</xdr:rowOff>
    </xdr:from>
    <xdr:to>
      <xdr:col>63</xdr:col>
      <xdr:colOff>249517</xdr:colOff>
      <xdr:row>4</xdr:row>
      <xdr:rowOff>40655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699D4E-6AB3-4B18-869A-913C3F6C3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3566" y="353172"/>
          <a:ext cx="2717427" cy="487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145180</xdr:colOff>
      <xdr:row>31</xdr:row>
      <xdr:rowOff>87902</xdr:rowOff>
    </xdr:from>
    <xdr:to>
      <xdr:col>39</xdr:col>
      <xdr:colOff>606781</xdr:colOff>
      <xdr:row>36</xdr:row>
      <xdr:rowOff>116664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438A67-1C2B-40BE-A0DA-E46275F0B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88447" y="6945902"/>
          <a:ext cx="4424001" cy="104476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0E24-E2AF-46E4-846D-A60072DE8869}">
  <dimension ref="B1:BM30"/>
  <sheetViews>
    <sheetView tabSelected="1" topLeftCell="AZ1" zoomScale="134" zoomScaleNormal="85" workbookViewId="0">
      <selection activeCell="BK22" sqref="BK22"/>
    </sheetView>
  </sheetViews>
  <sheetFormatPr baseColWidth="10" defaultColWidth="8.6640625" defaultRowHeight="16"/>
  <cols>
    <col min="1" max="1" width="8.6640625" style="1"/>
    <col min="2" max="2" width="4.33203125" style="1" bestFit="1" customWidth="1"/>
    <col min="3" max="3" width="8.6640625" style="1" bestFit="1" customWidth="1"/>
    <col min="4" max="6" width="12.83203125" style="1" bestFit="1" customWidth="1"/>
    <col min="7" max="7" width="11.33203125" style="1" customWidth="1"/>
    <col min="8" max="8" width="9.1640625" style="1" bestFit="1" customWidth="1"/>
    <col min="9" max="9" width="9.83203125" style="1" customWidth="1"/>
    <col min="10" max="10" width="11.83203125" style="1" bestFit="1" customWidth="1"/>
    <col min="11" max="11" width="9.83203125" style="2" customWidth="1"/>
    <col min="12" max="12" width="2.1640625" style="3" customWidth="1"/>
    <col min="13" max="13" width="8.6640625" style="1" bestFit="1" customWidth="1"/>
    <col min="14" max="16" width="15" style="1" bestFit="1" customWidth="1"/>
    <col min="17" max="17" width="11.6640625" style="5" customWidth="1"/>
    <col min="18" max="19" width="11.83203125" style="1" customWidth="1"/>
    <col min="20" max="20" width="13" style="1" bestFit="1" customWidth="1"/>
    <col min="21" max="21" width="11.83203125" style="1" customWidth="1"/>
    <col min="22" max="22" width="2" style="3" customWidth="1"/>
    <col min="23" max="31" width="8.6640625" style="1" bestFit="1" customWidth="1"/>
    <col min="32" max="32" width="3.33203125" style="3" customWidth="1"/>
    <col min="33" max="41" width="8.6640625" style="1" bestFit="1" customWidth="1"/>
    <col min="42" max="42" width="2.33203125" style="3" customWidth="1"/>
    <col min="43" max="43" width="8.1640625" style="1" customWidth="1"/>
    <col min="44" max="48" width="7.6640625" style="1" customWidth="1"/>
    <col min="49" max="49" width="9.6640625" style="1" customWidth="1"/>
    <col min="50" max="52" width="7.6640625" style="1" customWidth="1"/>
    <col min="53" max="53" width="2.1640625" style="12" customWidth="1"/>
    <col min="54" max="54" width="8.6640625" style="1"/>
    <col min="55" max="56" width="8.6640625" style="1" bestFit="1" customWidth="1"/>
    <col min="57" max="57" width="8.6640625" style="1"/>
    <col min="58" max="58" width="3.83203125" style="12" customWidth="1"/>
    <col min="59" max="59" width="8.6640625" style="1"/>
    <col min="60" max="61" width="8.6640625" style="1" bestFit="1" customWidth="1"/>
    <col min="62" max="16384" width="8.6640625" style="1"/>
  </cols>
  <sheetData>
    <row r="1" spans="2:65">
      <c r="B1" s="1" t="s">
        <v>32</v>
      </c>
      <c r="M1" s="4" t="s">
        <v>0</v>
      </c>
      <c r="W1" s="6" t="s">
        <v>1</v>
      </c>
      <c r="X1" s="6" t="s">
        <v>2</v>
      </c>
      <c r="AG1" s="7" t="s">
        <v>3</v>
      </c>
      <c r="AH1" s="7" t="s">
        <v>4</v>
      </c>
      <c r="AI1" s="8"/>
      <c r="AJ1" s="8"/>
      <c r="AK1" s="8"/>
      <c r="AL1" s="8"/>
      <c r="AM1" s="8"/>
      <c r="AN1" s="8"/>
      <c r="AO1" s="8"/>
      <c r="AP1" s="9"/>
      <c r="AQ1" s="10" t="s">
        <v>5</v>
      </c>
      <c r="AR1" s="6" t="s">
        <v>6</v>
      </c>
      <c r="AT1" s="8"/>
      <c r="AU1" s="8"/>
      <c r="AV1" s="8"/>
      <c r="AW1" s="8"/>
      <c r="AX1" s="8"/>
      <c r="AY1" s="8"/>
      <c r="AZ1" s="8"/>
      <c r="BA1" s="11"/>
      <c r="BB1" s="10" t="s">
        <v>7</v>
      </c>
      <c r="BC1" s="6" t="s">
        <v>8</v>
      </c>
      <c r="BG1" s="10" t="s">
        <v>9</v>
      </c>
      <c r="BH1" s="6" t="s">
        <v>10</v>
      </c>
      <c r="BI1" s="13"/>
    </row>
    <row r="2" spans="2:65">
      <c r="M2" s="8" t="s">
        <v>11</v>
      </c>
      <c r="W2" s="1" t="s">
        <v>35</v>
      </c>
      <c r="Z2" s="1" t="s">
        <v>38</v>
      </c>
      <c r="AG2" s="8"/>
      <c r="AH2" s="8"/>
      <c r="AI2" s="8"/>
      <c r="AJ2" s="8"/>
      <c r="AK2" s="8"/>
      <c r="AL2" s="8"/>
      <c r="AM2" s="8"/>
      <c r="AN2" s="8"/>
      <c r="AO2" s="8"/>
      <c r="AP2" s="9"/>
      <c r="AQ2" s="8"/>
      <c r="AR2" s="8"/>
      <c r="AS2" s="8"/>
      <c r="AT2" s="8"/>
      <c r="AU2" s="8"/>
      <c r="AV2" s="8"/>
      <c r="AW2" s="8"/>
      <c r="AX2" s="8"/>
      <c r="AY2" s="8"/>
      <c r="AZ2" s="8"/>
      <c r="BA2" s="11"/>
      <c r="BG2" s="13"/>
      <c r="BH2" s="13"/>
      <c r="BI2" s="13"/>
    </row>
    <row r="3" spans="2:65">
      <c r="M3" s="1" t="s">
        <v>12</v>
      </c>
      <c r="W3" s="1" t="s">
        <v>36</v>
      </c>
      <c r="AG3" s="31" t="s">
        <v>13</v>
      </c>
      <c r="AH3" s="32" t="s">
        <v>33</v>
      </c>
      <c r="AI3" s="8"/>
      <c r="AJ3" s="8"/>
      <c r="AK3" s="8"/>
      <c r="AL3" s="8"/>
      <c r="AM3" s="8"/>
      <c r="AN3" s="8"/>
      <c r="AO3" s="8"/>
      <c r="AP3" s="9"/>
      <c r="AQ3" s="8"/>
      <c r="AR3" s="8"/>
      <c r="AS3" s="8"/>
      <c r="AT3" s="8"/>
      <c r="AU3" s="8"/>
      <c r="AV3" s="8"/>
      <c r="AW3" s="8"/>
      <c r="AX3" s="8"/>
      <c r="AY3" s="8"/>
      <c r="AZ3" s="8"/>
      <c r="BA3" s="11"/>
      <c r="BG3" s="8"/>
      <c r="BH3" s="8"/>
      <c r="BI3" s="8"/>
    </row>
    <row r="4" spans="2:65">
      <c r="M4" s="1" t="s">
        <v>14</v>
      </c>
      <c r="Q4" s="38" t="s">
        <v>34</v>
      </c>
      <c r="R4" s="38"/>
      <c r="S4" s="38"/>
      <c r="W4" s="1" t="s">
        <v>37</v>
      </c>
      <c r="AG4" s="37" cm="1">
        <f t="array" ref="AG4:AO4">ROUND(AG27:AO27,3)</f>
        <v>0.123</v>
      </c>
      <c r="AH4" s="37">
        <v>6.2E-2</v>
      </c>
      <c r="AI4" s="37">
        <v>9.2999999999999999E-2</v>
      </c>
      <c r="AJ4" s="37">
        <v>7.3999999999999996E-2</v>
      </c>
      <c r="AK4" s="37">
        <v>6.8000000000000005E-2</v>
      </c>
      <c r="AL4" s="37">
        <v>0.13</v>
      </c>
      <c r="AM4" s="37">
        <v>0.08</v>
      </c>
      <c r="AN4" s="37">
        <v>0.185</v>
      </c>
      <c r="AO4" s="37">
        <v>0.185</v>
      </c>
      <c r="AP4" s="9"/>
      <c r="AQ4" s="8"/>
      <c r="AR4" s="8" t="s">
        <v>40</v>
      </c>
      <c r="AS4" s="8"/>
      <c r="AT4" s="8"/>
      <c r="AU4" s="8"/>
      <c r="AV4" s="8" t="s">
        <v>42</v>
      </c>
      <c r="AW4" s="8"/>
      <c r="AX4" s="8"/>
      <c r="AY4" s="8"/>
      <c r="AZ4" s="8"/>
      <c r="BA4" s="11"/>
      <c r="BG4" s="8"/>
      <c r="BH4" s="8"/>
      <c r="BI4" s="8"/>
    </row>
    <row r="5" spans="2:65" ht="60">
      <c r="B5" s="14" t="s">
        <v>31</v>
      </c>
      <c r="C5" s="15" t="s">
        <v>15</v>
      </c>
      <c r="D5" s="16" t="s">
        <v>16</v>
      </c>
      <c r="E5" s="16" t="s">
        <v>17</v>
      </c>
      <c r="F5" s="16" t="s">
        <v>18</v>
      </c>
      <c r="G5" s="16" t="s">
        <v>19</v>
      </c>
      <c r="H5" s="16" t="s">
        <v>20</v>
      </c>
      <c r="I5" s="16" t="s">
        <v>21</v>
      </c>
      <c r="J5" s="16" t="s">
        <v>22</v>
      </c>
      <c r="K5" s="17" t="s">
        <v>23</v>
      </c>
      <c r="M5" s="15" t="s">
        <v>15</v>
      </c>
      <c r="N5" s="16" t="s">
        <v>16</v>
      </c>
      <c r="O5" s="16" t="s">
        <v>17</v>
      </c>
      <c r="P5" s="16" t="s">
        <v>18</v>
      </c>
      <c r="Q5" s="18" t="s">
        <v>19</v>
      </c>
      <c r="R5" s="19" t="s">
        <v>20</v>
      </c>
      <c r="S5" s="19" t="s">
        <v>21</v>
      </c>
      <c r="T5" s="16" t="s">
        <v>22</v>
      </c>
      <c r="U5" s="17" t="s">
        <v>23</v>
      </c>
      <c r="W5" s="15" t="s">
        <v>15</v>
      </c>
      <c r="X5" s="16" t="s">
        <v>16</v>
      </c>
      <c r="Y5" s="16" t="s">
        <v>17</v>
      </c>
      <c r="Z5" s="16" t="s">
        <v>18</v>
      </c>
      <c r="AA5" s="18" t="s">
        <v>19</v>
      </c>
      <c r="AB5" s="19" t="s">
        <v>20</v>
      </c>
      <c r="AC5" s="19" t="s">
        <v>21</v>
      </c>
      <c r="AD5" s="19" t="s">
        <v>22</v>
      </c>
      <c r="AE5" s="20" t="s">
        <v>24</v>
      </c>
      <c r="AG5" s="15" t="s">
        <v>15</v>
      </c>
      <c r="AH5" s="16" t="s">
        <v>16</v>
      </c>
      <c r="AI5" s="16" t="s">
        <v>17</v>
      </c>
      <c r="AJ5" s="16" t="s">
        <v>18</v>
      </c>
      <c r="AK5" s="18" t="s">
        <v>19</v>
      </c>
      <c r="AL5" s="19" t="s">
        <v>20</v>
      </c>
      <c r="AM5" s="19" t="s">
        <v>21</v>
      </c>
      <c r="AN5" s="19" t="s">
        <v>22</v>
      </c>
      <c r="AO5" s="20" t="s">
        <v>24</v>
      </c>
      <c r="AP5" s="9"/>
      <c r="AQ5" s="8"/>
      <c r="AR5" s="15" t="s">
        <v>15</v>
      </c>
      <c r="AS5" s="16" t="s">
        <v>16</v>
      </c>
      <c r="AT5" s="16" t="s">
        <v>17</v>
      </c>
      <c r="AU5" s="16" t="s">
        <v>18</v>
      </c>
      <c r="AV5" s="18" t="s">
        <v>19</v>
      </c>
      <c r="AW5" s="19" t="s">
        <v>20</v>
      </c>
      <c r="AX5" s="19" t="s">
        <v>21</v>
      </c>
      <c r="AY5" s="19" t="s">
        <v>22</v>
      </c>
      <c r="AZ5" s="20" t="s">
        <v>24</v>
      </c>
      <c r="BA5" s="11"/>
      <c r="BB5" s="21"/>
      <c r="BC5" s="21" t="s">
        <v>25</v>
      </c>
      <c r="BD5" s="21" t="s">
        <v>26</v>
      </c>
      <c r="BG5" s="8"/>
      <c r="BH5" s="21" t="s">
        <v>27</v>
      </c>
      <c r="BI5" s="21" t="s">
        <v>28</v>
      </c>
    </row>
    <row r="6" spans="2:65">
      <c r="B6" s="22">
        <v>1</v>
      </c>
      <c r="C6" s="22">
        <v>25</v>
      </c>
      <c r="D6" s="23">
        <v>108253500</v>
      </c>
      <c r="E6" s="23">
        <v>145015100</v>
      </c>
      <c r="F6" s="23">
        <v>122049233</v>
      </c>
      <c r="G6" s="23">
        <v>147580.95000000001</v>
      </c>
      <c r="H6" s="23">
        <v>21653</v>
      </c>
      <c r="I6" s="23">
        <v>12482</v>
      </c>
      <c r="J6" s="23">
        <v>10000000</v>
      </c>
      <c r="K6" s="23">
        <v>3</v>
      </c>
      <c r="M6" s="1" cm="1">
        <f t="array" ref="M6:M24">C6:C24</f>
        <v>25</v>
      </c>
      <c r="N6" s="24" cm="1">
        <f t="array" ref="N6:N24">D6:D24</f>
        <v>108253500</v>
      </c>
      <c r="O6" s="24" cm="1">
        <f t="array" ref="O6:O24">E6:E24</f>
        <v>145015100</v>
      </c>
      <c r="P6" s="24" cm="1">
        <f t="array" ref="P6:P24">F6:F24</f>
        <v>122049233</v>
      </c>
      <c r="Q6" s="25" cm="1">
        <f t="array" ref="Q6:Q24">1/G6:G24</f>
        <v>6.7759422879443447E-6</v>
      </c>
      <c r="R6" s="25" cm="1">
        <f t="array" ref="R6:R24">1/H6:H24</f>
        <v>4.6182976954694497E-5</v>
      </c>
      <c r="S6" s="25" cm="1">
        <f t="array" ref="S6:S24">1/I6:I24</f>
        <v>8.0115366127223199E-5</v>
      </c>
      <c r="T6" s="26" cm="1">
        <f t="array" ref="T6:T24">1*1000000/J6:J24</f>
        <v>0.1</v>
      </c>
      <c r="U6" s="24" cm="1">
        <f t="array" ref="U6:U24">K6:K24</f>
        <v>3</v>
      </c>
      <c r="W6" s="27" cm="1">
        <f t="array" ref="W6">M6/SQRT(SUM(POWER(M$6:M$24,2)))</f>
        <v>0.18348654740628204</v>
      </c>
      <c r="X6" s="27" cm="1">
        <f t="array" ref="X6">N6/SQRT(SUM(POWER(N$6:N$24,2)))</f>
        <v>0.2843443906004165</v>
      </c>
      <c r="Y6" s="27" cm="1">
        <f t="array" ref="Y6">O6/SQRT(SUM(POWER(O$6:O$24,2)))</f>
        <v>0.36603038157672446</v>
      </c>
      <c r="Z6" s="27" cm="1">
        <f t="array" ref="Z6">P6/SQRT(SUM(POWER(P$6:P$24,2)))</f>
        <v>0.34062671031963238</v>
      </c>
      <c r="AA6" s="27" cm="1">
        <f t="array" ref="AA6">Q6/SQRT(SUM(POWER(Q$6:Q$24,2)))</f>
        <v>5.2568020726035718E-2</v>
      </c>
      <c r="AB6" s="27" cm="1">
        <f t="array" ref="AB6">R6/SQRT(SUM(POWER(R$6:R$24,2)))</f>
        <v>0.30428324574581517</v>
      </c>
      <c r="AC6" s="27" cm="1">
        <f t="array" ref="AC6">S6/SQRT(SUM(POWER(S$6:S$24,2)))</f>
        <v>0.52920041788598748</v>
      </c>
      <c r="AD6" s="27" cm="1">
        <f t="array" ref="AD6">T6/SQRT(SUM(POWER(T$6:T$24,2)))</f>
        <v>0.23245863149282822</v>
      </c>
      <c r="AE6" s="27" cm="1">
        <f t="array" ref="AE6">U6/SQRT(SUM(POWER(U$6:U$24,2)))</f>
        <v>9.9014754297667443E-2</v>
      </c>
      <c r="AF6" s="28"/>
      <c r="AG6" s="27">
        <f>W6*AG$4</f>
        <v>2.2568845330972691E-2</v>
      </c>
      <c r="AH6" s="27">
        <f t="shared" ref="AG6:AO24" si="0">X6*AH$4</f>
        <v>1.7629352217225822E-2</v>
      </c>
      <c r="AI6" s="27">
        <f t="shared" si="0"/>
        <v>3.4040825486635375E-2</v>
      </c>
      <c r="AJ6" s="27">
        <f t="shared" si="0"/>
        <v>2.5206376563652794E-2</v>
      </c>
      <c r="AK6" s="27">
        <f t="shared" si="0"/>
        <v>3.5746254093704292E-3</v>
      </c>
      <c r="AL6" s="27">
        <f t="shared" si="0"/>
        <v>3.9556821946955971E-2</v>
      </c>
      <c r="AM6" s="27">
        <f t="shared" si="0"/>
        <v>4.2336033430879001E-2</v>
      </c>
      <c r="AN6" s="27">
        <f t="shared" si="0"/>
        <v>4.3004846826173219E-2</v>
      </c>
      <c r="AO6" s="27">
        <f t="shared" si="0"/>
        <v>1.8317729545068478E-2</v>
      </c>
      <c r="AQ6" s="22" t="s">
        <v>29</v>
      </c>
      <c r="AR6" s="22">
        <f>ROUND(MAX(AG$6:AG$24),3)</f>
        <v>4.2000000000000003E-2</v>
      </c>
      <c r="AS6" s="22">
        <f t="shared" ref="AS6:AZ6" si="1">ROUND(MAX(AH$6:AH$24),3)</f>
        <v>0.02</v>
      </c>
      <c r="AT6" s="22">
        <f t="shared" si="1"/>
        <v>4.1000000000000002E-2</v>
      </c>
      <c r="AU6" s="22">
        <f t="shared" si="1"/>
        <v>2.8000000000000001E-2</v>
      </c>
      <c r="AV6" s="22">
        <f t="shared" si="1"/>
        <v>5.2999999999999999E-2</v>
      </c>
      <c r="AW6" s="22">
        <f t="shared" si="1"/>
        <v>6.6000000000000003E-2</v>
      </c>
      <c r="AX6" s="22">
        <f t="shared" si="1"/>
        <v>4.5999999999999999E-2</v>
      </c>
      <c r="AY6" s="22">
        <f t="shared" si="1"/>
        <v>8.5999999999999993E-2</v>
      </c>
      <c r="AZ6" s="22">
        <f t="shared" si="1"/>
        <v>7.2999999999999995E-2</v>
      </c>
      <c r="BC6" s="22" cm="1">
        <f t="array" ref="BC6">ROUND(SQRT(SUM(POWER($AG6:$AO6-$AR$6:$AZ$6,2))),3)</f>
        <v>9.1999999999999998E-2</v>
      </c>
      <c r="BD6" s="22" cm="1">
        <f t="array" ref="BD6">ROUND(SQRT(SUM(POWER($AG6:$AO6-$AR$7:$AZ$7,2))),3)</f>
        <v>7.3999999999999996E-2</v>
      </c>
      <c r="BH6" s="22">
        <f>ROUND(BD6/(BC6+BD6),3)</f>
        <v>0.44600000000000001</v>
      </c>
      <c r="BI6" s="8">
        <f>RANK(BH6,$BH$6:$BH$24,0)</f>
        <v>5</v>
      </c>
      <c r="BL6" s="8">
        <f>ROUND(BC6/(BC6+BD6),3)</f>
        <v>0.55400000000000005</v>
      </c>
      <c r="BM6" s="1">
        <f>RANK(BL6, $BL$6:$BL$24,0)</f>
        <v>15</v>
      </c>
    </row>
    <row r="7" spans="2:65">
      <c r="B7" s="22">
        <v>2</v>
      </c>
      <c r="C7" s="22">
        <v>29</v>
      </c>
      <c r="D7" s="23">
        <v>91431021</v>
      </c>
      <c r="E7" s="23">
        <v>96875900</v>
      </c>
      <c r="F7" s="23">
        <v>75957926</v>
      </c>
      <c r="G7" s="23">
        <v>126265.48</v>
      </c>
      <c r="H7" s="23">
        <v>313831.3</v>
      </c>
      <c r="I7" s="23">
        <v>273865.3</v>
      </c>
      <c r="J7" s="23">
        <v>15000000</v>
      </c>
      <c r="K7" s="23">
        <v>6</v>
      </c>
      <c r="M7" s="1">
        <v>29</v>
      </c>
      <c r="N7" s="24">
        <v>91431021</v>
      </c>
      <c r="O7" s="24">
        <v>96875900</v>
      </c>
      <c r="P7" s="24">
        <v>75957926</v>
      </c>
      <c r="Q7" s="25">
        <v>7.9198209993737012E-6</v>
      </c>
      <c r="R7" s="25">
        <v>3.1864253183159232E-6</v>
      </c>
      <c r="S7" s="25">
        <v>3.6514301008561511E-6</v>
      </c>
      <c r="T7" s="26">
        <v>6.6666666666666666E-2</v>
      </c>
      <c r="U7" s="24">
        <v>6</v>
      </c>
      <c r="W7" s="27" cm="1">
        <f t="array" ref="W7">M7/SQRT(SUM(POWER(M$6:M$24,2)))</f>
        <v>0.21284439499128716</v>
      </c>
      <c r="X7" s="27" cm="1">
        <f t="array" ref="X7">N7/SQRT(SUM(POWER(N$6:N$24,2)))</f>
        <v>0.24015757410355212</v>
      </c>
      <c r="Y7" s="27" cm="1">
        <f t="array" ref="Y7">O7/SQRT(SUM(POWER(O$6:O$24,2)))</f>
        <v>0.24452296790188471</v>
      </c>
      <c r="Z7" s="27" cm="1">
        <f t="array" ref="Z7">P7/SQRT(SUM(POWER(P$6:P$24,2)))</f>
        <v>0.2119906681927454</v>
      </c>
      <c r="AA7" s="27" cm="1">
        <f t="array" ref="AA7">Q7/SQRT(SUM(POWER(Q$6:Q$24,2)))</f>
        <v>6.1442275738135571E-2</v>
      </c>
      <c r="AB7" s="27" cm="1">
        <f t="array" ref="AB7">R7/SQRT(SUM(POWER(R$6:R$24,2)))</f>
        <v>2.099422562419407E-2</v>
      </c>
      <c r="AC7" s="27" cm="1">
        <f t="array" ref="AC7">S7/SQRT(SUM(POWER(S$6:S$24,2)))</f>
        <v>2.4119447100647277E-2</v>
      </c>
      <c r="AD7" s="27" cm="1">
        <f t="array" ref="AD7">T7/SQRT(SUM(POWER(T$6:T$24,2)))</f>
        <v>0.1549724209952188</v>
      </c>
      <c r="AE7" s="27" cm="1">
        <f t="array" ref="AE7">U7/SQRT(SUM(POWER(U$6:U$24,2)))</f>
        <v>0.19802950859533489</v>
      </c>
      <c r="AF7" s="28"/>
      <c r="AG7" s="27">
        <f t="shared" si="0"/>
        <v>2.6179860583928318E-2</v>
      </c>
      <c r="AH7" s="27">
        <f t="shared" si="0"/>
        <v>1.4889769594420232E-2</v>
      </c>
      <c r="AI7" s="27">
        <f t="shared" si="0"/>
        <v>2.274063601487528E-2</v>
      </c>
      <c r="AJ7" s="27">
        <f t="shared" si="0"/>
        <v>1.5687309446263158E-2</v>
      </c>
      <c r="AK7" s="27">
        <f t="shared" si="0"/>
        <v>4.1780747501932195E-3</v>
      </c>
      <c r="AL7" s="27">
        <f t="shared" si="0"/>
        <v>2.7292493311452293E-3</v>
      </c>
      <c r="AM7" s="27">
        <f t="shared" si="0"/>
        <v>1.9295557680517822E-3</v>
      </c>
      <c r="AN7" s="27">
        <f t="shared" si="0"/>
        <v>2.8669897884115478E-2</v>
      </c>
      <c r="AO7" s="27">
        <f t="shared" si="0"/>
        <v>3.6635459090136956E-2</v>
      </c>
      <c r="AQ7" s="22" t="s">
        <v>30</v>
      </c>
      <c r="AR7" s="22">
        <f>ROUND(MIN(AG$6:AG$24),3)</f>
        <v>2.1000000000000001E-2</v>
      </c>
      <c r="AS7" s="22">
        <f t="shared" ref="AS7:AZ7" si="2">ROUND(MIN(AH$6:AH$24),3)</f>
        <v>2E-3</v>
      </c>
      <c r="AT7" s="22">
        <f t="shared" si="2"/>
        <v>6.0000000000000001E-3</v>
      </c>
      <c r="AU7" s="22">
        <f t="shared" si="2"/>
        <v>0.01</v>
      </c>
      <c r="AV7" s="22">
        <f t="shared" si="2"/>
        <v>1E-3</v>
      </c>
      <c r="AW7" s="22">
        <f t="shared" si="2"/>
        <v>2E-3</v>
      </c>
      <c r="AX7" s="22">
        <f t="shared" si="2"/>
        <v>1E-3</v>
      </c>
      <c r="AY7" s="22">
        <f t="shared" si="2"/>
        <v>8.9999999999999993E-3</v>
      </c>
      <c r="AZ7" s="22">
        <f t="shared" si="2"/>
        <v>1.7999999999999999E-2</v>
      </c>
      <c r="BC7" s="22" cm="1">
        <f t="array" ref="BC7">ROUND(SQRT(SUM(POWER($AG7:$AO7-$AR$6:$AZ$6,2))),3)</f>
        <v>0.11700000000000001</v>
      </c>
      <c r="BD7" s="22" cm="1">
        <f t="array" ref="BD7">ROUND(SQRT(SUM(POWER($AG7:$AO7-$AR$7:$AZ$7,2))),3)</f>
        <v>3.5000000000000003E-2</v>
      </c>
      <c r="BH7" s="22">
        <f t="shared" ref="BH7:BH24" si="3">ROUND(BD7/(BC7+BD7),3)</f>
        <v>0.23</v>
      </c>
      <c r="BI7" s="8">
        <f t="shared" ref="BI7:BI24" si="4">RANK(BH7,$BH$6:$BH$24,0)</f>
        <v>17</v>
      </c>
      <c r="BL7" s="8">
        <f>ROUND(BC7/(BC7+BD7),3)</f>
        <v>0.77</v>
      </c>
      <c r="BM7" s="1">
        <f>RANK(BL7, $BL$6:$BL$24,0)</f>
        <v>3</v>
      </c>
    </row>
    <row r="8" spans="2:65">
      <c r="B8" s="22">
        <v>3</v>
      </c>
      <c r="C8" s="22">
        <v>25</v>
      </c>
      <c r="D8" s="23">
        <v>107568211</v>
      </c>
      <c r="E8" s="23">
        <v>104796751</v>
      </c>
      <c r="F8" s="23">
        <v>100897531</v>
      </c>
      <c r="G8" s="23">
        <v>297605.12</v>
      </c>
      <c r="H8" s="23">
        <v>158668.23000000001</v>
      </c>
      <c r="I8" s="23">
        <v>104521.23</v>
      </c>
      <c r="J8" s="23">
        <v>50000000</v>
      </c>
      <c r="K8" s="23">
        <v>3</v>
      </c>
      <c r="M8" s="1">
        <v>25</v>
      </c>
      <c r="N8" s="24">
        <v>107568211</v>
      </c>
      <c r="O8" s="24">
        <v>104796751</v>
      </c>
      <c r="P8" s="24">
        <v>100897531</v>
      </c>
      <c r="Q8" s="25">
        <v>3.3601572446065446E-6</v>
      </c>
      <c r="R8" s="25">
        <v>6.3024589106464475E-6</v>
      </c>
      <c r="S8" s="25">
        <v>9.5674342906221073E-6</v>
      </c>
      <c r="T8" s="26">
        <v>0.02</v>
      </c>
      <c r="U8" s="24">
        <v>3</v>
      </c>
      <c r="W8" s="27" cm="1">
        <f t="array" ref="W8">M8/SQRT(SUM(POWER(M$6:M$24,2)))</f>
        <v>0.18348654740628204</v>
      </c>
      <c r="X8" s="27" cm="1">
        <f t="array" ref="X8">N8/SQRT(SUM(POWER(N$6:N$24,2)))</f>
        <v>0.28254437412898442</v>
      </c>
      <c r="Y8" s="27" cm="1">
        <f t="array" ref="Y8">O8/SQRT(SUM(POWER(O$6:O$24,2)))</f>
        <v>0.2645158659789979</v>
      </c>
      <c r="Z8" s="27" cm="1">
        <f t="array" ref="Z8">P8/SQRT(SUM(POWER(P$6:P$24,2)))</f>
        <v>0.28159451083074916</v>
      </c>
      <c r="AA8" s="27" cm="1">
        <f t="array" ref="AA8">Q8/SQRT(SUM(POWER(Q$6:Q$24,2)))</f>
        <v>2.6068229062618419E-2</v>
      </c>
      <c r="AB8" s="27" cm="1">
        <f t="array" ref="AB8">R8/SQRT(SUM(POWER(R$6:R$24,2)))</f>
        <v>4.1524665146476625E-2</v>
      </c>
      <c r="AC8" s="27" cm="1">
        <f t="array" ref="AC8">S8/SQRT(SUM(POWER(S$6:S$24,2)))</f>
        <v>6.3197492184629833E-2</v>
      </c>
      <c r="AD8" s="27" cm="1">
        <f t="array" ref="AD8">T8/SQRT(SUM(POWER(T$6:T$24,2)))</f>
        <v>4.6491726298565642E-2</v>
      </c>
      <c r="AE8" s="27" cm="1">
        <f t="array" ref="AE8">U8/SQRT(SUM(POWER(U$6:U$24,2)))</f>
        <v>9.9014754297667443E-2</v>
      </c>
      <c r="AF8" s="28"/>
      <c r="AG8" s="27">
        <f t="shared" si="0"/>
        <v>2.2568845330972691E-2</v>
      </c>
      <c r="AH8" s="27">
        <f t="shared" si="0"/>
        <v>1.7517751195997033E-2</v>
      </c>
      <c r="AI8" s="27">
        <f t="shared" si="0"/>
        <v>2.4599975536046804E-2</v>
      </c>
      <c r="AJ8" s="27">
        <f t="shared" si="0"/>
        <v>2.0837993801475437E-2</v>
      </c>
      <c r="AK8" s="27">
        <f t="shared" si="0"/>
        <v>1.7726395762580527E-3</v>
      </c>
      <c r="AL8" s="27">
        <f t="shared" si="0"/>
        <v>5.3982064690419615E-3</v>
      </c>
      <c r="AM8" s="27">
        <f t="shared" si="0"/>
        <v>5.0557993747703872E-3</v>
      </c>
      <c r="AN8" s="27">
        <f t="shared" si="0"/>
        <v>8.6009693652346429E-3</v>
      </c>
      <c r="AO8" s="27">
        <f t="shared" si="0"/>
        <v>1.8317729545068478E-2</v>
      </c>
      <c r="BC8" s="22" cm="1">
        <f t="array" ref="BC8">ROUND(SQRT(SUM(POWER($AG8:$AO8-$AR$6:$AZ$6,2))),3)</f>
        <v>0.13300000000000001</v>
      </c>
      <c r="BD8" s="22" cm="1">
        <f t="array" ref="BD8">ROUND(SQRT(SUM(POWER($AG8:$AO8-$AR$7:$AZ$7,2))),3)</f>
        <v>2.7E-2</v>
      </c>
      <c r="BH8" s="22">
        <f t="shared" si="3"/>
        <v>0.16900000000000001</v>
      </c>
      <c r="BI8" s="8">
        <f t="shared" si="4"/>
        <v>18</v>
      </c>
      <c r="BL8" s="8">
        <f>ROUND(BC8/(BC8+BD8),3)</f>
        <v>0.83099999999999996</v>
      </c>
      <c r="BM8" s="1">
        <f>RANK(BL8, $BL$6:$BL$24,0)</f>
        <v>2</v>
      </c>
    </row>
    <row r="9" spans="2:65">
      <c r="B9" s="22">
        <v>4</v>
      </c>
      <c r="C9" s="22">
        <v>37</v>
      </c>
      <c r="D9" s="23">
        <v>97763780</v>
      </c>
      <c r="E9" s="23">
        <v>89855944</v>
      </c>
      <c r="F9" s="23">
        <v>86224940</v>
      </c>
      <c r="G9" s="23">
        <v>239280.96</v>
      </c>
      <c r="H9" s="23">
        <v>103997.2</v>
      </c>
      <c r="I9" s="23">
        <v>76348.67</v>
      </c>
      <c r="J9" s="23">
        <v>25000000</v>
      </c>
      <c r="K9" s="23">
        <v>9</v>
      </c>
      <c r="M9" s="1">
        <v>37</v>
      </c>
      <c r="N9" s="24">
        <v>97763780</v>
      </c>
      <c r="O9" s="24">
        <v>89855944</v>
      </c>
      <c r="P9" s="24">
        <v>86224940</v>
      </c>
      <c r="Q9" s="25">
        <v>4.1791875124539793E-6</v>
      </c>
      <c r="R9" s="25">
        <v>9.6156434980941798E-6</v>
      </c>
      <c r="S9" s="25">
        <v>1.309780510911323E-5</v>
      </c>
      <c r="T9" s="26">
        <v>0.04</v>
      </c>
      <c r="U9" s="24">
        <v>9</v>
      </c>
      <c r="W9" s="27" cm="1">
        <f t="array" ref="W9">M9/SQRT(SUM(POWER(M$6:M$24,2)))</f>
        <v>0.2715600901612974</v>
      </c>
      <c r="X9" s="27" cm="1">
        <f t="array" ref="X9">N9/SQRT(SUM(POWER(N$6:N$24,2)))</f>
        <v>0.25679153511797015</v>
      </c>
      <c r="Y9" s="27" cm="1">
        <f t="array" ref="Y9">O9/SQRT(SUM(POWER(O$6:O$24,2)))</f>
        <v>0.22680400502607512</v>
      </c>
      <c r="Z9" s="27" cm="1">
        <f t="array" ref="Z9">P9/SQRT(SUM(POWER(P$6:P$24,2)))</f>
        <v>0.24064483600407127</v>
      </c>
      <c r="AA9" s="27" cm="1">
        <f t="array" ref="AA9">Q9/SQRT(SUM(POWER(Q$6:Q$24,2)))</f>
        <v>3.2422297362765688E-2</v>
      </c>
      <c r="AB9" s="27" cm="1">
        <f t="array" ref="AB9">R9/SQRT(SUM(POWER(R$6:R$24,2)))</f>
        <v>6.3354062610667755E-2</v>
      </c>
      <c r="AC9" s="27" cm="1">
        <f t="array" ref="AC9">S9/SQRT(SUM(POWER(S$6:S$24,2)))</f>
        <v>8.6517284663280916E-2</v>
      </c>
      <c r="AD9" s="27" cm="1">
        <f t="array" ref="AD9">T9/SQRT(SUM(POWER(T$6:T$24,2)))</f>
        <v>9.2983452597131283E-2</v>
      </c>
      <c r="AE9" s="27" cm="1">
        <f t="array" ref="AE9">U9/SQRT(SUM(POWER(U$6:U$24,2)))</f>
        <v>0.29704426289300229</v>
      </c>
      <c r="AF9" s="28"/>
      <c r="AG9" s="27">
        <f t="shared" si="0"/>
        <v>3.3401891089839576E-2</v>
      </c>
      <c r="AH9" s="27">
        <f t="shared" si="0"/>
        <v>1.5921075177314149E-2</v>
      </c>
      <c r="AI9" s="27">
        <f t="shared" si="0"/>
        <v>2.1092772467424987E-2</v>
      </c>
      <c r="AJ9" s="27">
        <f t="shared" si="0"/>
        <v>1.7807717864301274E-2</v>
      </c>
      <c r="AK9" s="27">
        <f t="shared" si="0"/>
        <v>2.2047162206680669E-3</v>
      </c>
      <c r="AL9" s="27">
        <f t="shared" si="0"/>
        <v>8.2360281393868088E-3</v>
      </c>
      <c r="AM9" s="27">
        <f t="shared" si="0"/>
        <v>6.9213827730624736E-3</v>
      </c>
      <c r="AN9" s="27">
        <f t="shared" si="0"/>
        <v>1.7201938730469286E-2</v>
      </c>
      <c r="AO9" s="27">
        <f t="shared" si="0"/>
        <v>5.4953188635205423E-2</v>
      </c>
      <c r="BC9" s="22" cm="1">
        <f t="array" ref="BC9">ROUND(SQRT(SUM(POWER($AG9:$AO9-$AR$6:$AZ$6,2))),3)</f>
        <v>0.114</v>
      </c>
      <c r="BD9" s="22" cm="1">
        <f t="array" ref="BD9">ROUND(SQRT(SUM(POWER($AG9:$AO9-$AR$7:$AZ$7,2))),3)</f>
        <v>4.5999999999999999E-2</v>
      </c>
      <c r="BH9" s="22">
        <f t="shared" si="3"/>
        <v>0.28799999999999998</v>
      </c>
      <c r="BI9" s="8">
        <f t="shared" si="4"/>
        <v>13</v>
      </c>
      <c r="BL9" s="8">
        <f>ROUND(BC9/(BC9+BD9),3)</f>
        <v>0.71299999999999997</v>
      </c>
      <c r="BM9" s="1">
        <f>RANK(BL9, $BL$6:$BL$24,0)</f>
        <v>7</v>
      </c>
    </row>
    <row r="10" spans="2:65">
      <c r="B10" s="22">
        <v>5</v>
      </c>
      <c r="C10" s="22">
        <v>33</v>
      </c>
      <c r="D10" s="23">
        <v>90165501</v>
      </c>
      <c r="E10" s="23">
        <v>83482086</v>
      </c>
      <c r="F10" s="23">
        <v>77762994</v>
      </c>
      <c r="G10" s="23">
        <v>36222.239999999998</v>
      </c>
      <c r="H10" s="23">
        <v>91235.11</v>
      </c>
      <c r="I10" s="23">
        <v>102837.51</v>
      </c>
      <c r="J10" s="23">
        <v>25000000</v>
      </c>
      <c r="K10" s="23">
        <v>12</v>
      </c>
      <c r="M10" s="1">
        <v>33</v>
      </c>
      <c r="N10" s="24">
        <v>90165501</v>
      </c>
      <c r="O10" s="24">
        <v>83482086</v>
      </c>
      <c r="P10" s="24">
        <v>77762994</v>
      </c>
      <c r="Q10" s="25">
        <v>2.7607348413571331E-5</v>
      </c>
      <c r="R10" s="25">
        <v>1.0960692654395879E-5</v>
      </c>
      <c r="S10" s="25">
        <v>9.7240783056688174E-6</v>
      </c>
      <c r="T10" s="26">
        <v>0.04</v>
      </c>
      <c r="U10" s="24">
        <v>12</v>
      </c>
      <c r="W10" s="27" cm="1">
        <f t="array" ref="W10">M10/SQRT(SUM(POWER(M$6:M$24,2)))</f>
        <v>0.24220224257629228</v>
      </c>
      <c r="X10" s="27" cm="1">
        <f t="array" ref="X10">N10/SQRT(SUM(POWER(N$6:N$24,2)))</f>
        <v>0.23683349208132987</v>
      </c>
      <c r="Y10" s="27" cm="1">
        <f t="array" ref="Y10">O10/SQRT(SUM(POWER(O$6:O$24,2)))</f>
        <v>0.21071584816616287</v>
      </c>
      <c r="Z10" s="27" cm="1">
        <f t="array" ref="Z10">P10/SQRT(SUM(POWER(P$6:P$24,2)))</f>
        <v>0.21702842516695955</v>
      </c>
      <c r="AA10" s="27" cm="1">
        <f t="array" ref="AA10">Q10/SQRT(SUM(POWER(Q$6:Q$24,2)))</f>
        <v>0.21417887017390536</v>
      </c>
      <c r="AB10" s="27" cm="1">
        <f t="array" ref="AB10">R10/SQRT(SUM(POWER(R$6:R$24,2)))</f>
        <v>7.2216114170675486E-2</v>
      </c>
      <c r="AC10" s="27" cm="1">
        <f t="array" ref="AC10">S10/SQRT(SUM(POWER(S$6:S$24,2)))</f>
        <v>6.4232201032997552E-2</v>
      </c>
      <c r="AD10" s="27" cm="1">
        <f t="array" ref="AD10">T10/SQRT(SUM(POWER(T$6:T$24,2)))</f>
        <v>9.2983452597131283E-2</v>
      </c>
      <c r="AE10" s="27" cm="1">
        <f t="array" ref="AE10">U10/SQRT(SUM(POWER(U$6:U$24,2)))</f>
        <v>0.39605901719066977</v>
      </c>
      <c r="AF10" s="28"/>
      <c r="AG10" s="27">
        <f t="shared" si="0"/>
        <v>2.9790875836883949E-2</v>
      </c>
      <c r="AH10" s="27">
        <f t="shared" si="0"/>
        <v>1.4683676509042452E-2</v>
      </c>
      <c r="AI10" s="27">
        <f t="shared" si="0"/>
        <v>1.9596573879453148E-2</v>
      </c>
      <c r="AJ10" s="27">
        <f t="shared" si="0"/>
        <v>1.6060103462355008E-2</v>
      </c>
      <c r="AK10" s="27">
        <f t="shared" si="0"/>
        <v>1.4564163171825566E-2</v>
      </c>
      <c r="AL10" s="27">
        <f t="shared" si="0"/>
        <v>9.3880948421878139E-3</v>
      </c>
      <c r="AM10" s="27">
        <f t="shared" si="0"/>
        <v>5.1385760826398045E-3</v>
      </c>
      <c r="AN10" s="27">
        <f t="shared" si="0"/>
        <v>1.7201938730469286E-2</v>
      </c>
      <c r="AO10" s="27">
        <f t="shared" si="0"/>
        <v>7.3270918180273911E-2</v>
      </c>
      <c r="BC10" s="22" cm="1">
        <f t="array" ref="BC10">ROUND(SQRT(SUM(POWER($AG10:$AO10-$AR$6:$AZ$6,2))),3)</f>
        <v>0.109</v>
      </c>
      <c r="BD10" s="22" cm="1">
        <f t="array" ref="BD10">ROUND(SQRT(SUM(POWER($AG10:$AO10-$AR$7:$AZ$7,2))),3)</f>
        <v>6.2E-2</v>
      </c>
      <c r="BH10" s="22">
        <f t="shared" si="3"/>
        <v>0.36299999999999999</v>
      </c>
      <c r="BI10" s="8">
        <f t="shared" si="4"/>
        <v>9</v>
      </c>
      <c r="BL10" s="8">
        <f>ROUND(BC10/(BC10+BD10),3)</f>
        <v>0.63700000000000001</v>
      </c>
      <c r="BM10" s="1">
        <f>RANK(BL10, $BL$6:$BL$24,0)</f>
        <v>11</v>
      </c>
    </row>
    <row r="11" spans="2:65">
      <c r="B11" s="22">
        <v>6</v>
      </c>
      <c r="C11" s="22">
        <v>23</v>
      </c>
      <c r="D11" s="23">
        <v>106871538</v>
      </c>
      <c r="E11" s="23">
        <v>174729151</v>
      </c>
      <c r="F11" s="23">
        <v>53758174</v>
      </c>
      <c r="G11" s="23">
        <v>19996.5</v>
      </c>
      <c r="H11" s="23">
        <v>40178.5</v>
      </c>
      <c r="I11" s="23">
        <v>30370.5</v>
      </c>
      <c r="J11" s="23">
        <v>15000000</v>
      </c>
      <c r="K11" s="23">
        <v>6</v>
      </c>
      <c r="M11" s="1">
        <v>23</v>
      </c>
      <c r="N11" s="24">
        <v>106871538</v>
      </c>
      <c r="O11" s="24">
        <v>174729151</v>
      </c>
      <c r="P11" s="24">
        <v>53758174</v>
      </c>
      <c r="Q11" s="25">
        <v>5.0008751531518013E-5</v>
      </c>
      <c r="R11" s="25">
        <v>2.4888933135881129E-5</v>
      </c>
      <c r="S11" s="25">
        <v>3.2926688727548113E-5</v>
      </c>
      <c r="T11" s="26">
        <v>6.6666666666666666E-2</v>
      </c>
      <c r="U11" s="24">
        <v>6</v>
      </c>
      <c r="W11" s="27" cm="1">
        <f t="array" ref="W11">M11/SQRT(SUM(POWER(M$6:M$24,2)))</f>
        <v>0.16880762361377946</v>
      </c>
      <c r="X11" s="27" cm="1">
        <f t="array" ref="X11">N11/SQRT(SUM(POWER(N$6:N$24,2)))</f>
        <v>0.28071445583874194</v>
      </c>
      <c r="Y11" s="27" cm="1">
        <f t="array" ref="Y11">O11/SQRT(SUM(POWER(O$6:O$24,2)))</f>
        <v>0.44103116029370121</v>
      </c>
      <c r="Z11" s="27" cm="1">
        <f t="array" ref="Z11">P11/SQRT(SUM(POWER(P$6:P$24,2)))</f>
        <v>0.15003347020140956</v>
      </c>
      <c r="AA11" s="27" cm="1">
        <f t="array" ref="AA11">Q11/SQRT(SUM(POWER(Q$6:Q$24,2)))</f>
        <v>0.38796981663631341</v>
      </c>
      <c r="AB11" s="27" cm="1">
        <f t="array" ref="AB11">R11/SQRT(SUM(POWER(R$6:R$24,2)))</f>
        <v>0.16398434785106802</v>
      </c>
      <c r="AC11" s="27" cm="1">
        <f t="array" ref="AC11">S11/SQRT(SUM(POWER(S$6:S$24,2)))</f>
        <v>0.21749657121393773</v>
      </c>
      <c r="AD11" s="27" cm="1">
        <f t="array" ref="AD11">T11/SQRT(SUM(POWER(T$6:T$24,2)))</f>
        <v>0.1549724209952188</v>
      </c>
      <c r="AE11" s="27" cm="1">
        <f t="array" ref="AE11">U11/SQRT(SUM(POWER(U$6:U$24,2)))</f>
        <v>0.19802950859533489</v>
      </c>
      <c r="AF11" s="28"/>
      <c r="AG11" s="27">
        <f t="shared" si="0"/>
        <v>2.0763337704494872E-2</v>
      </c>
      <c r="AH11" s="27">
        <f t="shared" si="0"/>
        <v>1.7404296262002E-2</v>
      </c>
      <c r="AI11" s="27">
        <f t="shared" si="0"/>
        <v>4.1015897907314212E-2</v>
      </c>
      <c r="AJ11" s="27">
        <f t="shared" si="0"/>
        <v>1.1102476794904307E-2</v>
      </c>
      <c r="AK11" s="27">
        <f t="shared" si="0"/>
        <v>2.6381947531269313E-2</v>
      </c>
      <c r="AL11" s="27">
        <f t="shared" si="0"/>
        <v>2.1317965220638845E-2</v>
      </c>
      <c r="AM11" s="27">
        <f t="shared" si="0"/>
        <v>1.739972569711502E-2</v>
      </c>
      <c r="AN11" s="27">
        <f t="shared" si="0"/>
        <v>2.8669897884115478E-2</v>
      </c>
      <c r="AO11" s="27">
        <f t="shared" si="0"/>
        <v>3.6635459090136956E-2</v>
      </c>
      <c r="BC11" s="22" cm="1">
        <f t="array" ref="BC11">ROUND(SQRT(SUM(POWER($AG11:$AO11-$AR$6:$AZ$6,2))),3)</f>
        <v>9.4E-2</v>
      </c>
      <c r="BD11" s="22" cm="1">
        <f t="array" ref="BD11">ROUND(SQRT(SUM(POWER($AG11:$AO11-$AR$7:$AZ$7,2))),3)</f>
        <v>5.8999999999999997E-2</v>
      </c>
      <c r="BH11" s="22">
        <f t="shared" si="3"/>
        <v>0.38600000000000001</v>
      </c>
      <c r="BI11" s="8">
        <f t="shared" si="4"/>
        <v>8</v>
      </c>
      <c r="BL11" s="8">
        <f>ROUND(BC11/(BC11+BD11),3)</f>
        <v>0.61399999999999999</v>
      </c>
      <c r="BM11" s="1">
        <f>RANK(BL11, $BL$6:$BL$24,0)</f>
        <v>12</v>
      </c>
    </row>
    <row r="12" spans="2:65">
      <c r="B12" s="22">
        <v>7</v>
      </c>
      <c r="C12" s="22">
        <v>27</v>
      </c>
      <c r="D12" s="23">
        <v>93356587</v>
      </c>
      <c r="E12" s="23">
        <v>86360176</v>
      </c>
      <c r="F12" s="23">
        <v>86300053</v>
      </c>
      <c r="G12" s="23">
        <v>389346.47</v>
      </c>
      <c r="H12" s="23">
        <v>320115.86</v>
      </c>
      <c r="I12" s="23">
        <v>308143.67</v>
      </c>
      <c r="J12" s="23">
        <v>20000000</v>
      </c>
      <c r="K12" s="23">
        <v>3</v>
      </c>
      <c r="M12" s="1">
        <v>27</v>
      </c>
      <c r="N12" s="24">
        <v>93356587</v>
      </c>
      <c r="O12" s="24">
        <v>86360176</v>
      </c>
      <c r="P12" s="24">
        <v>86300053</v>
      </c>
      <c r="Q12" s="25">
        <v>2.5684064889557112E-6</v>
      </c>
      <c r="R12" s="25">
        <v>3.1238689641931518E-6</v>
      </c>
      <c r="S12" s="25">
        <v>3.2452394689788697E-6</v>
      </c>
      <c r="T12" s="26">
        <v>0.05</v>
      </c>
      <c r="U12" s="24">
        <v>3</v>
      </c>
      <c r="W12" s="27" cm="1">
        <f t="array" ref="W12">M12/SQRT(SUM(POWER(M$6:M$24,2)))</f>
        <v>0.19816547119878458</v>
      </c>
      <c r="X12" s="27" cm="1">
        <f t="array" ref="X12">N12/SQRT(SUM(POWER(N$6:N$24,2)))</f>
        <v>0.24521536799318047</v>
      </c>
      <c r="Y12" s="27" cm="1">
        <f t="array" ref="Y12">O12/SQRT(SUM(POWER(O$6:O$24,2)))</f>
        <v>0.21798039083042445</v>
      </c>
      <c r="Z12" s="27" cm="1">
        <f t="array" ref="Z12">P12/SQRT(SUM(POWER(P$6:P$24,2)))</f>
        <v>0.24085446857171092</v>
      </c>
      <c r="AA12" s="27" cm="1">
        <f t="array" ref="AA12">Q12/SQRT(SUM(POWER(Q$6:Q$24,2)))</f>
        <v>1.9925796266672308E-2</v>
      </c>
      <c r="AB12" s="27" cm="1">
        <f t="array" ref="AB12">R12/SQRT(SUM(POWER(R$6:R$24,2)))</f>
        <v>2.0582064006869689E-2</v>
      </c>
      <c r="AC12" s="27" cm="1">
        <f t="array" ref="AC12">S12/SQRT(SUM(POWER(S$6:S$24,2)))</f>
        <v>2.1436363161550249E-2</v>
      </c>
      <c r="AD12" s="27" cm="1">
        <f t="array" ref="AD12">T12/SQRT(SUM(POWER(T$6:T$24,2)))</f>
        <v>0.11622931574641411</v>
      </c>
      <c r="AE12" s="27" cm="1">
        <f t="array" ref="AE12">U12/SQRT(SUM(POWER(U$6:U$24,2)))</f>
        <v>9.9014754297667443E-2</v>
      </c>
      <c r="AF12" s="28"/>
      <c r="AG12" s="27">
        <f t="shared" si="0"/>
        <v>2.4374352957450503E-2</v>
      </c>
      <c r="AH12" s="27">
        <f t="shared" si="0"/>
        <v>1.5203352815577189E-2</v>
      </c>
      <c r="AI12" s="27">
        <f t="shared" si="0"/>
        <v>2.0272176347229474E-2</v>
      </c>
      <c r="AJ12" s="27">
        <f t="shared" si="0"/>
        <v>1.7823230674306606E-2</v>
      </c>
      <c r="AK12" s="27">
        <f t="shared" si="0"/>
        <v>1.3549541461337171E-3</v>
      </c>
      <c r="AL12" s="27">
        <f t="shared" si="0"/>
        <v>2.6756683208930599E-3</v>
      </c>
      <c r="AM12" s="27">
        <f t="shared" si="0"/>
        <v>1.7149090529240199E-3</v>
      </c>
      <c r="AN12" s="27">
        <f t="shared" si="0"/>
        <v>2.150242341308661E-2</v>
      </c>
      <c r="AO12" s="27">
        <f t="shared" si="0"/>
        <v>1.8317729545068478E-2</v>
      </c>
      <c r="BC12" s="22" cm="1">
        <f t="array" ref="BC12">ROUND(SQRT(SUM(POWER($AG12:$AO12-$AR$6:$AZ$6,2))),3)</f>
        <v>0.129</v>
      </c>
      <c r="BD12" s="22" cm="1">
        <f t="array" ref="BD12">ROUND(SQRT(SUM(POWER($AG12:$AO12-$AR$7:$AZ$7,2))),3)</f>
        <v>2.5000000000000001E-2</v>
      </c>
      <c r="BH12" s="22">
        <f t="shared" si="3"/>
        <v>0.16200000000000001</v>
      </c>
      <c r="BI12" s="8">
        <f t="shared" si="4"/>
        <v>19</v>
      </c>
      <c r="BL12" s="8">
        <f>ROUND(BC12/(BC12+BD12),3)</f>
        <v>0.83799999999999997</v>
      </c>
      <c r="BM12" s="1">
        <f>RANK(BL12, $BL$6:$BL$24,0)</f>
        <v>1</v>
      </c>
    </row>
    <row r="13" spans="2:65">
      <c r="B13" s="22">
        <v>8</v>
      </c>
      <c r="C13" s="22">
        <v>23</v>
      </c>
      <c r="D13" s="23">
        <v>70040527</v>
      </c>
      <c r="E13" s="23">
        <v>67718469</v>
      </c>
      <c r="F13" s="23">
        <v>72692935</v>
      </c>
      <c r="G13" s="23">
        <v>422139.83</v>
      </c>
      <c r="H13" s="23">
        <v>454404.13</v>
      </c>
      <c r="I13" s="23">
        <v>305406.13</v>
      </c>
      <c r="J13" s="23">
        <v>12000000</v>
      </c>
      <c r="K13" s="23">
        <v>6</v>
      </c>
      <c r="M13" s="1">
        <v>23</v>
      </c>
      <c r="N13" s="24">
        <v>70040527</v>
      </c>
      <c r="O13" s="24">
        <v>67718469</v>
      </c>
      <c r="P13" s="24">
        <v>72692935</v>
      </c>
      <c r="Q13" s="25">
        <v>2.368883315274941E-6</v>
      </c>
      <c r="R13" s="25">
        <v>2.200684223534676E-6</v>
      </c>
      <c r="S13" s="25">
        <v>3.2743285146241172E-6</v>
      </c>
      <c r="T13" s="26">
        <v>8.3333333333333329E-2</v>
      </c>
      <c r="U13" s="24">
        <v>6</v>
      </c>
      <c r="W13" s="27" cm="1">
        <f t="array" ref="W13">M13/SQRT(SUM(POWER(M$6:M$24,2)))</f>
        <v>0.16880762361377946</v>
      </c>
      <c r="X13" s="27" cm="1">
        <f t="array" ref="X13">N13/SQRT(SUM(POWER(N$6:N$24,2)))</f>
        <v>0.1839721668781796</v>
      </c>
      <c r="Y13" s="27" cm="1">
        <f t="array" ref="Y13">O13/SQRT(SUM(POWER(O$6:O$24,2)))</f>
        <v>0.17092714515841168</v>
      </c>
      <c r="Z13" s="27" cm="1">
        <f t="array" ref="Z13">P13/SQRT(SUM(POWER(P$6:P$24,2)))</f>
        <v>0.20287841802765663</v>
      </c>
      <c r="AA13" s="27" cm="1">
        <f t="array" ref="AA13">Q13/SQRT(SUM(POWER(Q$6:Q$24,2)))</f>
        <v>1.8377887815911712E-2</v>
      </c>
      <c r="AB13" s="27" cm="1">
        <f t="array" ref="AB13">R13/SQRT(SUM(POWER(R$6:R$24,2)))</f>
        <v>1.4499527370347924E-2</v>
      </c>
      <c r="AC13" s="27" cm="1">
        <f t="array" ref="AC13">S13/SQRT(SUM(POWER(S$6:S$24,2)))</f>
        <v>2.1628510259610365E-2</v>
      </c>
      <c r="AD13" s="27" cm="1">
        <f t="array" ref="AD13">T13/SQRT(SUM(POWER(T$6:T$24,2)))</f>
        <v>0.19371552624402349</v>
      </c>
      <c r="AE13" s="27" cm="1">
        <f t="array" ref="AE13">U13/SQRT(SUM(POWER(U$6:U$24,2)))</f>
        <v>0.19802950859533489</v>
      </c>
      <c r="AF13" s="28"/>
      <c r="AG13" s="27">
        <f t="shared" si="0"/>
        <v>2.0763337704494872E-2</v>
      </c>
      <c r="AH13" s="27">
        <f t="shared" si="0"/>
        <v>1.1406274346447136E-2</v>
      </c>
      <c r="AI13" s="27">
        <f t="shared" si="0"/>
        <v>1.5896224499732287E-2</v>
      </c>
      <c r="AJ13" s="27">
        <f t="shared" si="0"/>
        <v>1.5013002934046589E-2</v>
      </c>
      <c r="AK13" s="27">
        <f t="shared" si="0"/>
        <v>1.2496963714819964E-3</v>
      </c>
      <c r="AL13" s="27">
        <f t="shared" si="0"/>
        <v>1.8849385581452302E-3</v>
      </c>
      <c r="AM13" s="27">
        <f t="shared" si="0"/>
        <v>1.7302808207688293E-3</v>
      </c>
      <c r="AN13" s="27">
        <f t="shared" si="0"/>
        <v>3.5837372355144344E-2</v>
      </c>
      <c r="AO13" s="27">
        <f t="shared" si="0"/>
        <v>3.6635459090136956E-2</v>
      </c>
      <c r="BC13" s="22" cm="1">
        <f t="array" ref="BC13">ROUND(SQRT(SUM(POWER($AG13:$AO13-$AR$6:$AZ$6,2))),3)</f>
        <v>0.11799999999999999</v>
      </c>
      <c r="BD13" s="22" cm="1">
        <f t="array" ref="BD13">ROUND(SQRT(SUM(POWER($AG13:$AO13-$AR$7:$AZ$7,2))),3)</f>
        <v>3.5999999999999997E-2</v>
      </c>
      <c r="BH13" s="22">
        <f t="shared" si="3"/>
        <v>0.23400000000000001</v>
      </c>
      <c r="BI13" s="8">
        <f t="shared" si="4"/>
        <v>16</v>
      </c>
      <c r="BL13" s="8">
        <f>ROUND(BC13/(BC13+BD13),3)</f>
        <v>0.76600000000000001</v>
      </c>
      <c r="BM13" s="1">
        <f>RANK(BL13, $BL$6:$BL$24,0)</f>
        <v>4</v>
      </c>
    </row>
    <row r="14" spans="2:65">
      <c r="B14" s="22">
        <v>9</v>
      </c>
      <c r="C14" s="22">
        <v>47</v>
      </c>
      <c r="D14" s="23">
        <v>104500000</v>
      </c>
      <c r="E14" s="23">
        <v>107900000</v>
      </c>
      <c r="F14" s="23">
        <v>135100000</v>
      </c>
      <c r="G14" s="23">
        <v>57268.09</v>
      </c>
      <c r="H14" s="23">
        <v>78536.45</v>
      </c>
      <c r="I14" s="23">
        <v>185050.26</v>
      </c>
      <c r="J14" s="23">
        <v>40000000</v>
      </c>
      <c r="K14" s="23">
        <v>6</v>
      </c>
      <c r="M14" s="1">
        <v>47</v>
      </c>
      <c r="N14" s="24">
        <v>104500000</v>
      </c>
      <c r="O14" s="24">
        <v>107900000</v>
      </c>
      <c r="P14" s="24">
        <v>135100000</v>
      </c>
      <c r="Q14" s="25">
        <v>1.7461731306212589E-5</v>
      </c>
      <c r="R14" s="25">
        <v>1.2732941201187474E-5</v>
      </c>
      <c r="S14" s="25">
        <v>5.4039372870916256E-6</v>
      </c>
      <c r="T14" s="26">
        <v>2.5000000000000001E-2</v>
      </c>
      <c r="U14" s="24">
        <v>6</v>
      </c>
      <c r="W14" s="27" cm="1">
        <f t="array" ref="W14">M14/SQRT(SUM(POWER(M$6:M$24,2)))</f>
        <v>0.34495470912381021</v>
      </c>
      <c r="X14" s="27" cm="1">
        <f t="array" ref="X14">N14/SQRT(SUM(POWER(N$6:N$24,2)))</f>
        <v>0.27448524821593318</v>
      </c>
      <c r="Y14" s="27" cm="1">
        <f t="array" ref="Y14">O14/SQRT(SUM(POWER(O$6:O$24,2)))</f>
        <v>0.27234872900910712</v>
      </c>
      <c r="Z14" s="27" cm="1">
        <f t="array" ref="Z14">P14/SQRT(SUM(POWER(P$6:P$24,2)))</f>
        <v>0.37705004310991724</v>
      </c>
      <c r="AA14" s="27" cm="1">
        <f t="array" ref="AA14">Q14/SQRT(SUM(POWER(Q$6:Q$24,2)))</f>
        <v>0.13546878267405185</v>
      </c>
      <c r="AB14" s="27" cm="1">
        <f t="array" ref="AB14">R14/SQRT(SUM(POWER(R$6:R$24,2)))</f>
        <v>8.3892830910158742E-2</v>
      </c>
      <c r="AC14" s="27" cm="1">
        <f t="array" ref="AC14">S14/SQRT(SUM(POWER(S$6:S$24,2)))</f>
        <v>3.5695597596311919E-2</v>
      </c>
      <c r="AD14" s="27" cm="1">
        <f t="array" ref="AD14">T14/SQRT(SUM(POWER(T$6:T$24,2)))</f>
        <v>5.8114657873207055E-2</v>
      </c>
      <c r="AE14" s="27" cm="1">
        <f t="array" ref="AE14">U14/SQRT(SUM(POWER(U$6:U$24,2)))</f>
        <v>0.19802950859533489</v>
      </c>
      <c r="AF14" s="28"/>
      <c r="AG14" s="27">
        <f t="shared" si="0"/>
        <v>4.2429429222228657E-2</v>
      </c>
      <c r="AH14" s="27">
        <f t="shared" si="0"/>
        <v>1.7018085389387858E-2</v>
      </c>
      <c r="AI14" s="27">
        <f t="shared" si="0"/>
        <v>2.5328431797846961E-2</v>
      </c>
      <c r="AJ14" s="27">
        <f t="shared" si="0"/>
        <v>2.7901703190133874E-2</v>
      </c>
      <c r="AK14" s="27">
        <f t="shared" si="0"/>
        <v>9.2118772218355259E-3</v>
      </c>
      <c r="AL14" s="27">
        <f t="shared" si="0"/>
        <v>1.0906068018320636E-2</v>
      </c>
      <c r="AM14" s="27">
        <f t="shared" si="0"/>
        <v>2.8556478077049535E-3</v>
      </c>
      <c r="AN14" s="27">
        <f t="shared" si="0"/>
        <v>1.0751211706543305E-2</v>
      </c>
      <c r="AO14" s="27">
        <f t="shared" si="0"/>
        <v>3.6635459090136956E-2</v>
      </c>
      <c r="BC14" s="22" cm="1">
        <f t="array" ref="BC14">ROUND(SQRT(SUM(POWER($AG14:$AO14-$AR$6:$AZ$6,2))),3)</f>
        <v>0.11899999999999999</v>
      </c>
      <c r="BD14" s="22" cm="1">
        <f t="array" ref="BD14">ROUND(SQRT(SUM(POWER($AG14:$AO14-$AR$7:$AZ$7,2))),3)</f>
        <v>4.2999999999999997E-2</v>
      </c>
      <c r="BH14" s="22">
        <f t="shared" si="3"/>
        <v>0.26500000000000001</v>
      </c>
      <c r="BI14" s="8">
        <f t="shared" si="4"/>
        <v>15</v>
      </c>
      <c r="BL14" s="8">
        <f>ROUND(BC14/(BC14+BD14),3)</f>
        <v>0.73499999999999999</v>
      </c>
      <c r="BM14" s="1">
        <f>RANK(BL14, $BL$6:$BL$24,0)</f>
        <v>5</v>
      </c>
    </row>
    <row r="15" spans="2:65">
      <c r="B15" s="22">
        <v>10</v>
      </c>
      <c r="C15" s="22">
        <v>36</v>
      </c>
      <c r="D15" s="23">
        <v>90790407</v>
      </c>
      <c r="E15" s="23">
        <v>87574220</v>
      </c>
      <c r="F15" s="23">
        <v>88225107</v>
      </c>
      <c r="G15" s="23">
        <v>10000</v>
      </c>
      <c r="H15" s="23">
        <v>13031</v>
      </c>
      <c r="I15" s="23">
        <v>30351</v>
      </c>
      <c r="J15" s="23">
        <v>10000000</v>
      </c>
      <c r="K15" s="23">
        <v>6</v>
      </c>
      <c r="M15" s="1">
        <v>36</v>
      </c>
      <c r="N15" s="24">
        <v>90790407</v>
      </c>
      <c r="O15" s="24">
        <v>87574220</v>
      </c>
      <c r="P15" s="24">
        <v>88225107</v>
      </c>
      <c r="Q15" s="25">
        <v>1E-4</v>
      </c>
      <c r="R15" s="25">
        <v>7.6740081344486228E-5</v>
      </c>
      <c r="S15" s="25">
        <v>3.2947843563638756E-5</v>
      </c>
      <c r="T15" s="26">
        <v>0.1</v>
      </c>
      <c r="U15" s="24">
        <v>6</v>
      </c>
      <c r="W15" s="27" cm="1">
        <f t="array" ref="W15">M15/SQRT(SUM(POWER(M$6:M$24,2)))</f>
        <v>0.26422062826504611</v>
      </c>
      <c r="X15" s="27" cm="1">
        <f t="array" ref="X15">N15/SQRT(SUM(POWER(N$6:N$24,2)))</f>
        <v>0.23847490335904878</v>
      </c>
      <c r="Y15" s="27" cm="1">
        <f t="array" ref="Y15">O15/SQRT(SUM(POWER(O$6:O$24,2)))</f>
        <v>0.22104474060207532</v>
      </c>
      <c r="Z15" s="27" cm="1">
        <f t="array" ref="Z15">P15/SQRT(SUM(POWER(P$6:P$24,2)))</f>
        <v>0.24622709398761705</v>
      </c>
      <c r="AA15" s="27" cm="1">
        <f t="array" ref="AA15">Q15/SQRT(SUM(POWER(Q$6:Q$24,2)))</f>
        <v>0.77580384383680412</v>
      </c>
      <c r="AB15" s="27" cm="1">
        <f t="array" ref="AB15">R15/SQRT(SUM(POWER(R$6:R$24,2)))</f>
        <v>0.50561316246904586</v>
      </c>
      <c r="AC15" s="27" cm="1">
        <f t="array" ref="AC15">S15/SQRT(SUM(POWER(S$6:S$24,2)))</f>
        <v>0.21763630905251544</v>
      </c>
      <c r="AD15" s="27" cm="1">
        <f t="array" ref="AD15">T15/SQRT(SUM(POWER(T$6:T$24,2)))</f>
        <v>0.23245863149282822</v>
      </c>
      <c r="AE15" s="27" cm="1">
        <f t="array" ref="AE15">U15/SQRT(SUM(POWER(U$6:U$24,2)))</f>
        <v>0.19802950859533489</v>
      </c>
      <c r="AF15" s="28"/>
      <c r="AG15" s="27">
        <f t="shared" si="0"/>
        <v>3.249913727660067E-2</v>
      </c>
      <c r="AH15" s="27">
        <f t="shared" si="0"/>
        <v>1.4785444008261024E-2</v>
      </c>
      <c r="AI15" s="27">
        <f t="shared" si="0"/>
        <v>2.0557160875993005E-2</v>
      </c>
      <c r="AJ15" s="27">
        <f t="shared" si="0"/>
        <v>1.8220804955083662E-2</v>
      </c>
      <c r="AK15" s="27">
        <f t="shared" si="0"/>
        <v>5.2754661380902686E-2</v>
      </c>
      <c r="AL15" s="27">
        <f t="shared" si="0"/>
        <v>6.5729711120975962E-2</v>
      </c>
      <c r="AM15" s="27">
        <f t="shared" si="0"/>
        <v>1.7410904724201235E-2</v>
      </c>
      <c r="AN15" s="27">
        <f t="shared" si="0"/>
        <v>4.3004846826173219E-2</v>
      </c>
      <c r="AO15" s="27">
        <f t="shared" si="0"/>
        <v>3.6635459090136956E-2</v>
      </c>
      <c r="BC15" s="22" cm="1">
        <f t="array" ref="BC15">ROUND(SQRT(SUM(POWER($AG15:$AO15-$AR$6:$AZ$6,2))),3)</f>
        <v>6.8000000000000005E-2</v>
      </c>
      <c r="BD15" s="22" cm="1">
        <f t="array" ref="BD15">ROUND(SQRT(SUM(POWER($AG15:$AO15-$AR$7:$AZ$7,2))),3)</f>
        <v>9.5000000000000001E-2</v>
      </c>
      <c r="BH15" s="22">
        <f t="shared" si="3"/>
        <v>0.58299999999999996</v>
      </c>
      <c r="BI15" s="8">
        <f t="shared" si="4"/>
        <v>1</v>
      </c>
      <c r="BL15" s="8">
        <f>ROUND(BC15/(BC15+BD15),3)</f>
        <v>0.41699999999999998</v>
      </c>
      <c r="BM15" s="1">
        <f>RANK(BL15, $BL$6:$BL$24,0)</f>
        <v>19</v>
      </c>
    </row>
    <row r="16" spans="2:65">
      <c r="B16" s="22">
        <v>11</v>
      </c>
      <c r="C16" s="22">
        <v>32</v>
      </c>
      <c r="D16" s="23">
        <v>49317854</v>
      </c>
      <c r="E16" s="23">
        <v>44658790</v>
      </c>
      <c r="F16" s="23">
        <v>65311893</v>
      </c>
      <c r="G16" s="23">
        <v>349096.56</v>
      </c>
      <c r="H16" s="23">
        <v>257000.64</v>
      </c>
      <c r="I16" s="23">
        <v>88667.83</v>
      </c>
      <c r="J16" s="23">
        <v>10000000</v>
      </c>
      <c r="K16" s="23">
        <v>6</v>
      </c>
      <c r="M16" s="1">
        <v>32</v>
      </c>
      <c r="N16" s="24">
        <v>49317854</v>
      </c>
      <c r="O16" s="24">
        <v>44658790</v>
      </c>
      <c r="P16" s="24">
        <v>65311893</v>
      </c>
      <c r="Q16" s="25">
        <v>2.8645369636412342E-6</v>
      </c>
      <c r="R16" s="25">
        <v>3.8910408939059446E-6</v>
      </c>
      <c r="S16" s="25">
        <v>1.1278047517346482E-5</v>
      </c>
      <c r="T16" s="26">
        <v>0.1</v>
      </c>
      <c r="U16" s="24">
        <v>6</v>
      </c>
      <c r="W16" s="27" cm="1">
        <f t="array" ref="W16">M16/SQRT(SUM(POWER(M$6:M$24,2)))</f>
        <v>0.23486278068004099</v>
      </c>
      <c r="X16" s="27" cm="1">
        <f t="array" ref="X16">N16/SQRT(SUM(POWER(N$6:N$24,2)))</f>
        <v>0.12954089374801103</v>
      </c>
      <c r="Y16" s="27" cm="1">
        <f t="array" ref="Y16">O16/SQRT(SUM(POWER(O$6:O$24,2)))</f>
        <v>0.11272256437057111</v>
      </c>
      <c r="Z16" s="27" cm="1">
        <f t="array" ref="Z16">P16/SQRT(SUM(POWER(P$6:P$24,2)))</f>
        <v>0.18227869778860328</v>
      </c>
      <c r="AA16" s="27" cm="1">
        <f t="array" ref="AA16">Q16/SQRT(SUM(POWER(Q$6:Q$24,2)))</f>
        <v>2.2223187872054771E-2</v>
      </c>
      <c r="AB16" s="27" cm="1">
        <f t="array" ref="AB16">R16/SQRT(SUM(POWER(R$6:R$24,2)))</f>
        <v>2.5636687597875771E-2</v>
      </c>
      <c r="AC16" s="27" cm="1">
        <f t="array" ref="AC16">S16/SQRT(SUM(POWER(S$6:S$24,2)))</f>
        <v>7.4496912984708161E-2</v>
      </c>
      <c r="AD16" s="27" cm="1">
        <f t="array" ref="AD16">T16/SQRT(SUM(POWER(T$6:T$24,2)))</f>
        <v>0.23245863149282822</v>
      </c>
      <c r="AE16" s="27" cm="1">
        <f t="array" ref="AE16">U16/SQRT(SUM(POWER(U$6:U$24,2)))</f>
        <v>0.19802950859533489</v>
      </c>
      <c r="AF16" s="28"/>
      <c r="AG16" s="27">
        <f t="shared" si="0"/>
        <v>2.888812202364504E-2</v>
      </c>
      <c r="AH16" s="27">
        <f t="shared" si="0"/>
        <v>8.0315354123766843E-3</v>
      </c>
      <c r="AI16" s="27">
        <f t="shared" si="0"/>
        <v>1.0483198486463114E-2</v>
      </c>
      <c r="AJ16" s="27">
        <f t="shared" si="0"/>
        <v>1.3488623636356643E-2</v>
      </c>
      <c r="AK16" s="27">
        <f t="shared" si="0"/>
        <v>1.5111767752997245E-3</v>
      </c>
      <c r="AL16" s="27">
        <f t="shared" si="0"/>
        <v>3.3327693877238506E-3</v>
      </c>
      <c r="AM16" s="27">
        <f t="shared" si="0"/>
        <v>5.9597530387766528E-3</v>
      </c>
      <c r="AN16" s="27">
        <f t="shared" si="0"/>
        <v>4.3004846826173219E-2</v>
      </c>
      <c r="AO16" s="27">
        <f t="shared" si="0"/>
        <v>3.6635459090136956E-2</v>
      </c>
      <c r="BC16" s="22" cm="1">
        <f t="array" ref="BC16">ROUND(SQRT(SUM(POWER($AG16:$AO16-$AR$6:$AZ$6,2))),3)</f>
        <v>0.113</v>
      </c>
      <c r="BD16" s="22" cm="1">
        <f t="array" ref="BD16">ROUND(SQRT(SUM(POWER($AG16:$AO16-$AR$7:$AZ$7,2))),3)</f>
        <v>4.1000000000000002E-2</v>
      </c>
      <c r="BH16" s="22">
        <f t="shared" si="3"/>
        <v>0.26600000000000001</v>
      </c>
      <c r="BI16" s="8">
        <f t="shared" si="4"/>
        <v>14</v>
      </c>
      <c r="BL16" s="8">
        <f>ROUND(BC16/(BC16+BD16),3)</f>
        <v>0.73399999999999999</v>
      </c>
      <c r="BM16" s="1">
        <f>RANK(BL16, $BL$6:$BL$24,0)</f>
        <v>6</v>
      </c>
    </row>
    <row r="17" spans="2:65">
      <c r="B17" s="22">
        <v>12</v>
      </c>
      <c r="C17" s="22">
        <v>36</v>
      </c>
      <c r="D17" s="23">
        <v>104609595</v>
      </c>
      <c r="E17" s="23">
        <v>56280000</v>
      </c>
      <c r="F17" s="23">
        <v>46959564</v>
      </c>
      <c r="G17" s="23">
        <v>295975.23</v>
      </c>
      <c r="H17" s="23">
        <v>295394.40000000002</v>
      </c>
      <c r="I17" s="23">
        <v>362827.53</v>
      </c>
      <c r="J17" s="23">
        <v>20000000</v>
      </c>
      <c r="K17" s="23">
        <v>12</v>
      </c>
      <c r="M17" s="1">
        <v>36</v>
      </c>
      <c r="N17" s="24">
        <v>104609595</v>
      </c>
      <c r="O17" s="24">
        <v>56280000</v>
      </c>
      <c r="P17" s="24">
        <v>46959564</v>
      </c>
      <c r="Q17" s="25">
        <v>3.378661112958676E-6</v>
      </c>
      <c r="R17" s="25">
        <v>3.3853045284541612E-6</v>
      </c>
      <c r="S17" s="25">
        <v>2.756130440267308E-6</v>
      </c>
      <c r="T17" s="26">
        <v>0.05</v>
      </c>
      <c r="U17" s="24">
        <v>12</v>
      </c>
      <c r="W17" s="27" cm="1">
        <f t="array" ref="W17">M17/SQRT(SUM(POWER(M$6:M$24,2)))</f>
        <v>0.26422062826504611</v>
      </c>
      <c r="X17" s="27" cm="1">
        <f t="array" ref="X17">N17/SQRT(SUM(POWER(N$6:N$24,2)))</f>
        <v>0.27477311626165779</v>
      </c>
      <c r="Y17" s="27" cm="1">
        <f t="array" ref="Y17">O17/SQRT(SUM(POWER(O$6:O$24,2)))</f>
        <v>0.1420554816370023</v>
      </c>
      <c r="Z17" s="27" cm="1">
        <f t="array" ref="Z17">P17/SQRT(SUM(POWER(P$6:P$24,2)))</f>
        <v>0.1310592570734487</v>
      </c>
      <c r="AA17" s="27" cm="1">
        <f t="array" ref="AA17">Q17/SQRT(SUM(POWER(Q$6:Q$24,2)))</f>
        <v>2.6211782784552756E-2</v>
      </c>
      <c r="AB17" s="27" cm="1">
        <f t="array" ref="AB17">R17/SQRT(SUM(POWER(R$6:R$24,2)))</f>
        <v>2.2304570161567502E-2</v>
      </c>
      <c r="AC17" s="27" cm="1">
        <f t="array" ref="AC17">S17/SQRT(SUM(POWER(S$6:S$24,2)))</f>
        <v>1.8205563442368598E-2</v>
      </c>
      <c r="AD17" s="27" cm="1">
        <f t="array" ref="AD17">T17/SQRT(SUM(POWER(T$6:T$24,2)))</f>
        <v>0.11622931574641411</v>
      </c>
      <c r="AE17" s="27" cm="1">
        <f t="array" ref="AE17">U17/SQRT(SUM(POWER(U$6:U$24,2)))</f>
        <v>0.39605901719066977</v>
      </c>
      <c r="AF17" s="28"/>
      <c r="AG17" s="27">
        <f t="shared" si="0"/>
        <v>3.249913727660067E-2</v>
      </c>
      <c r="AH17" s="27">
        <f t="shared" si="0"/>
        <v>1.7035933208222782E-2</v>
      </c>
      <c r="AI17" s="27">
        <f t="shared" si="0"/>
        <v>1.3211159792241214E-2</v>
      </c>
      <c r="AJ17" s="27">
        <f t="shared" si="0"/>
        <v>9.6983850234352038E-3</v>
      </c>
      <c r="AK17" s="27">
        <f t="shared" si="0"/>
        <v>1.7824012293495876E-3</v>
      </c>
      <c r="AL17" s="27">
        <f t="shared" si="0"/>
        <v>2.8995941210037753E-3</v>
      </c>
      <c r="AM17" s="27">
        <f t="shared" si="0"/>
        <v>1.4564450753894878E-3</v>
      </c>
      <c r="AN17" s="27">
        <f t="shared" si="0"/>
        <v>2.150242341308661E-2</v>
      </c>
      <c r="AO17" s="27">
        <f t="shared" si="0"/>
        <v>7.3270918180273911E-2</v>
      </c>
      <c r="AR17" s="29"/>
      <c r="AS17" s="29"/>
      <c r="AT17" s="29"/>
      <c r="AU17" s="29"/>
      <c r="AV17" s="29"/>
      <c r="AW17" s="29"/>
      <c r="AX17" s="29"/>
      <c r="AY17" s="29"/>
      <c r="AZ17" s="29"/>
      <c r="BC17" s="22" cm="1">
        <f t="array" ref="BC17">ROUND(SQRT(SUM(POWER($AG17:$AO17-$AR$6:$AZ$6,2))),3)</f>
        <v>0.11799999999999999</v>
      </c>
      <c r="BD17" s="22" cm="1">
        <f t="array" ref="BD17">ROUND(SQRT(SUM(POWER($AG17:$AO17-$AR$7:$AZ$7,2))),3)</f>
        <v>0.06</v>
      </c>
      <c r="BH17" s="22">
        <f t="shared" si="3"/>
        <v>0.33700000000000002</v>
      </c>
      <c r="BI17" s="8">
        <f t="shared" si="4"/>
        <v>10</v>
      </c>
      <c r="BL17" s="8">
        <f>ROUND(BC17/(BC17+BD17),3)</f>
        <v>0.66300000000000003</v>
      </c>
      <c r="BM17" s="1">
        <f>RANK(BL17, $BL$6:$BL$24,0)</f>
        <v>10</v>
      </c>
    </row>
    <row r="18" spans="2:65">
      <c r="B18" s="22">
        <v>13</v>
      </c>
      <c r="C18" s="22">
        <v>25</v>
      </c>
      <c r="D18" s="23">
        <v>10821154</v>
      </c>
      <c r="E18" s="23">
        <v>29860000</v>
      </c>
      <c r="F18" s="23">
        <v>55993000</v>
      </c>
      <c r="G18" s="23">
        <v>62903.96</v>
      </c>
      <c r="H18" s="23">
        <v>20001.400000000001</v>
      </c>
      <c r="I18" s="23">
        <v>11543.36</v>
      </c>
      <c r="J18" s="23">
        <v>5000000</v>
      </c>
      <c r="K18" s="23">
        <v>6</v>
      </c>
      <c r="M18" s="1">
        <v>25</v>
      </c>
      <c r="N18" s="24">
        <v>10821154</v>
      </c>
      <c r="O18" s="24">
        <v>29860000</v>
      </c>
      <c r="P18" s="24">
        <v>55993000</v>
      </c>
      <c r="Q18" s="25">
        <v>1.5897250347990809E-5</v>
      </c>
      <c r="R18" s="25">
        <v>4.9996500244982848E-5</v>
      </c>
      <c r="S18" s="25">
        <v>8.6629889390957217E-5</v>
      </c>
      <c r="T18" s="26">
        <v>0.2</v>
      </c>
      <c r="U18" s="24">
        <v>6</v>
      </c>
      <c r="W18" s="27" cm="1">
        <f t="array" ref="W18">M18/SQRT(SUM(POWER(M$6:M$24,2)))</f>
        <v>0.18348654740628204</v>
      </c>
      <c r="X18" s="27" cm="1">
        <f t="array" ref="X18">N18/SQRT(SUM(POWER(N$6:N$24,2)))</f>
        <v>2.8423417623663523E-2</v>
      </c>
      <c r="Y18" s="27" cm="1">
        <f t="array" ref="Y18">O18/SQRT(SUM(POWER(O$6:O$24,2)))</f>
        <v>7.5369166341167179E-2</v>
      </c>
      <c r="Z18" s="27" cm="1">
        <f t="array" ref="Z18">P18/SQRT(SUM(POWER(P$6:P$24,2)))</f>
        <v>0.15627063703814653</v>
      </c>
      <c r="AA18" s="27" cm="1">
        <f t="array" ref="AA18">Q18/SQRT(SUM(POWER(Q$6:Q$24,2)))</f>
        <v>0.12333147926407241</v>
      </c>
      <c r="AB18" s="27" cm="1">
        <f t="array" ref="AB18">R18/SQRT(SUM(POWER(R$6:R$24,2)))</f>
        <v>0.32940919736289143</v>
      </c>
      <c r="AC18" s="27" cm="1">
        <f t="array" ref="AC18">S18/SQRT(SUM(POWER(S$6:S$24,2)))</f>
        <v>0.57223196851288494</v>
      </c>
      <c r="AD18" s="27" cm="1">
        <f t="array" ref="AD18">T18/SQRT(SUM(POWER(T$6:T$24,2)))</f>
        <v>0.46491726298565644</v>
      </c>
      <c r="AE18" s="27" cm="1">
        <f t="array" ref="AE18">U18/SQRT(SUM(POWER(U$6:U$24,2)))</f>
        <v>0.19802950859533489</v>
      </c>
      <c r="AF18" s="28"/>
      <c r="AG18" s="27">
        <f t="shared" si="0"/>
        <v>2.2568845330972691E-2</v>
      </c>
      <c r="AH18" s="27">
        <f t="shared" si="0"/>
        <v>1.7622518926671384E-3</v>
      </c>
      <c r="AI18" s="27">
        <f t="shared" si="0"/>
        <v>7.0093324697285478E-3</v>
      </c>
      <c r="AJ18" s="27">
        <f t="shared" si="0"/>
        <v>1.1564027140822842E-2</v>
      </c>
      <c r="AK18" s="27">
        <f t="shared" si="0"/>
        <v>8.3865405899569249E-3</v>
      </c>
      <c r="AL18" s="27">
        <f t="shared" si="0"/>
        <v>4.2823195657175885E-2</v>
      </c>
      <c r="AM18" s="27">
        <f t="shared" si="0"/>
        <v>4.5778557481030796E-2</v>
      </c>
      <c r="AN18" s="27">
        <f t="shared" si="0"/>
        <v>8.6009693652346439E-2</v>
      </c>
      <c r="AO18" s="27">
        <f t="shared" si="0"/>
        <v>3.6635459090136956E-2</v>
      </c>
      <c r="AQ18" s="30"/>
      <c r="BC18" s="22" cm="1">
        <f t="array" ref="BC18">ROUND(SQRT(SUM(POWER($AG18:$AO18-$AR$6:$AZ$6,2))),3)</f>
        <v>7.6999999999999999E-2</v>
      </c>
      <c r="BD18" s="22" cm="1">
        <f t="array" ref="BD18">ROUND(SQRT(SUM(POWER($AG18:$AO18-$AR$7:$AZ$7,2))),3)</f>
        <v>0.1</v>
      </c>
      <c r="BH18" s="22">
        <f t="shared" si="3"/>
        <v>0.56499999999999995</v>
      </c>
      <c r="BI18" s="8">
        <f t="shared" si="4"/>
        <v>2</v>
      </c>
      <c r="BL18" s="8">
        <f>ROUND(BC18/(BC18+BD18),3)</f>
        <v>0.435</v>
      </c>
      <c r="BM18" s="1">
        <f>RANK(BL18, $BL$6:$BL$24,0)</f>
        <v>18</v>
      </c>
    </row>
    <row r="19" spans="2:65">
      <c r="B19" s="22">
        <v>14</v>
      </c>
      <c r="C19" s="22">
        <v>32</v>
      </c>
      <c r="D19" s="23">
        <v>50158351</v>
      </c>
      <c r="E19" s="23">
        <v>24855938</v>
      </c>
      <c r="F19" s="23">
        <v>57807032</v>
      </c>
      <c r="G19" s="23">
        <v>139005.5</v>
      </c>
      <c r="H19" s="23">
        <v>15657</v>
      </c>
      <c r="I19" s="23">
        <v>21045.360000000001</v>
      </c>
      <c r="J19" s="23">
        <v>10000000</v>
      </c>
      <c r="K19" s="23">
        <v>6</v>
      </c>
      <c r="M19" s="1">
        <v>32</v>
      </c>
      <c r="N19" s="24">
        <v>50158351</v>
      </c>
      <c r="O19" s="24">
        <v>24855938</v>
      </c>
      <c r="P19" s="24">
        <v>57807032</v>
      </c>
      <c r="Q19" s="25">
        <v>7.1939599512249518E-6</v>
      </c>
      <c r="R19" s="25">
        <v>6.3869195886823778E-5</v>
      </c>
      <c r="S19" s="25">
        <v>4.7516412168763093E-5</v>
      </c>
      <c r="T19" s="26">
        <v>0.1</v>
      </c>
      <c r="U19" s="24">
        <v>6</v>
      </c>
      <c r="W19" s="27" cm="1">
        <f t="array" ref="W19">M19/SQRT(SUM(POWER(M$6:M$24,2)))</f>
        <v>0.23486278068004099</v>
      </c>
      <c r="X19" s="27" cm="1">
        <f t="array" ref="X19">N19/SQRT(SUM(POWER(N$6:N$24,2)))</f>
        <v>0.1317485877926976</v>
      </c>
      <c r="Y19" s="27" cm="1">
        <f t="array" ref="Y19">O19/SQRT(SUM(POWER(O$6:O$24,2)))</f>
        <v>6.2738490478490894E-2</v>
      </c>
      <c r="Z19" s="27" cm="1">
        <f t="array" ref="Z19">P19/SQRT(SUM(POWER(P$6:P$24,2)))</f>
        <v>0.16133341160367407</v>
      </c>
      <c r="AA19" s="27" cm="1">
        <f t="array" ref="AA19">Q19/SQRT(SUM(POWER(Q$6:Q$24,2)))</f>
        <v>5.5811017825683457E-2</v>
      </c>
      <c r="AB19" s="27" cm="1">
        <f t="array" ref="AB19">R19/SQRT(SUM(POWER(R$6:R$24,2)))</f>
        <v>0.42081146580661277</v>
      </c>
      <c r="AC19" s="27" cm="1">
        <f t="array" ref="AC19">S19/SQRT(SUM(POWER(S$6:S$24,2)))</f>
        <v>0.31386869200873241</v>
      </c>
      <c r="AD19" s="27" cm="1">
        <f t="array" ref="AD19">T19/SQRT(SUM(POWER(T$6:T$24,2)))</f>
        <v>0.23245863149282822</v>
      </c>
      <c r="AE19" s="27" cm="1">
        <f t="array" ref="AE19">U19/SQRT(SUM(POWER(U$6:U$24,2)))</f>
        <v>0.19802950859533489</v>
      </c>
      <c r="AF19" s="28"/>
      <c r="AG19" s="27">
        <f t="shared" si="0"/>
        <v>2.888812202364504E-2</v>
      </c>
      <c r="AH19" s="27">
        <f t="shared" si="0"/>
        <v>8.1684124431472514E-3</v>
      </c>
      <c r="AI19" s="27">
        <f t="shared" si="0"/>
        <v>5.8346796144996532E-3</v>
      </c>
      <c r="AJ19" s="27">
        <f t="shared" si="0"/>
        <v>1.1938672458671881E-2</v>
      </c>
      <c r="AK19" s="27">
        <f t="shared" si="0"/>
        <v>3.7951492121464751E-3</v>
      </c>
      <c r="AL19" s="27">
        <f t="shared" si="0"/>
        <v>5.4705490554859661E-2</v>
      </c>
      <c r="AM19" s="27">
        <f t="shared" si="0"/>
        <v>2.5109495360698592E-2</v>
      </c>
      <c r="AN19" s="27">
        <f t="shared" si="0"/>
        <v>4.3004846826173219E-2</v>
      </c>
      <c r="AO19" s="27">
        <f t="shared" si="0"/>
        <v>3.6635459090136956E-2</v>
      </c>
      <c r="BC19" s="22" cm="1">
        <f t="array" ref="BC19">ROUND(SQRT(SUM(POWER($AG19:$AO19-$AR$6:$AZ$6,2))),3)</f>
        <v>8.8999999999999996E-2</v>
      </c>
      <c r="BD19" s="22" cm="1">
        <f t="array" ref="BD19">ROUND(SQRT(SUM(POWER($AG19:$AO19-$AR$7:$AZ$7,2))),3)</f>
        <v>7.0999999999999994E-2</v>
      </c>
      <c r="BH19" s="22">
        <f t="shared" si="3"/>
        <v>0.44400000000000001</v>
      </c>
      <c r="BI19" s="8">
        <f t="shared" si="4"/>
        <v>6</v>
      </c>
      <c r="BL19" s="8">
        <f>ROUND(BC19/(BC19+BD19),3)</f>
        <v>0.55600000000000005</v>
      </c>
      <c r="BM19" s="1">
        <f>RANK(BL19, $BL$6:$BL$24,0)</f>
        <v>14</v>
      </c>
    </row>
    <row r="20" spans="2:65">
      <c r="B20" s="22">
        <v>15</v>
      </c>
      <c r="C20" s="22">
        <v>43</v>
      </c>
      <c r="D20" s="23">
        <v>47912751</v>
      </c>
      <c r="E20" s="23">
        <v>67373871</v>
      </c>
      <c r="F20" s="23">
        <v>64885000</v>
      </c>
      <c r="G20" s="23">
        <v>147638.44</v>
      </c>
      <c r="H20" s="23">
        <v>108896.47</v>
      </c>
      <c r="I20" s="23">
        <v>20268.490000000002</v>
      </c>
      <c r="J20" s="23">
        <v>10000000</v>
      </c>
      <c r="K20" s="23">
        <v>3</v>
      </c>
      <c r="M20" s="1">
        <v>43</v>
      </c>
      <c r="N20" s="24">
        <v>47912751</v>
      </c>
      <c r="O20" s="24">
        <v>67373871</v>
      </c>
      <c r="P20" s="24">
        <v>64885000</v>
      </c>
      <c r="Q20" s="25">
        <v>6.7733037547673897E-6</v>
      </c>
      <c r="R20" s="25">
        <v>9.1830341240629741E-6</v>
      </c>
      <c r="S20" s="25">
        <v>4.9337666496122797E-5</v>
      </c>
      <c r="T20" s="26">
        <v>0.1</v>
      </c>
      <c r="U20" s="24">
        <v>3</v>
      </c>
      <c r="W20" s="27" cm="1">
        <f t="array" ref="W20">M20/SQRT(SUM(POWER(M$6:M$24,2)))</f>
        <v>0.31559686153880506</v>
      </c>
      <c r="X20" s="27" cm="1">
        <f t="array" ref="X20">N20/SQRT(SUM(POWER(N$6:N$24,2)))</f>
        <v>0.12585017560711195</v>
      </c>
      <c r="Y20" s="27" cm="1">
        <f t="array" ref="Y20">O20/SQRT(SUM(POWER(O$6:O$24,2)))</f>
        <v>0.17005735065128397</v>
      </c>
      <c r="Z20" s="27" cm="1">
        <f t="array" ref="Z20">P20/SQRT(SUM(POWER(P$6:P$24,2)))</f>
        <v>0.18108728384298284</v>
      </c>
      <c r="AA20" s="27" cm="1">
        <f t="array" ref="AA20">Q20/SQRT(SUM(POWER(Q$6:Q$24,2)))</f>
        <v>5.2547550884227988E-2</v>
      </c>
      <c r="AB20" s="27" cm="1">
        <f t="array" ref="AB20">R20/SQRT(SUM(POWER(R$6:R$24,2)))</f>
        <v>6.0503752969532767E-2</v>
      </c>
      <c r="AC20" s="27" cm="1">
        <f t="array" ref="AC20">S20/SQRT(SUM(POWER(S$6:S$24,2)))</f>
        <v>0.32589895034375505</v>
      </c>
      <c r="AD20" s="27" cm="1">
        <f t="array" ref="AD20">T20/SQRT(SUM(POWER(T$6:T$24,2)))</f>
        <v>0.23245863149282822</v>
      </c>
      <c r="AE20" s="27" cm="1">
        <f t="array" ref="AE20">U20/SQRT(SUM(POWER(U$6:U$24,2)))</f>
        <v>9.9014754297667443E-2</v>
      </c>
      <c r="AF20" s="28"/>
      <c r="AG20" s="27">
        <f t="shared" si="0"/>
        <v>3.8818413969273019E-2</v>
      </c>
      <c r="AH20" s="27">
        <f t="shared" si="0"/>
        <v>7.8027108876409408E-3</v>
      </c>
      <c r="AI20" s="27">
        <f t="shared" si="0"/>
        <v>1.5815333610569408E-2</v>
      </c>
      <c r="AJ20" s="27">
        <f t="shared" si="0"/>
        <v>1.340045900438073E-2</v>
      </c>
      <c r="AK20" s="27">
        <f t="shared" si="0"/>
        <v>3.5732334601275033E-3</v>
      </c>
      <c r="AL20" s="27">
        <f t="shared" si="0"/>
        <v>7.8654878860392602E-3</v>
      </c>
      <c r="AM20" s="27">
        <f t="shared" si="0"/>
        <v>2.6071916027500405E-2</v>
      </c>
      <c r="AN20" s="27">
        <f t="shared" si="0"/>
        <v>4.3004846826173219E-2</v>
      </c>
      <c r="AO20" s="27">
        <f t="shared" si="0"/>
        <v>1.8317729545068478E-2</v>
      </c>
      <c r="BC20" s="22" cm="1">
        <f t="array" ref="BC20">ROUND(SQRT(SUM(POWER($AG20:$AO20-$AR$6:$AZ$6,2))),3)</f>
        <v>0.11</v>
      </c>
      <c r="BD20" s="22" cm="1">
        <f t="array" ref="BD20">ROUND(SQRT(SUM(POWER($AG20:$AO20-$AR$7:$AZ$7,2))),3)</f>
        <v>4.8000000000000001E-2</v>
      </c>
      <c r="BH20" s="22">
        <f t="shared" si="3"/>
        <v>0.30399999999999999</v>
      </c>
      <c r="BI20" s="8">
        <f t="shared" si="4"/>
        <v>11</v>
      </c>
      <c r="BL20" s="8">
        <f>ROUND(BC20/(BC20+BD20),3)</f>
        <v>0.69599999999999995</v>
      </c>
      <c r="BM20" s="1">
        <f>RANK(BL20, $BL$6:$BL$24,0)</f>
        <v>9</v>
      </c>
    </row>
    <row r="21" spans="2:65">
      <c r="B21" s="22">
        <v>16</v>
      </c>
      <c r="C21" s="22">
        <v>27</v>
      </c>
      <c r="D21" s="23">
        <v>69395027</v>
      </c>
      <c r="E21" s="23">
        <v>63536012</v>
      </c>
      <c r="F21" s="23">
        <v>82091667</v>
      </c>
      <c r="G21" s="23">
        <v>112299</v>
      </c>
      <c r="H21" s="23">
        <v>104498.51</v>
      </c>
      <c r="I21" s="23">
        <v>70373.22</v>
      </c>
      <c r="J21" s="23">
        <v>10000000</v>
      </c>
      <c r="K21" s="23">
        <v>12</v>
      </c>
      <c r="M21" s="1">
        <v>27</v>
      </c>
      <c r="N21" s="24">
        <v>69395027</v>
      </c>
      <c r="O21" s="24">
        <v>63536012</v>
      </c>
      <c r="P21" s="24">
        <v>82091667</v>
      </c>
      <c r="Q21" s="25">
        <v>8.9047987960712026E-6</v>
      </c>
      <c r="R21" s="25">
        <v>9.5695144361388506E-6</v>
      </c>
      <c r="S21" s="25">
        <v>1.4209950887567742E-5</v>
      </c>
      <c r="T21" s="26">
        <v>0.1</v>
      </c>
      <c r="U21" s="24">
        <v>12</v>
      </c>
      <c r="W21" s="27" cm="1">
        <f t="array" ref="W21">M21/SQRT(SUM(POWER(M$6:M$24,2)))</f>
        <v>0.19816547119878458</v>
      </c>
      <c r="X21" s="27" cm="1">
        <f t="array" ref="X21">N21/SQRT(SUM(POWER(N$6:N$24,2)))</f>
        <v>0.18227666230666395</v>
      </c>
      <c r="Y21" s="27" cm="1">
        <f t="array" ref="Y21">O21/SQRT(SUM(POWER(O$6:O$24,2)))</f>
        <v>0.16037026982861333</v>
      </c>
      <c r="Z21" s="27" cm="1">
        <f t="array" ref="Z21">P21/SQRT(SUM(POWER(P$6:P$24,2)))</f>
        <v>0.22910930112002198</v>
      </c>
      <c r="AA21" s="27" cm="1">
        <f t="array" ref="AA21">Q21/SQRT(SUM(POWER(Q$6:Q$24,2)))</f>
        <v>6.9083771345853848E-2</v>
      </c>
      <c r="AB21" s="27" cm="1">
        <f t="array" ref="AB21">R21/SQRT(SUM(POWER(R$6:R$24,2)))</f>
        <v>6.3050134591719417E-2</v>
      </c>
      <c r="AC21" s="27" cm="1">
        <f t="array" ref="AC21">S21/SQRT(SUM(POWER(S$6:S$24,2)))</f>
        <v>9.3863540932941483E-2</v>
      </c>
      <c r="AD21" s="27" cm="1">
        <f t="array" ref="AD21">T21/SQRT(SUM(POWER(T$6:T$24,2)))</f>
        <v>0.23245863149282822</v>
      </c>
      <c r="AE21" s="27" cm="1">
        <f t="array" ref="AE21">U21/SQRT(SUM(POWER(U$6:U$24,2)))</f>
        <v>0.39605901719066977</v>
      </c>
      <c r="AF21" s="28"/>
      <c r="AG21" s="27">
        <f t="shared" si="0"/>
        <v>2.4374352957450503E-2</v>
      </c>
      <c r="AH21" s="27">
        <f t="shared" si="0"/>
        <v>1.1301153063013165E-2</v>
      </c>
      <c r="AI21" s="27">
        <f t="shared" si="0"/>
        <v>1.4914435094061039E-2</v>
      </c>
      <c r="AJ21" s="27">
        <f t="shared" si="0"/>
        <v>1.6954088282881627E-2</v>
      </c>
      <c r="AK21" s="27">
        <f t="shared" si="0"/>
        <v>4.697696451518062E-3</v>
      </c>
      <c r="AL21" s="27">
        <f t="shared" si="0"/>
        <v>8.1965174969235253E-3</v>
      </c>
      <c r="AM21" s="27">
        <f t="shared" si="0"/>
        <v>7.5090832746353186E-3</v>
      </c>
      <c r="AN21" s="27">
        <f t="shared" si="0"/>
        <v>4.3004846826173219E-2</v>
      </c>
      <c r="AO21" s="27">
        <f t="shared" si="0"/>
        <v>7.3270918180273911E-2</v>
      </c>
      <c r="BC21" s="22" cm="1">
        <f t="array" ref="BC21">ROUND(SQRT(SUM(POWER($AG21:$AO21-$AR$6:$AZ$6,2))),3)</f>
        <v>0.10100000000000001</v>
      </c>
      <c r="BD21" s="22" cm="1">
        <f t="array" ref="BD21">ROUND(SQRT(SUM(POWER($AG21:$AO21-$AR$7:$AZ$7,2))),3)</f>
        <v>6.7000000000000004E-2</v>
      </c>
      <c r="BH21" s="22">
        <f t="shared" si="3"/>
        <v>0.39900000000000002</v>
      </c>
      <c r="BI21" s="8">
        <f t="shared" si="4"/>
        <v>7</v>
      </c>
      <c r="BL21" s="8">
        <f>ROUND(BC21/(BC21+BD21),3)</f>
        <v>0.60099999999999998</v>
      </c>
      <c r="BM21" s="1">
        <f>RANK(BL21, $BL$6:$BL$24,0)</f>
        <v>13</v>
      </c>
    </row>
    <row r="22" spans="2:65">
      <c r="B22" s="22">
        <v>17</v>
      </c>
      <c r="C22" s="22">
        <v>24</v>
      </c>
      <c r="D22" s="23">
        <v>123673510</v>
      </c>
      <c r="E22" s="23">
        <v>95159226</v>
      </c>
      <c r="F22" s="23">
        <v>83186667</v>
      </c>
      <c r="G22" s="23">
        <v>313294.90999999997</v>
      </c>
      <c r="H22" s="23">
        <v>74371.22</v>
      </c>
      <c r="I22" s="23">
        <v>407680.09</v>
      </c>
      <c r="J22" s="23">
        <v>10000000</v>
      </c>
      <c r="K22" s="23">
        <v>6</v>
      </c>
      <c r="M22" s="1">
        <v>24</v>
      </c>
      <c r="N22" s="24">
        <v>123673510</v>
      </c>
      <c r="O22" s="24">
        <v>95159226</v>
      </c>
      <c r="P22" s="24">
        <v>83186667</v>
      </c>
      <c r="Q22" s="25">
        <v>3.1918807745711541E-6</v>
      </c>
      <c r="R22" s="25">
        <v>1.3446061527564022E-5</v>
      </c>
      <c r="S22" s="25">
        <v>2.4529036971121154E-6</v>
      </c>
      <c r="T22" s="26">
        <v>0.1</v>
      </c>
      <c r="U22" s="24">
        <v>6</v>
      </c>
      <c r="W22" s="27" cm="1">
        <f t="array" ref="W22">M22/SQRT(SUM(POWER(M$6:M$24,2)))</f>
        <v>0.17614708551003075</v>
      </c>
      <c r="X22" s="27" cm="1">
        <f t="array" ref="X22">N22/SQRT(SUM(POWER(N$6:N$24,2)))</f>
        <v>0.32484740756062863</v>
      </c>
      <c r="Y22" s="27" cm="1">
        <f t="array" ref="Y22">O22/SQRT(SUM(POWER(O$6:O$24,2)))</f>
        <v>0.24018993748461892</v>
      </c>
      <c r="Z22" s="27" cm="1">
        <f t="array" ref="Z22">P22/SQRT(SUM(POWER(P$6:P$24,2)))</f>
        <v>0.23216533218741917</v>
      </c>
      <c r="AA22" s="27" cm="1">
        <f t="array" ref="AA22">Q22/SQRT(SUM(POWER(Q$6:Q$24,2)))</f>
        <v>2.4762733739810971E-2</v>
      </c>
      <c r="AB22" s="27" cm="1">
        <f t="array" ref="AB22">R22/SQRT(SUM(POWER(R$6:R$24,2)))</f>
        <v>8.8591327668608041E-2</v>
      </c>
      <c r="AC22" s="27" cm="1">
        <f t="array" ref="AC22">S22/SQRT(SUM(POWER(S$6:S$24,2)))</f>
        <v>1.6202605371414866E-2</v>
      </c>
      <c r="AD22" s="27" cm="1">
        <f t="array" ref="AD22">T22/SQRT(SUM(POWER(T$6:T$24,2)))</f>
        <v>0.23245863149282822</v>
      </c>
      <c r="AE22" s="27" cm="1">
        <f t="array" ref="AE22">U22/SQRT(SUM(POWER(U$6:U$24,2)))</f>
        <v>0.19802950859533489</v>
      </c>
      <c r="AF22" s="28"/>
      <c r="AG22" s="27">
        <f t="shared" si="0"/>
        <v>2.1666091517733781E-2</v>
      </c>
      <c r="AH22" s="27">
        <f t="shared" si="0"/>
        <v>2.0140539268758976E-2</v>
      </c>
      <c r="AI22" s="27">
        <f t="shared" si="0"/>
        <v>2.2337664186069559E-2</v>
      </c>
      <c r="AJ22" s="27">
        <f t="shared" si="0"/>
        <v>1.7180234581869017E-2</v>
      </c>
      <c r="AK22" s="27">
        <f t="shared" si="0"/>
        <v>1.6838658943071462E-3</v>
      </c>
      <c r="AL22" s="27">
        <f t="shared" si="0"/>
        <v>1.1516872596919046E-2</v>
      </c>
      <c r="AM22" s="27">
        <f t="shared" si="0"/>
        <v>1.2962084297131894E-3</v>
      </c>
      <c r="AN22" s="27">
        <f t="shared" si="0"/>
        <v>4.3004846826173219E-2</v>
      </c>
      <c r="AO22" s="27">
        <f t="shared" si="0"/>
        <v>3.6635459090136956E-2</v>
      </c>
      <c r="BC22" s="22" cm="1">
        <f t="array" ref="BC22">ROUND(SQRT(SUM(POWER($AG22:$AO22-$AR$6:$AZ$6,2))),3)</f>
        <v>0.108</v>
      </c>
      <c r="BD22" s="22" cm="1">
        <f t="array" ref="BD22">ROUND(SQRT(SUM(POWER($AG22:$AO22-$AR$7:$AZ$7,2))),3)</f>
        <v>4.7E-2</v>
      </c>
      <c r="BH22" s="22">
        <f t="shared" si="3"/>
        <v>0.30299999999999999</v>
      </c>
      <c r="BI22" s="8">
        <f t="shared" si="4"/>
        <v>12</v>
      </c>
      <c r="BL22" s="8">
        <f>ROUND(BC22/(BC22+BD22),3)</f>
        <v>0.69699999999999995</v>
      </c>
      <c r="BM22" s="1">
        <f>RANK(BL22, $BL$6:$BL$24,0)</f>
        <v>8</v>
      </c>
    </row>
    <row r="23" spans="2:65">
      <c r="B23" s="22">
        <v>18</v>
      </c>
      <c r="C23" s="22">
        <v>24</v>
      </c>
      <c r="D23" s="23">
        <v>44266724</v>
      </c>
      <c r="E23" s="23">
        <v>81170153</v>
      </c>
      <c r="F23" s="23">
        <v>72923799</v>
      </c>
      <c r="G23" s="23">
        <v>93591.21</v>
      </c>
      <c r="H23" s="23">
        <v>20954.57</v>
      </c>
      <c r="I23" s="23">
        <v>30363.66</v>
      </c>
      <c r="J23" s="23">
        <v>5000000</v>
      </c>
      <c r="K23" s="23">
        <v>3</v>
      </c>
      <c r="M23" s="1">
        <v>24</v>
      </c>
      <c r="N23" s="24">
        <v>44266724</v>
      </c>
      <c r="O23" s="24">
        <v>81170153</v>
      </c>
      <c r="P23" s="24">
        <v>72923799</v>
      </c>
      <c r="Q23" s="25">
        <v>1.0684764092696311E-5</v>
      </c>
      <c r="R23" s="25">
        <v>4.772228683289612E-5</v>
      </c>
      <c r="S23" s="25">
        <v>3.2934106099198844E-5</v>
      </c>
      <c r="T23" s="26">
        <v>0.2</v>
      </c>
      <c r="U23" s="24">
        <v>3</v>
      </c>
      <c r="W23" s="27" cm="1">
        <f t="array" ref="W23">M23/SQRT(SUM(POWER(M$6:M$24,2)))</f>
        <v>0.17614708551003075</v>
      </c>
      <c r="X23" s="27" cm="1">
        <f t="array" ref="X23">N23/SQRT(SUM(POWER(N$6:N$24,2)))</f>
        <v>0.11627332751049001</v>
      </c>
      <c r="Y23" s="27" cm="1">
        <f t="array" ref="Y23">O23/SQRT(SUM(POWER(O$6:O$24,2)))</f>
        <v>0.20488033367029437</v>
      </c>
      <c r="Z23" s="27" cm="1">
        <f t="array" ref="Z23">P23/SQRT(SUM(POWER(P$6:P$24,2)))</f>
        <v>0.20352273543071014</v>
      </c>
      <c r="AA23" s="27" cm="1">
        <f t="array" ref="AA23">Q23/SQRT(SUM(POWER(Q$6:Q$24,2)))</f>
        <v>8.2892810536032605E-2</v>
      </c>
      <c r="AB23" s="27" cm="1">
        <f t="array" ref="AB23">R23/SQRT(SUM(POWER(R$6:R$24,2)))</f>
        <v>0.31442521226320258</v>
      </c>
      <c r="AC23" s="27" cm="1">
        <f t="array" ref="AC23">S23/SQRT(SUM(POWER(S$6:S$24,2)))</f>
        <v>0.21754556651118134</v>
      </c>
      <c r="AD23" s="27" cm="1">
        <f t="array" ref="AD23">T23/SQRT(SUM(POWER(T$6:T$24,2)))</f>
        <v>0.46491726298565644</v>
      </c>
      <c r="AE23" s="27" cm="1">
        <f t="array" ref="AE23">U23/SQRT(SUM(POWER(U$6:U$24,2)))</f>
        <v>9.9014754297667443E-2</v>
      </c>
      <c r="AF23" s="28"/>
      <c r="AG23" s="27">
        <f t="shared" si="0"/>
        <v>2.1666091517733781E-2</v>
      </c>
      <c r="AH23" s="27">
        <f t="shared" si="0"/>
        <v>7.2089463056503808E-3</v>
      </c>
      <c r="AI23" s="27">
        <f t="shared" si="0"/>
        <v>1.9053871031337377E-2</v>
      </c>
      <c r="AJ23" s="27">
        <f t="shared" si="0"/>
        <v>1.506068242187255E-2</v>
      </c>
      <c r="AK23" s="27">
        <f t="shared" si="0"/>
        <v>5.6367111164502175E-3</v>
      </c>
      <c r="AL23" s="27">
        <f t="shared" si="0"/>
        <v>4.0875277594216337E-2</v>
      </c>
      <c r="AM23" s="27">
        <f t="shared" si="0"/>
        <v>1.7403645320894508E-2</v>
      </c>
      <c r="AN23" s="27">
        <f t="shared" si="0"/>
        <v>8.6009693652346439E-2</v>
      </c>
      <c r="AO23" s="27">
        <f t="shared" si="0"/>
        <v>1.8317729545068478E-2</v>
      </c>
      <c r="BC23" s="22" cm="1">
        <f t="array" ref="BC23">ROUND(SQRT(SUM(POWER($AG23:$AO23-$AR$6:$AZ$6,2))),3)</f>
        <v>8.8999999999999996E-2</v>
      </c>
      <c r="BD23" s="22" cm="1">
        <f t="array" ref="BD23">ROUND(SQRT(SUM(POWER($AG23:$AO23-$AR$7:$AZ$7,2))),3)</f>
        <v>8.8999999999999996E-2</v>
      </c>
      <c r="BH23" s="22">
        <f t="shared" si="3"/>
        <v>0.5</v>
      </c>
      <c r="BI23" s="8">
        <f t="shared" si="4"/>
        <v>3</v>
      </c>
      <c r="BL23" s="8">
        <f>ROUND(BC23/(BC23+BD23),3)</f>
        <v>0.5</v>
      </c>
      <c r="BM23" s="1">
        <f>RANK(BL23, $BL$6:$BL$24,0)</f>
        <v>17</v>
      </c>
    </row>
    <row r="24" spans="2:65">
      <c r="B24" s="22">
        <v>19</v>
      </c>
      <c r="C24" s="22">
        <v>32</v>
      </c>
      <c r="D24" s="23">
        <v>105000000</v>
      </c>
      <c r="E24" s="23">
        <v>88000607</v>
      </c>
      <c r="F24" s="23">
        <v>79148430</v>
      </c>
      <c r="G24" s="23">
        <v>20745</v>
      </c>
      <c r="H24" s="23">
        <v>14562</v>
      </c>
      <c r="I24" s="23">
        <v>59235.13</v>
      </c>
      <c r="J24" s="23">
        <v>10000000</v>
      </c>
      <c r="K24" s="23">
        <v>6</v>
      </c>
      <c r="M24" s="1">
        <v>32</v>
      </c>
      <c r="N24" s="24">
        <v>105000000</v>
      </c>
      <c r="O24" s="24">
        <v>88000607</v>
      </c>
      <c r="P24" s="24">
        <v>79148430</v>
      </c>
      <c r="Q24" s="25">
        <v>4.8204386599180526E-5</v>
      </c>
      <c r="R24" s="25">
        <v>6.867188572998215E-5</v>
      </c>
      <c r="S24" s="25">
        <v>1.688187398255056E-5</v>
      </c>
      <c r="T24" s="26">
        <v>0.1</v>
      </c>
      <c r="U24" s="24">
        <v>6</v>
      </c>
      <c r="W24" s="27" cm="1">
        <f t="array" ref="W24">M24/SQRT(SUM(POWER(M$6:M$24,2)))</f>
        <v>0.23486278068004099</v>
      </c>
      <c r="X24" s="27" cm="1">
        <f t="array" ref="X24">N24/SQRT(SUM(POWER(N$6:N$24,2)))</f>
        <v>0.27579857476242087</v>
      </c>
      <c r="Y24" s="27" cm="1">
        <f t="array" ref="Y24">O24/SQRT(SUM(POWER(O$6:O$24,2)))</f>
        <v>0.22212097746505963</v>
      </c>
      <c r="Z24" s="27" cm="1">
        <f t="array" ref="Z24">P24/SQRT(SUM(POWER(P$6:P$24,2)))</f>
        <v>0.22089503289106047</v>
      </c>
      <c r="AA24" s="27" cm="1">
        <f t="array" ref="AA24">Q24/SQRT(SUM(POWER(Q$6:Q$24,2)))</f>
        <v>0.37397148413439585</v>
      </c>
      <c r="AB24" s="27" cm="1">
        <f t="array" ref="AB24">R24/SQRT(SUM(POWER(R$6:R$24,2)))</f>
        <v>0.45245468480525591</v>
      </c>
      <c r="AC24" s="27" cm="1">
        <f t="array" ref="AC24">S24/SQRT(SUM(POWER(S$6:S$24,2)))</f>
        <v>0.11151287447251144</v>
      </c>
      <c r="AD24" s="27" cm="1">
        <f t="array" ref="AD24">T24/SQRT(SUM(POWER(T$6:T$24,2)))</f>
        <v>0.23245863149282822</v>
      </c>
      <c r="AE24" s="27" cm="1">
        <f t="array" ref="AE24">U24/SQRT(SUM(POWER(U$6:U$24,2)))</f>
        <v>0.19802950859533489</v>
      </c>
      <c r="AF24" s="28"/>
      <c r="AG24" s="27">
        <f t="shared" si="0"/>
        <v>2.888812202364504E-2</v>
      </c>
      <c r="AH24" s="27">
        <f t="shared" si="0"/>
        <v>1.7099511635270095E-2</v>
      </c>
      <c r="AI24" s="27">
        <f t="shared" si="0"/>
        <v>2.0657250904250544E-2</v>
      </c>
      <c r="AJ24" s="27">
        <f t="shared" si="0"/>
        <v>1.6346232433938474E-2</v>
      </c>
      <c r="AK24" s="27">
        <f t="shared" si="0"/>
        <v>2.5430060921138919E-2</v>
      </c>
      <c r="AL24" s="27">
        <f t="shared" si="0"/>
        <v>5.8819109024683271E-2</v>
      </c>
      <c r="AM24" s="27">
        <f t="shared" si="0"/>
        <v>8.9210299578009154E-3</v>
      </c>
      <c r="AN24" s="27">
        <f t="shared" si="0"/>
        <v>4.3004846826173219E-2</v>
      </c>
      <c r="AO24" s="27">
        <f t="shared" si="0"/>
        <v>3.6635459090136956E-2</v>
      </c>
      <c r="AR24" s="8"/>
      <c r="BC24" s="22" cm="1">
        <f t="array" ref="BC24">ROUND(SQRT(SUM(POWER($AG24:$AO24-$AR$6:$AZ$6,2))),3)</f>
        <v>7.8E-2</v>
      </c>
      <c r="BD24" s="22" cm="1">
        <f t="array" ref="BD24">ROUND(SQRT(SUM(POWER($AG24:$AO24-$AR$7:$AZ$7,2))),3)</f>
        <v>7.6999999999999999E-2</v>
      </c>
      <c r="BH24" s="22">
        <f t="shared" si="3"/>
        <v>0.497</v>
      </c>
      <c r="BI24" s="8">
        <f t="shared" si="4"/>
        <v>4</v>
      </c>
      <c r="BL24" s="8">
        <f>ROUND(BC24/(BC24+BD24),3)</f>
        <v>0.503</v>
      </c>
      <c r="BM24" s="1">
        <f>RANK(BL24, $BL$6:$BL$24,0)</f>
        <v>16</v>
      </c>
    </row>
    <row r="25" spans="2:65">
      <c r="AR25" s="8"/>
    </row>
    <row r="26" spans="2:65" ht="22" customHeight="1">
      <c r="AG26" s="33" t="s">
        <v>13</v>
      </c>
      <c r="AH26" s="33">
        <f>SUM(AG27:AO27)</f>
        <v>1</v>
      </c>
      <c r="AI26" s="33"/>
      <c r="AJ26" s="33"/>
      <c r="AK26" s="33"/>
      <c r="AL26" s="33"/>
      <c r="AM26" s="33"/>
      <c r="AN26" s="33"/>
      <c r="AO26" s="33"/>
      <c r="BB26" s="39" t="s">
        <v>41</v>
      </c>
      <c r="BC26" s="39"/>
      <c r="BD26" s="39"/>
    </row>
    <row r="27" spans="2:65" ht="42" customHeight="1">
      <c r="AG27" s="36">
        <f>AG28/$AG$29</f>
        <v>0.12345679012345678</v>
      </c>
      <c r="AH27" s="36">
        <f t="shared" ref="AH27:AO27" si="5">AH28/$AG$29</f>
        <v>6.1728395061728392E-2</v>
      </c>
      <c r="AI27" s="36">
        <f t="shared" si="5"/>
        <v>9.2592592592592587E-2</v>
      </c>
      <c r="AJ27" s="36">
        <f t="shared" si="5"/>
        <v>7.407407407407407E-2</v>
      </c>
      <c r="AK27" s="36">
        <f t="shared" si="5"/>
        <v>6.7901234567901231E-2</v>
      </c>
      <c r="AL27" s="36">
        <f t="shared" si="5"/>
        <v>0.12962962962962962</v>
      </c>
      <c r="AM27" s="36">
        <f t="shared" si="5"/>
        <v>8.0246913580246909E-2</v>
      </c>
      <c r="AN27" s="36">
        <f t="shared" si="5"/>
        <v>0.18518518518518517</v>
      </c>
      <c r="AO27" s="36">
        <f t="shared" si="5"/>
        <v>0.18518518518518517</v>
      </c>
      <c r="BB27" s="39"/>
      <c r="BC27" s="39"/>
      <c r="BD27" s="39"/>
      <c r="BG27" s="1" t="s">
        <v>42</v>
      </c>
    </row>
    <row r="28" spans="2:65">
      <c r="AG28" s="35">
        <v>0.2</v>
      </c>
      <c r="AH28" s="35">
        <v>0.1</v>
      </c>
      <c r="AI28" s="35">
        <v>0.15</v>
      </c>
      <c r="AJ28" s="35">
        <v>0.12</v>
      </c>
      <c r="AK28" s="35">
        <v>0.11</v>
      </c>
      <c r="AL28" s="35">
        <v>0.21</v>
      </c>
      <c r="AM28" s="35">
        <v>0.13</v>
      </c>
      <c r="AN28" s="35">
        <v>0.3</v>
      </c>
      <c r="AO28" s="35">
        <v>0.3</v>
      </c>
      <c r="BB28" s="1" t="s">
        <v>42</v>
      </c>
    </row>
    <row r="29" spans="2:65">
      <c r="N29" s="1" cm="1">
        <f t="array" ref="N29">M6/SQRT(SUM(POWER(M$6:M$24,2)))</f>
        <v>0.18348654740628204</v>
      </c>
      <c r="AG29" s="34">
        <f>SUM(AG28:AO28)</f>
        <v>1.62</v>
      </c>
      <c r="AH29" s="33"/>
      <c r="AI29" s="33"/>
      <c r="AJ29" s="33"/>
      <c r="AK29" s="33"/>
      <c r="AL29" s="33"/>
      <c r="AM29" s="33"/>
      <c r="AN29" s="33"/>
      <c r="AO29" s="33"/>
      <c r="BB29" s="1" t="s">
        <v>43</v>
      </c>
    </row>
    <row r="30" spans="2:65">
      <c r="AG30" s="1" t="s">
        <v>39</v>
      </c>
    </row>
  </sheetData>
  <mergeCells count="2">
    <mergeCell ref="Q4:S4"/>
    <mergeCell ref="BB26:BD27"/>
  </mergeCells>
  <conditionalFormatting sqref="BI6:BI24">
    <cfRule type="cellIs" dxfId="0" priority="1" operator="lessThanOrEqual">
      <formula>3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Topsis_IV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Khanh</dc:creator>
  <cp:lastModifiedBy>Phùng Hồng Quân</cp:lastModifiedBy>
  <dcterms:created xsi:type="dcterms:W3CDTF">2024-06-28T03:27:27Z</dcterms:created>
  <dcterms:modified xsi:type="dcterms:W3CDTF">2024-06-30T06:06:43Z</dcterms:modified>
</cp:coreProperties>
</file>