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croframe-forecast\mff\data\"/>
    </mc:Choice>
  </mc:AlternateContent>
  <xr:revisionPtr revIDLastSave="0" documentId="13_ncr:1_{93E89F1D-4BB3-44E8-A688-93F2DB2A0C90}" xr6:coauthVersionLast="47" xr6:coauthVersionMax="47" xr10:uidLastSave="{00000000-0000-0000-0000-000000000000}"/>
  <bookViews>
    <workbookView xWindow="-110" yWindow="-110" windowWidth="19420" windowHeight="10300" xr2:uid="{D72D03C6-E97A-489B-9525-9EB1ED8F3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64" i="1" l="1"/>
  <c r="AY64" i="1"/>
  <c r="BA64" i="1"/>
  <c r="AX64" i="1"/>
  <c r="AR64" i="1"/>
  <c r="AV64" i="1"/>
  <c r="AT64" i="1"/>
  <c r="AL64" i="1"/>
  <c r="V64" i="1"/>
  <c r="W64" i="1"/>
  <c r="BB63" i="1"/>
  <c r="AY63" i="1"/>
  <c r="BA63" i="1"/>
  <c r="AX63" i="1"/>
  <c r="AR63" i="1"/>
  <c r="AV63" i="1"/>
  <c r="AT63" i="1"/>
  <c r="AL63" i="1"/>
  <c r="V63" i="1"/>
  <c r="W63" i="1"/>
  <c r="BB61" i="1"/>
  <c r="AY61" i="1"/>
  <c r="BA61" i="1"/>
  <c r="AX61" i="1"/>
  <c r="AR61" i="1"/>
  <c r="AV61" i="1"/>
  <c r="AT61" i="1"/>
  <c r="AL61" i="1"/>
  <c r="V61" i="1"/>
  <c r="W61" i="1"/>
  <c r="BB60" i="1"/>
  <c r="AY60" i="1"/>
  <c r="BA60" i="1"/>
  <c r="AX60" i="1"/>
  <c r="AR60" i="1"/>
  <c r="AV60" i="1"/>
  <c r="AT60" i="1"/>
  <c r="AL60" i="1"/>
  <c r="V60" i="1"/>
  <c r="W60" i="1"/>
  <c r="BB59" i="1"/>
  <c r="AY59" i="1"/>
  <c r="BA59" i="1"/>
  <c r="AX59" i="1"/>
  <c r="AR59" i="1"/>
  <c r="AV59" i="1"/>
  <c r="AT59" i="1"/>
  <c r="AL59" i="1"/>
  <c r="V59" i="1"/>
  <c r="W59" i="1"/>
  <c r="BB58" i="1"/>
  <c r="AY58" i="1"/>
  <c r="BA58" i="1"/>
  <c r="AX58" i="1"/>
  <c r="AR58" i="1"/>
  <c r="AV58" i="1"/>
  <c r="AT58" i="1"/>
  <c r="AL58" i="1"/>
  <c r="V58" i="1"/>
  <c r="W58" i="1"/>
</calcChain>
</file>

<file path=xl/sharedStrings.xml><?xml version="1.0" encoding="utf-8"?>
<sst xmlns="http://schemas.openxmlformats.org/spreadsheetml/2006/main" count="54" uniqueCount="54">
  <si>
    <t>NGDP_R</t>
  </si>
  <si>
    <t>NGDP</t>
  </si>
  <si>
    <t>GGR</t>
  </si>
  <si>
    <t>GGXCNL</t>
  </si>
  <si>
    <t>GGSB</t>
  </si>
  <si>
    <t>GGXONLB</t>
  </si>
  <si>
    <t>GGXWDN</t>
  </si>
  <si>
    <t>GGXWDG</t>
  </si>
  <si>
    <t>GGX</t>
  </si>
  <si>
    <t>Period</t>
  </si>
  <si>
    <t>NC</t>
  </si>
  <si>
    <t>NFI</t>
  </si>
  <si>
    <t>NI</t>
  </si>
  <si>
    <t>NINV</t>
  </si>
  <si>
    <t>NM</t>
  </si>
  <si>
    <t>NX</t>
  </si>
  <si>
    <t>NCP</t>
  </si>
  <si>
    <t>NFB</t>
  </si>
  <si>
    <t>NGS</t>
  </si>
  <si>
    <t>NSDGDP</t>
  </si>
  <si>
    <t>GCXCNL</t>
  </si>
  <si>
    <t>NIP (no data)</t>
  </si>
  <si>
    <t>NFIG (no data)</t>
  </si>
  <si>
    <t>NGSG (no data)</t>
  </si>
  <si>
    <t>NIG(no data)</t>
  </si>
  <si>
    <t>GGAAN_T (no France data)</t>
  </si>
  <si>
    <t>NGSP (only US data, no France data)</t>
  </si>
  <si>
    <t>GGCB (unit is % of potential GDP)</t>
  </si>
  <si>
    <t>GGCBP (unit is % of potential GDP)</t>
  </si>
  <si>
    <t>GGDS (no data)</t>
  </si>
  <si>
    <t>GGECE (poor data)</t>
  </si>
  <si>
    <t>GGEEC (no France data)</t>
  </si>
  <si>
    <t>GGESS (no data)</t>
  </si>
  <si>
    <t>GGRO (no France data)</t>
  </si>
  <si>
    <t>GGROPI (no data)</t>
  </si>
  <si>
    <t>GGRS (poor data)</t>
  </si>
  <si>
    <t>GGRSS (no data)</t>
  </si>
  <si>
    <t>GGSBP (unit is % of potential GDP)</t>
  </si>
  <si>
    <t>GGXCBN (poor data)</t>
  </si>
  <si>
    <t>GGXCNLXS (no data)</t>
  </si>
  <si>
    <t>bca (in US$)</t>
  </si>
  <si>
    <t>NMG</t>
  </si>
  <si>
    <t>NMS</t>
  </si>
  <si>
    <t>NXG</t>
  </si>
  <si>
    <t>NXM</t>
  </si>
  <si>
    <t>NFIP (no France data)</t>
  </si>
  <si>
    <t>NTDD</t>
  </si>
  <si>
    <t>NCG</t>
  </si>
  <si>
    <t>GGXWDGCD (no data but buwer group it in the same sheet with GGXWDG)</t>
  </si>
  <si>
    <t>GGE (poor data) (historical data in LCU, forecast data in % of GDP)</t>
  </si>
  <si>
    <t>GGEGS (poor data) (historical data in LCU, forecast data in % of GDP)</t>
  </si>
  <si>
    <t>GGEI (poor data) (historical data in LCU, forecast data in % of GDP)</t>
  </si>
  <si>
    <t>GGES (poor data) (historical data in LCU, forecast data in % of GDP)</t>
  </si>
  <si>
    <t>GGRT (poor data) (historical data in LCU, forecast data in 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</si>
</sst>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8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7" fillId="4" borderId="0" xfId="0" applyFont="1" applyFill="1"/>
    <xf numFmtId="4" fontId="2" fillId="4" borderId="0" xfId="0" applyNumberFormat="1" applyFont="1" applyFill="1"/>
    <xf numFmtId="0" fontId="0" fillId="4" borderId="0" xfId="0" applyFill="1"/>
    <xf numFmtId="0" fontId="8" fillId="0" borderId="0" xfId="0" applyFont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B8FB-609E-4FA9-8C89-ACCF926A7B7B}">
  <dimension ref="A1:BB72"/>
  <sheetViews>
    <sheetView tabSelected="1" zoomScale="47" zoomScaleNormal="92" workbookViewId="0">
      <pane ySplit="1" topLeftCell="A38" activePane="bottomLeft" state="frozen"/>
      <selection pane="bottomLeft" activeCell="A65" sqref="A65:XFD65"/>
    </sheetView>
  </sheetViews>
  <sheetFormatPr defaultRowHeight="14.5" x14ac:dyDescent="0.35"/>
  <cols>
    <col min="1" max="1" width="8.81640625" bestFit="1" customWidth="1"/>
    <col min="2" max="12" width="8.81640625" customWidth="1"/>
    <col min="13" max="14" width="8.81640625" style="1" customWidth="1"/>
    <col min="15" max="15" width="8.81640625" customWidth="1"/>
    <col min="16" max="16" width="8.81640625" style="1" customWidth="1"/>
    <col min="17" max="17" width="8.81640625" customWidth="1"/>
    <col min="18" max="19" width="8.81640625" style="1" customWidth="1"/>
    <col min="20" max="30" width="8.81640625" customWidth="1"/>
    <col min="31" max="32" width="8.81640625" style="8" customWidth="1"/>
    <col min="33" max="33" width="8.81640625" style="1" customWidth="1"/>
    <col min="34" max="34" width="8.81640625" style="8" customWidth="1"/>
    <col min="35" max="40" width="8.81640625" customWidth="1"/>
    <col min="41" max="41" width="8.81640625" style="8" customWidth="1"/>
    <col min="42" max="42" width="8.81640625" customWidth="1"/>
    <col min="43" max="43" width="8.81640625" style="8" customWidth="1"/>
    <col min="44" max="45" width="8.81640625" customWidth="1"/>
    <col min="46" max="46" width="8.81640625" style="1" customWidth="1"/>
    <col min="47" max="47" width="8.81640625" style="8" customWidth="1"/>
    <col min="48" max="53" width="8.81640625" customWidth="1"/>
    <col min="54" max="54" width="10.26953125" customWidth="1"/>
    <col min="55" max="55" width="11.453125" bestFit="1" customWidth="1"/>
  </cols>
  <sheetData>
    <row r="1" spans="1:54" s="6" customFormat="1" ht="63" x14ac:dyDescent="0.35">
      <c r="A1" s="4" t="s">
        <v>9</v>
      </c>
      <c r="B1" s="4" t="s">
        <v>10</v>
      </c>
      <c r="C1" s="4" t="s">
        <v>16</v>
      </c>
      <c r="D1" s="4" t="s">
        <v>17</v>
      </c>
      <c r="E1" s="4" t="s">
        <v>11</v>
      </c>
      <c r="F1" s="5" t="s">
        <v>45</v>
      </c>
      <c r="G1" s="4" t="s">
        <v>18</v>
      </c>
      <c r="H1" s="5" t="s">
        <v>26</v>
      </c>
      <c r="I1" s="4" t="s">
        <v>12</v>
      </c>
      <c r="J1" s="4" t="s">
        <v>13</v>
      </c>
      <c r="K1" s="5" t="s">
        <v>21</v>
      </c>
      <c r="L1" s="4" t="s">
        <v>14</v>
      </c>
      <c r="M1" s="4" t="s">
        <v>41</v>
      </c>
      <c r="N1" s="4" t="s">
        <v>42</v>
      </c>
      <c r="O1" s="4" t="s">
        <v>19</v>
      </c>
      <c r="P1" s="4" t="s">
        <v>46</v>
      </c>
      <c r="Q1" s="4" t="s">
        <v>15</v>
      </c>
      <c r="R1" s="4" t="s">
        <v>43</v>
      </c>
      <c r="S1" s="4" t="s">
        <v>44</v>
      </c>
      <c r="T1" s="4" t="s">
        <v>47</v>
      </c>
      <c r="U1" s="5" t="s">
        <v>22</v>
      </c>
      <c r="V1" s="4" t="s">
        <v>1</v>
      </c>
      <c r="W1" s="4" t="s">
        <v>0</v>
      </c>
      <c r="X1" s="5" t="s">
        <v>23</v>
      </c>
      <c r="Y1" s="5" t="s">
        <v>24</v>
      </c>
      <c r="Z1" s="4" t="s">
        <v>20</v>
      </c>
      <c r="AA1" s="5" t="s">
        <v>25</v>
      </c>
      <c r="AB1" s="5" t="s">
        <v>27</v>
      </c>
      <c r="AC1" s="5" t="s">
        <v>28</v>
      </c>
      <c r="AD1" s="5" t="s">
        <v>29</v>
      </c>
      <c r="AE1" s="7" t="s">
        <v>49</v>
      </c>
      <c r="AF1" s="7" t="s">
        <v>30</v>
      </c>
      <c r="AG1" s="5" t="s">
        <v>31</v>
      </c>
      <c r="AH1" s="7" t="s">
        <v>50</v>
      </c>
      <c r="AI1" s="7" t="s">
        <v>51</v>
      </c>
      <c r="AJ1" s="7" t="s">
        <v>52</v>
      </c>
      <c r="AK1" s="5" t="s">
        <v>32</v>
      </c>
      <c r="AL1" s="4" t="s">
        <v>2</v>
      </c>
      <c r="AM1" s="5" t="s">
        <v>33</v>
      </c>
      <c r="AN1" s="5" t="s">
        <v>34</v>
      </c>
      <c r="AO1" s="7" t="s">
        <v>35</v>
      </c>
      <c r="AP1" s="5" t="s">
        <v>36</v>
      </c>
      <c r="AQ1" s="7" t="s">
        <v>53</v>
      </c>
      <c r="AR1" s="4" t="s">
        <v>4</v>
      </c>
      <c r="AS1" s="5" t="s">
        <v>37</v>
      </c>
      <c r="AT1" s="4" t="s">
        <v>8</v>
      </c>
      <c r="AU1" s="7" t="s">
        <v>38</v>
      </c>
      <c r="AV1" s="4" t="s">
        <v>3</v>
      </c>
      <c r="AW1" s="5" t="s">
        <v>39</v>
      </c>
      <c r="AX1" s="4" t="s">
        <v>5</v>
      </c>
      <c r="AY1" s="4" t="s">
        <v>7</v>
      </c>
      <c r="AZ1" s="5" t="s">
        <v>48</v>
      </c>
      <c r="BA1" s="4" t="s">
        <v>6</v>
      </c>
      <c r="BB1" s="6" t="s">
        <v>40</v>
      </c>
    </row>
    <row r="2" spans="1:54" x14ac:dyDescent="0.35">
      <c r="A2" s="1">
        <v>1960</v>
      </c>
      <c r="B2" s="1">
        <v>33715000000</v>
      </c>
      <c r="C2" s="1">
        <v>26803000000</v>
      </c>
      <c r="D2" s="1">
        <v>1140000000</v>
      </c>
      <c r="E2" s="1">
        <v>10573000000</v>
      </c>
      <c r="F2" s="1"/>
      <c r="G2" s="1"/>
      <c r="H2" s="1"/>
      <c r="I2" s="1">
        <v>11979000000</v>
      </c>
      <c r="J2" s="1">
        <v>1406000000</v>
      </c>
      <c r="K2" s="1"/>
      <c r="L2" s="1">
        <v>5798000000</v>
      </c>
      <c r="O2" s="1">
        <v>0</v>
      </c>
      <c r="P2" s="9"/>
      <c r="Q2" s="1">
        <v>6938000000</v>
      </c>
      <c r="T2" s="1">
        <v>95311000000000</v>
      </c>
      <c r="U2" s="1"/>
      <c r="V2" s="1"/>
      <c r="W2" s="1"/>
      <c r="X2" s="1"/>
      <c r="Y2" s="1"/>
      <c r="Z2" s="1"/>
      <c r="AA2" s="1"/>
      <c r="AB2" s="1"/>
      <c r="AC2" s="1"/>
      <c r="AD2" s="1"/>
      <c r="AI2" s="1"/>
      <c r="AJ2" s="1"/>
      <c r="AK2" s="1"/>
      <c r="AL2" s="1"/>
      <c r="AM2" s="1"/>
      <c r="AN2" s="1"/>
      <c r="AP2" s="1"/>
      <c r="AR2" s="1"/>
      <c r="AS2" s="1"/>
      <c r="AV2" s="1"/>
      <c r="AW2" s="1"/>
      <c r="AX2" s="1"/>
      <c r="AY2" s="1"/>
      <c r="AZ2" s="1"/>
      <c r="BA2" s="1"/>
    </row>
    <row r="3" spans="1:54" x14ac:dyDescent="0.35">
      <c r="A3" s="1">
        <v>1961</v>
      </c>
      <c r="B3" s="1">
        <v>36856000000</v>
      </c>
      <c r="C3" s="1">
        <v>29176000000</v>
      </c>
      <c r="D3" s="1">
        <v>1090000000</v>
      </c>
      <c r="E3" s="1">
        <v>12145000000</v>
      </c>
      <c r="F3" s="1"/>
      <c r="G3" s="1"/>
      <c r="H3" s="1"/>
      <c r="I3" s="1">
        <v>12829000000</v>
      </c>
      <c r="J3" s="1">
        <v>684000000</v>
      </c>
      <c r="K3" s="1"/>
      <c r="L3" s="1">
        <v>6227000000</v>
      </c>
      <c r="O3" s="1">
        <v>0</v>
      </c>
      <c r="P3" s="9"/>
      <c r="Q3" s="1">
        <v>7317000000</v>
      </c>
      <c r="T3" s="1">
        <v>101249620000000</v>
      </c>
      <c r="U3" s="1"/>
      <c r="V3" s="1"/>
      <c r="W3" s="1"/>
      <c r="X3" s="1"/>
      <c r="Y3" s="1"/>
      <c r="Z3" s="1"/>
      <c r="AA3" s="1"/>
      <c r="AB3" s="1"/>
      <c r="AC3" s="1"/>
      <c r="AD3" s="1"/>
      <c r="AI3" s="1"/>
      <c r="AJ3" s="1"/>
      <c r="AK3" s="1"/>
      <c r="AL3" s="1"/>
      <c r="AM3" s="1"/>
      <c r="AN3" s="1"/>
      <c r="AP3" s="1"/>
      <c r="AR3" s="1"/>
      <c r="AS3" s="1"/>
      <c r="AV3" s="1"/>
      <c r="AW3" s="1"/>
      <c r="AX3" s="1"/>
      <c r="AY3" s="1"/>
      <c r="AZ3" s="1"/>
      <c r="BA3" s="1"/>
    </row>
    <row r="4" spans="1:54" x14ac:dyDescent="0.35">
      <c r="A4" s="1">
        <v>1962</v>
      </c>
      <c r="B4" s="1">
        <v>41433000000</v>
      </c>
      <c r="C4" s="1">
        <v>32647000000</v>
      </c>
      <c r="D4" s="1">
        <v>691000000</v>
      </c>
      <c r="E4" s="1">
        <v>13488000000</v>
      </c>
      <c r="F4" s="1"/>
      <c r="G4" s="1"/>
      <c r="H4" s="1"/>
      <c r="I4" s="1">
        <v>14783000000</v>
      </c>
      <c r="J4" s="1">
        <v>1295000000</v>
      </c>
      <c r="K4" s="1"/>
      <c r="L4" s="1">
        <v>6806000000</v>
      </c>
      <c r="O4" s="1">
        <v>-1000000</v>
      </c>
      <c r="P4" s="9"/>
      <c r="Q4" s="1">
        <v>7497000000</v>
      </c>
      <c r="T4" s="1">
        <v>108356080000000</v>
      </c>
      <c r="U4" s="1"/>
      <c r="V4" s="1"/>
      <c r="W4" s="1"/>
      <c r="X4" s="1"/>
      <c r="Y4" s="1"/>
      <c r="Z4" s="1"/>
      <c r="AA4" s="1"/>
      <c r="AB4" s="1"/>
      <c r="AC4" s="1"/>
      <c r="AD4" s="1"/>
      <c r="AI4" s="1"/>
      <c r="AJ4" s="1"/>
      <c r="AK4" s="1"/>
      <c r="AL4" s="1"/>
      <c r="AM4" s="1"/>
      <c r="AN4" s="1"/>
      <c r="AP4" s="1"/>
      <c r="AR4" s="1"/>
      <c r="AS4" s="1"/>
      <c r="AV4" s="1"/>
      <c r="AW4" s="1"/>
      <c r="AX4" s="1"/>
      <c r="AY4" s="1"/>
      <c r="AZ4" s="1"/>
      <c r="BA4" s="1"/>
    </row>
    <row r="5" spans="1:54" x14ac:dyDescent="0.35">
      <c r="A5" s="1">
        <v>1963</v>
      </c>
      <c r="B5" s="1">
        <v>46759000000</v>
      </c>
      <c r="C5" s="1">
        <v>36672000000</v>
      </c>
      <c r="D5" s="1">
        <v>444000000</v>
      </c>
      <c r="E5" s="1">
        <v>15656000000</v>
      </c>
      <c r="F5" s="1"/>
      <c r="G5" s="1"/>
      <c r="H5" s="1"/>
      <c r="I5" s="1">
        <v>16591000000</v>
      </c>
      <c r="J5" s="1">
        <v>935000000</v>
      </c>
      <c r="K5" s="1"/>
      <c r="L5" s="1">
        <v>7803000000</v>
      </c>
      <c r="O5" s="1">
        <v>0</v>
      </c>
      <c r="P5" s="9"/>
      <c r="Q5" s="1">
        <v>8247000000</v>
      </c>
      <c r="T5" s="1">
        <v>114336580000000</v>
      </c>
      <c r="U5" s="1"/>
      <c r="V5" s="1"/>
      <c r="W5" s="1"/>
      <c r="X5" s="1"/>
      <c r="Y5" s="1"/>
      <c r="Z5" s="1"/>
      <c r="AA5" s="1"/>
      <c r="AB5" s="1"/>
      <c r="AC5" s="1"/>
      <c r="AD5" s="1"/>
      <c r="AI5" s="1"/>
      <c r="AJ5" s="1"/>
      <c r="AK5" s="1"/>
      <c r="AL5" s="1"/>
      <c r="AM5" s="1"/>
      <c r="AN5" s="1"/>
      <c r="AP5" s="1"/>
      <c r="AR5" s="1"/>
      <c r="AS5" s="1"/>
      <c r="AV5" s="1"/>
      <c r="AW5" s="1"/>
      <c r="AX5" s="1"/>
      <c r="AY5" s="1"/>
      <c r="AZ5" s="1"/>
      <c r="BA5" s="1"/>
    </row>
    <row r="6" spans="1:54" x14ac:dyDescent="0.35">
      <c r="A6" s="1">
        <v>1964</v>
      </c>
      <c r="B6" s="1">
        <v>51178000000</v>
      </c>
      <c r="C6" s="1">
        <v>39972000000</v>
      </c>
      <c r="D6" s="1">
        <v>130000000</v>
      </c>
      <c r="E6" s="1">
        <v>18011000000</v>
      </c>
      <c r="F6" s="1"/>
      <c r="G6" s="1"/>
      <c r="H6" s="1"/>
      <c r="I6" s="1">
        <v>19448000000</v>
      </c>
      <c r="J6" s="1">
        <v>1437000000</v>
      </c>
      <c r="K6" s="1"/>
      <c r="L6" s="1">
        <v>9135000000</v>
      </c>
      <c r="O6" s="1">
        <v>-1000000</v>
      </c>
      <c r="P6" s="9"/>
      <c r="Q6" s="1">
        <v>9265000000</v>
      </c>
      <c r="T6" s="1">
        <v>121354410000000</v>
      </c>
      <c r="U6" s="1"/>
      <c r="V6" s="1"/>
      <c r="W6" s="1"/>
      <c r="X6" s="1"/>
      <c r="Y6" s="1"/>
      <c r="Z6" s="1"/>
      <c r="AA6" s="1"/>
      <c r="AB6" s="1"/>
      <c r="AC6" s="1"/>
      <c r="AD6" s="1"/>
      <c r="AI6" s="1"/>
      <c r="AJ6" s="1"/>
      <c r="AK6" s="1"/>
      <c r="AL6" s="1"/>
      <c r="AM6" s="1"/>
      <c r="AN6" s="1"/>
      <c r="AP6" s="1"/>
      <c r="AR6" s="1"/>
      <c r="AS6" s="1"/>
      <c r="AV6" s="1"/>
      <c r="AW6" s="1"/>
      <c r="AX6" s="1"/>
      <c r="AY6" s="1"/>
      <c r="AZ6" s="1"/>
      <c r="BA6" s="1"/>
    </row>
    <row r="7" spans="1:54" x14ac:dyDescent="0.35">
      <c r="A7" s="1">
        <v>1965</v>
      </c>
      <c r="B7" s="1">
        <v>54743000000</v>
      </c>
      <c r="C7" s="1">
        <v>42620000000</v>
      </c>
      <c r="D7" s="1">
        <v>905000000</v>
      </c>
      <c r="E7" s="1">
        <v>19740000000</v>
      </c>
      <c r="F7" s="1"/>
      <c r="G7" s="1"/>
      <c r="H7" s="1"/>
      <c r="I7" s="1">
        <v>20773000000</v>
      </c>
      <c r="J7" s="1">
        <v>1033000000</v>
      </c>
      <c r="K7" s="1"/>
      <c r="L7" s="1">
        <v>9465000000</v>
      </c>
      <c r="O7" s="1">
        <v>1000000</v>
      </c>
      <c r="P7" s="9"/>
      <c r="Q7" s="1">
        <v>10370000000</v>
      </c>
      <c r="T7" s="1">
        <v>127116720000000</v>
      </c>
      <c r="U7" s="1"/>
      <c r="V7" s="1"/>
      <c r="W7" s="1"/>
      <c r="X7" s="1"/>
      <c r="Y7" s="1"/>
      <c r="Z7" s="1"/>
      <c r="AA7" s="1"/>
      <c r="AB7" s="1"/>
      <c r="AC7" s="1"/>
      <c r="AD7" s="1"/>
      <c r="AI7" s="1"/>
      <c r="AJ7" s="1"/>
      <c r="AK7" s="1"/>
      <c r="AL7" s="1"/>
      <c r="AM7" s="1"/>
      <c r="AN7" s="1"/>
      <c r="AP7" s="1"/>
      <c r="AR7" s="1"/>
      <c r="AS7" s="1"/>
      <c r="AV7" s="1"/>
      <c r="AW7" s="1"/>
      <c r="AX7" s="1"/>
      <c r="AY7" s="1"/>
      <c r="AZ7" s="1"/>
      <c r="BA7" s="1"/>
    </row>
    <row r="8" spans="1:54" x14ac:dyDescent="0.35">
      <c r="A8" s="1">
        <v>1966</v>
      </c>
      <c r="B8" s="1">
        <v>59162000000</v>
      </c>
      <c r="C8" s="1">
        <v>45961000000</v>
      </c>
      <c r="D8" s="1">
        <v>500000000</v>
      </c>
      <c r="E8" s="1">
        <v>21655000000</v>
      </c>
      <c r="F8" s="1"/>
      <c r="G8" s="1"/>
      <c r="H8" s="1"/>
      <c r="I8" s="1">
        <v>23163000000</v>
      </c>
      <c r="J8" s="1">
        <v>1509000000</v>
      </c>
      <c r="K8" s="1"/>
      <c r="L8" s="1">
        <v>10759000000</v>
      </c>
      <c r="O8" s="1">
        <v>1000000</v>
      </c>
      <c r="P8" s="9"/>
      <c r="Q8" s="1">
        <v>11259000000</v>
      </c>
      <c r="T8" s="1">
        <v>133099170000000</v>
      </c>
      <c r="U8" s="1"/>
      <c r="V8" s="1"/>
      <c r="W8" s="1"/>
      <c r="X8" s="1"/>
      <c r="Y8" s="1"/>
      <c r="Z8" s="1"/>
      <c r="AA8" s="1"/>
      <c r="AB8" s="1"/>
      <c r="AC8" s="1"/>
      <c r="AD8" s="1"/>
      <c r="AI8" s="1"/>
      <c r="AJ8" s="1"/>
      <c r="AK8" s="1"/>
      <c r="AL8" s="1"/>
      <c r="AM8" s="1"/>
      <c r="AN8" s="1"/>
      <c r="AP8" s="1"/>
      <c r="AR8" s="1"/>
      <c r="AS8" s="1"/>
      <c r="AV8" s="1"/>
      <c r="AW8" s="1"/>
      <c r="AX8" s="1"/>
      <c r="AY8" s="1"/>
      <c r="AZ8" s="1"/>
      <c r="BA8" s="1"/>
    </row>
    <row r="9" spans="1:54" x14ac:dyDescent="0.35">
      <c r="A9" s="1">
        <v>1967</v>
      </c>
      <c r="B9" s="1">
        <v>64156000000</v>
      </c>
      <c r="C9" s="1">
        <v>49692000000</v>
      </c>
      <c r="D9" s="1">
        <v>333000000</v>
      </c>
      <c r="E9" s="1">
        <v>23785000000</v>
      </c>
      <c r="F9" s="1"/>
      <c r="G9" s="1"/>
      <c r="H9" s="1"/>
      <c r="I9" s="1">
        <v>25056000000</v>
      </c>
      <c r="J9" s="1">
        <v>1271000000</v>
      </c>
      <c r="K9" s="1"/>
      <c r="L9" s="1">
        <v>11746000000</v>
      </c>
      <c r="O9" s="1">
        <v>0</v>
      </c>
      <c r="P9" s="9"/>
      <c r="Q9" s="1">
        <v>12079000000</v>
      </c>
      <c r="T9" s="1">
        <v>140273820000000</v>
      </c>
      <c r="U9" s="1"/>
      <c r="V9" s="1"/>
      <c r="W9" s="1"/>
      <c r="X9" s="1"/>
      <c r="Y9" s="1"/>
      <c r="Z9" s="1"/>
      <c r="AA9" s="1"/>
      <c r="AB9" s="1"/>
      <c r="AC9" s="1"/>
      <c r="AD9" s="1"/>
      <c r="AI9" s="1"/>
      <c r="AJ9" s="1"/>
      <c r="AK9" s="1"/>
      <c r="AL9" s="1"/>
      <c r="AM9" s="1"/>
      <c r="AN9" s="1"/>
      <c r="AP9" s="1"/>
      <c r="AR9" s="1"/>
      <c r="AS9" s="1"/>
      <c r="AV9" s="1"/>
      <c r="AW9" s="1"/>
      <c r="AX9" s="1"/>
      <c r="AY9" s="1"/>
      <c r="AZ9" s="1"/>
      <c r="BA9" s="1"/>
    </row>
    <row r="10" spans="1:54" x14ac:dyDescent="0.35">
      <c r="A10" s="1">
        <v>1968</v>
      </c>
      <c r="B10" s="1">
        <v>70646000000</v>
      </c>
      <c r="C10" s="1">
        <v>54447000000</v>
      </c>
      <c r="D10" s="1">
        <v>163000000</v>
      </c>
      <c r="E10" s="1">
        <v>25660000000</v>
      </c>
      <c r="F10" s="1"/>
      <c r="G10" s="1"/>
      <c r="H10" s="1"/>
      <c r="I10" s="1">
        <v>26874000000</v>
      </c>
      <c r="J10" s="1">
        <v>1214000000</v>
      </c>
      <c r="K10" s="1"/>
      <c r="L10" s="1">
        <v>13079000000</v>
      </c>
      <c r="O10" s="1">
        <v>0</v>
      </c>
      <c r="P10" s="9"/>
      <c r="Q10" s="1">
        <v>13242000000</v>
      </c>
      <c r="T10" s="1">
        <v>146425740000000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I10" s="1"/>
      <c r="AJ10" s="1"/>
      <c r="AK10" s="1"/>
      <c r="AL10" s="1"/>
      <c r="AM10" s="1"/>
      <c r="AN10" s="1"/>
      <c r="AP10" s="1"/>
      <c r="AR10" s="1"/>
      <c r="AS10" s="1"/>
      <c r="AV10" s="1"/>
      <c r="AW10" s="1"/>
      <c r="AX10" s="1"/>
      <c r="AY10" s="1"/>
      <c r="AZ10" s="1"/>
      <c r="BA10" s="1"/>
    </row>
    <row r="11" spans="1:54" x14ac:dyDescent="0.35">
      <c r="A11" s="1">
        <v>1969</v>
      </c>
      <c r="B11" s="1">
        <v>80892000000</v>
      </c>
      <c r="C11" s="1">
        <v>62074000000</v>
      </c>
      <c r="D11" s="1">
        <v>-448000000</v>
      </c>
      <c r="E11" s="1">
        <v>29210000000</v>
      </c>
      <c r="F11" s="1"/>
      <c r="G11" s="1"/>
      <c r="H11" s="1"/>
      <c r="I11" s="1">
        <v>31922000000</v>
      </c>
      <c r="J11" s="1">
        <v>2712000000</v>
      </c>
      <c r="K11" s="1"/>
      <c r="L11" s="1">
        <v>16513000000</v>
      </c>
      <c r="O11" s="1">
        <v>0</v>
      </c>
      <c r="P11" s="9"/>
      <c r="Q11" s="1">
        <v>16065000000</v>
      </c>
      <c r="T11" s="1">
        <v>155316620000000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I11" s="1"/>
      <c r="AJ11" s="1"/>
      <c r="AK11" s="1"/>
      <c r="AL11" s="1"/>
      <c r="AM11" s="1"/>
      <c r="AN11" s="1"/>
      <c r="AP11" s="1"/>
      <c r="AR11" s="1"/>
      <c r="AS11" s="1"/>
      <c r="AV11" s="1"/>
      <c r="AW11" s="1"/>
      <c r="AX11" s="1"/>
      <c r="AY11" s="1"/>
      <c r="AZ11" s="1"/>
      <c r="BA11" s="1"/>
    </row>
    <row r="12" spans="1:54" x14ac:dyDescent="0.35">
      <c r="A12" s="1">
        <v>1970</v>
      </c>
      <c r="B12" s="1">
        <v>89578000000</v>
      </c>
      <c r="C12" s="1">
        <v>68212000000</v>
      </c>
      <c r="D12" s="1">
        <v>683000000</v>
      </c>
      <c r="E12" s="1"/>
      <c r="F12" s="1"/>
      <c r="G12" s="1"/>
      <c r="H12" s="1"/>
      <c r="I12" s="1"/>
      <c r="J12" s="1">
        <v>3164000000</v>
      </c>
      <c r="K12" s="1"/>
      <c r="L12" s="1">
        <v>19405000000</v>
      </c>
      <c r="O12" s="1"/>
      <c r="P12" s="9"/>
      <c r="Q12" s="1">
        <v>20088000000</v>
      </c>
      <c r="T12" s="1">
        <v>163567560000000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I12" s="1"/>
      <c r="AJ12" s="1"/>
      <c r="AK12" s="1"/>
      <c r="AL12" s="1"/>
      <c r="AM12" s="1"/>
      <c r="AN12" s="1"/>
      <c r="AP12" s="1"/>
      <c r="AR12" s="1"/>
      <c r="AS12" s="1"/>
      <c r="AV12" s="1"/>
      <c r="AW12" s="1"/>
      <c r="AX12" s="1"/>
      <c r="AY12" s="1"/>
      <c r="AZ12" s="1"/>
      <c r="BA12" s="1"/>
    </row>
    <row r="13" spans="1:54" x14ac:dyDescent="0.35">
      <c r="A13" s="1">
        <v>1971</v>
      </c>
      <c r="B13" s="1">
        <v>100455000000</v>
      </c>
      <c r="C13" s="1">
        <v>76118000000</v>
      </c>
      <c r="D13" s="1">
        <v>1338000000</v>
      </c>
      <c r="E13" s="1"/>
      <c r="F13" s="1"/>
      <c r="G13" s="1"/>
      <c r="H13" s="1"/>
      <c r="I13" s="1"/>
      <c r="J13" s="1">
        <v>2102000000</v>
      </c>
      <c r="K13" s="1"/>
      <c r="L13" s="1">
        <v>21768000000</v>
      </c>
      <c r="O13" s="1"/>
      <c r="P13" s="9">
        <v>39378430000000</v>
      </c>
      <c r="Q13" s="1">
        <v>23106000000</v>
      </c>
      <c r="T13" s="1">
        <v>173872720000000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I13" s="1"/>
      <c r="AJ13" s="1"/>
      <c r="AK13" s="1"/>
      <c r="AL13" s="1"/>
      <c r="AM13" s="1"/>
      <c r="AN13" s="1"/>
      <c r="AP13" s="1"/>
      <c r="AR13" s="1"/>
      <c r="AS13" s="1"/>
      <c r="AV13" s="1"/>
      <c r="AW13" s="1"/>
      <c r="AX13" s="1"/>
      <c r="AY13" s="1"/>
      <c r="AZ13" s="1"/>
      <c r="BA13" s="1"/>
    </row>
    <row r="14" spans="1:54" x14ac:dyDescent="0.35">
      <c r="A14" s="1">
        <v>1972</v>
      </c>
      <c r="B14" s="1">
        <v>112001000000</v>
      </c>
      <c r="C14" s="1">
        <v>84767000000</v>
      </c>
      <c r="D14" s="1">
        <v>1214000000</v>
      </c>
      <c r="E14" s="1"/>
      <c r="F14" s="1"/>
      <c r="G14" s="1"/>
      <c r="H14" s="1"/>
      <c r="I14" s="1"/>
      <c r="J14" s="1">
        <v>2574000000</v>
      </c>
      <c r="K14" s="1"/>
      <c r="L14" s="1">
        <v>24799000000</v>
      </c>
      <c r="O14" s="1"/>
      <c r="P14" s="9">
        <v>45635380000000</v>
      </c>
      <c r="Q14" s="1">
        <v>26013000000</v>
      </c>
      <c r="T14" s="1">
        <v>181956130000000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I14" s="1"/>
      <c r="AJ14" s="1"/>
      <c r="AK14" s="1"/>
      <c r="AL14" s="1"/>
      <c r="AM14" s="1"/>
      <c r="AN14" s="1"/>
      <c r="AP14" s="1"/>
      <c r="AR14" s="1"/>
      <c r="AS14" s="1"/>
      <c r="AV14" s="1"/>
      <c r="AW14" s="1"/>
      <c r="AX14" s="1"/>
      <c r="AY14" s="1"/>
      <c r="AZ14" s="1"/>
      <c r="BA14" s="1"/>
    </row>
    <row r="15" spans="1:54" x14ac:dyDescent="0.35">
      <c r="A15" s="1">
        <v>1973</v>
      </c>
      <c r="B15" s="1">
        <v>127677000000</v>
      </c>
      <c r="C15" s="1">
        <v>96085000000</v>
      </c>
      <c r="D15" s="1">
        <v>1156000000</v>
      </c>
      <c r="E15" s="1"/>
      <c r="F15" s="1"/>
      <c r="G15" s="1"/>
      <c r="H15" s="1"/>
      <c r="I15" s="1"/>
      <c r="J15" s="1">
        <v>3535000000</v>
      </c>
      <c r="K15" s="1"/>
      <c r="L15" s="1">
        <v>30301000000</v>
      </c>
      <c r="O15" s="1"/>
      <c r="P15" s="9">
        <v>53911090000000</v>
      </c>
      <c r="Q15" s="1">
        <v>31457000000</v>
      </c>
      <c r="T15" s="1">
        <v>193781730000000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I15" s="1"/>
      <c r="AJ15" s="1"/>
      <c r="AK15" s="1"/>
      <c r="AL15" s="1"/>
      <c r="AM15" s="1"/>
      <c r="AN15" s="1"/>
      <c r="AP15" s="1"/>
      <c r="AR15" s="1"/>
      <c r="AS15" s="1"/>
      <c r="AV15" s="1"/>
      <c r="AW15" s="1"/>
      <c r="AX15" s="1"/>
      <c r="AY15" s="1"/>
      <c r="AZ15" s="1"/>
      <c r="BA15" s="1"/>
    </row>
    <row r="16" spans="1:54" x14ac:dyDescent="0.35">
      <c r="A16" s="1">
        <v>1974</v>
      </c>
      <c r="B16" s="1">
        <v>150699000000</v>
      </c>
      <c r="C16" s="1">
        <v>112956000000</v>
      </c>
      <c r="D16" s="1">
        <v>-2293000000</v>
      </c>
      <c r="E16" s="1"/>
      <c r="F16" s="1"/>
      <c r="G16" s="1"/>
      <c r="H16" s="1"/>
      <c r="I16" s="1"/>
      <c r="J16" s="1">
        <v>4743000000</v>
      </c>
      <c r="K16" s="1"/>
      <c r="L16" s="1">
        <v>45486000000</v>
      </c>
      <c r="O16" s="1"/>
      <c r="P16" s="9">
        <v>61611060000000</v>
      </c>
      <c r="Q16" s="1">
        <v>43193000000</v>
      </c>
      <c r="T16" s="1">
        <v>203242410000000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I16" s="1"/>
      <c r="AJ16" s="1"/>
      <c r="AK16" s="1"/>
      <c r="AL16" s="1"/>
      <c r="AM16" s="1"/>
      <c r="AN16" s="1"/>
      <c r="AP16" s="1"/>
      <c r="AR16" s="1"/>
      <c r="AS16" s="1"/>
      <c r="AV16" s="1"/>
      <c r="AW16" s="1"/>
      <c r="AX16" s="1"/>
      <c r="AY16" s="1"/>
      <c r="AZ16" s="1"/>
      <c r="BA16" s="1"/>
    </row>
    <row r="17" spans="1:54" x14ac:dyDescent="0.35">
      <c r="A17" s="1">
        <v>1975</v>
      </c>
      <c r="B17" s="1">
        <v>174858000000</v>
      </c>
      <c r="C17" s="1">
        <v>128680000000</v>
      </c>
      <c r="D17" s="1">
        <v>2299000000</v>
      </c>
      <c r="E17" s="1"/>
      <c r="F17" s="1"/>
      <c r="G17" s="1">
        <v>59905984848.769997</v>
      </c>
      <c r="H17" s="1"/>
      <c r="I17" s="1"/>
      <c r="J17" s="1">
        <v>-1265000000</v>
      </c>
      <c r="K17" s="1"/>
      <c r="L17" s="1">
        <v>42124000000</v>
      </c>
      <c r="M17" s="1">
        <v>209072215140.51428</v>
      </c>
      <c r="N17" s="1">
        <v>209072215140.51428</v>
      </c>
      <c r="O17" s="1"/>
      <c r="P17" s="9">
        <v>72717170000000</v>
      </c>
      <c r="Q17" s="1">
        <v>44423000000</v>
      </c>
      <c r="R17" s="1">
        <v>215581919983.51141</v>
      </c>
      <c r="S17" s="1">
        <v>77053439730.63002</v>
      </c>
      <c r="T17" s="1">
        <v>214586850000000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I17" s="1"/>
      <c r="AJ17" s="1"/>
      <c r="AK17" s="1"/>
      <c r="AL17" s="1"/>
      <c r="AM17" s="1"/>
      <c r="AN17" s="1"/>
      <c r="AP17" s="1"/>
      <c r="AR17" s="1"/>
      <c r="AS17" s="1"/>
      <c r="AV17" s="1"/>
      <c r="AW17" s="1"/>
      <c r="AX17" s="1"/>
      <c r="AY17" s="1"/>
      <c r="AZ17" s="1"/>
      <c r="BA17" s="1"/>
    </row>
    <row r="18" spans="1:54" x14ac:dyDescent="0.35">
      <c r="A18" s="1">
        <v>1976</v>
      </c>
      <c r="B18" s="1">
        <v>203015000000</v>
      </c>
      <c r="C18" s="1">
        <v>148826000000</v>
      </c>
      <c r="D18" s="1">
        <v>-2534000000</v>
      </c>
      <c r="E18" s="1"/>
      <c r="F18" s="1"/>
      <c r="G18" s="1">
        <v>68589540178.889999</v>
      </c>
      <c r="H18" s="1"/>
      <c r="I18" s="1"/>
      <c r="J18" s="1">
        <v>3989000000</v>
      </c>
      <c r="K18" s="1"/>
      <c r="L18" s="1">
        <v>55244000000</v>
      </c>
      <c r="M18" s="1">
        <v>281604412049.52679</v>
      </c>
      <c r="N18" s="1">
        <v>281604412049.52679</v>
      </c>
      <c r="O18" s="1"/>
      <c r="P18" s="9">
        <v>84401440000000</v>
      </c>
      <c r="Q18" s="1">
        <v>52710000000</v>
      </c>
      <c r="R18" s="1">
        <v>259591389605.0278</v>
      </c>
      <c r="S18" s="1">
        <v>90891372803.334961</v>
      </c>
      <c r="T18" s="1">
        <v>223287790000000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I18" s="1"/>
      <c r="AJ18" s="1"/>
      <c r="AK18" s="1"/>
      <c r="AL18" s="1"/>
      <c r="AM18" s="1"/>
      <c r="AN18" s="1"/>
      <c r="AP18" s="1"/>
      <c r="AR18" s="1"/>
      <c r="AS18" s="1"/>
      <c r="AV18" s="1"/>
      <c r="AW18" s="1"/>
      <c r="AX18" s="1"/>
      <c r="AY18" s="1"/>
      <c r="AZ18" s="1"/>
      <c r="BA18" s="1"/>
    </row>
    <row r="19" spans="1:54" x14ac:dyDescent="0.35">
      <c r="A19" s="1">
        <v>1977</v>
      </c>
      <c r="B19" s="1">
        <v>228830000000</v>
      </c>
      <c r="C19" s="1">
        <v>166970000000</v>
      </c>
      <c r="D19" s="1">
        <v>-518000000</v>
      </c>
      <c r="E19" s="1"/>
      <c r="F19" s="1"/>
      <c r="G19" s="1">
        <v>76558540534.149994</v>
      </c>
      <c r="H19" s="1"/>
      <c r="I19" s="1"/>
      <c r="J19" s="1">
        <v>4549000000</v>
      </c>
      <c r="K19" s="1"/>
      <c r="L19" s="1">
        <v>62596000000</v>
      </c>
      <c r="M19" s="1">
        <v>316797963442.64386</v>
      </c>
      <c r="N19" s="1">
        <v>316797963442.64386</v>
      </c>
      <c r="O19" s="1"/>
      <c r="P19" s="9">
        <v>90057750000000</v>
      </c>
      <c r="Q19" s="1">
        <v>62078000000</v>
      </c>
      <c r="R19" s="1">
        <v>302957874380.65314</v>
      </c>
      <c r="S19" s="1">
        <v>110612582806.64291</v>
      </c>
      <c r="T19" s="1">
        <v>230291980000000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I19" s="1"/>
      <c r="AJ19" s="1"/>
      <c r="AK19" s="1"/>
      <c r="AL19" s="1"/>
      <c r="AM19" s="1"/>
      <c r="AN19" s="1"/>
      <c r="AP19" s="1"/>
      <c r="AR19" s="1"/>
      <c r="AS19" s="1"/>
      <c r="AV19" s="1"/>
      <c r="AW19" s="1"/>
      <c r="AX19" s="1"/>
      <c r="AY19" s="1"/>
      <c r="AZ19" s="1"/>
      <c r="BA19" s="1"/>
    </row>
    <row r="20" spans="1:54" x14ac:dyDescent="0.35">
      <c r="A20" s="1">
        <v>1978</v>
      </c>
      <c r="B20" s="1">
        <v>260205000000</v>
      </c>
      <c r="C20" s="1">
        <v>188572000000</v>
      </c>
      <c r="D20" s="1">
        <v>3650000000</v>
      </c>
      <c r="E20" s="1">
        <v>82476000000</v>
      </c>
      <c r="F20" s="1"/>
      <c r="G20" s="1">
        <v>87266788687.979996</v>
      </c>
      <c r="H20" s="1"/>
      <c r="I20" s="1">
        <v>84761000000</v>
      </c>
      <c r="J20" s="1">
        <v>2286000000</v>
      </c>
      <c r="K20" s="1"/>
      <c r="L20" s="1">
        <v>66919000000</v>
      </c>
      <c r="M20" s="1">
        <v>336020181420.36224</v>
      </c>
      <c r="N20" s="1">
        <v>336020181420.36224</v>
      </c>
      <c r="O20" s="1">
        <v>0</v>
      </c>
      <c r="P20" s="9">
        <v>100791980000000</v>
      </c>
      <c r="Q20" s="1">
        <v>70569000000</v>
      </c>
      <c r="R20" s="1">
        <v>339491082273.54529</v>
      </c>
      <c r="S20" s="1">
        <v>134210836283.89986</v>
      </c>
      <c r="T20" s="1">
        <v>245098090000000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I20" s="1"/>
      <c r="AJ20" s="1"/>
      <c r="AK20" s="1"/>
      <c r="AL20" s="1"/>
      <c r="AM20" s="1"/>
      <c r="AN20" s="1"/>
      <c r="AP20" s="1"/>
      <c r="AR20" s="1"/>
      <c r="AS20" s="1"/>
      <c r="AV20" s="1"/>
      <c r="AW20" s="1"/>
      <c r="AX20" s="1"/>
      <c r="AY20" s="1"/>
      <c r="AZ20" s="1"/>
      <c r="BA20" s="1"/>
    </row>
    <row r="21" spans="1:54" x14ac:dyDescent="0.35">
      <c r="A21" s="1">
        <v>1979</v>
      </c>
      <c r="B21" s="1">
        <v>297639000000</v>
      </c>
      <c r="C21" s="1">
        <v>216168000000</v>
      </c>
      <c r="D21" s="1">
        <v>1586000000</v>
      </c>
      <c r="E21" s="1">
        <v>93926000000</v>
      </c>
      <c r="F21" s="1"/>
      <c r="G21" s="1">
        <v>99711291086.199997</v>
      </c>
      <c r="H21" s="1"/>
      <c r="I21" s="1">
        <v>98986000000</v>
      </c>
      <c r="J21" s="1">
        <v>5060000000</v>
      </c>
      <c r="K21" s="1"/>
      <c r="L21" s="1">
        <v>80907000000</v>
      </c>
      <c r="M21" s="1">
        <v>414825183837.61584</v>
      </c>
      <c r="N21" s="1">
        <v>414825183837.61584</v>
      </c>
      <c r="O21" s="1">
        <v>-1000000</v>
      </c>
      <c r="P21" s="9">
        <v>111312220000000</v>
      </c>
      <c r="Q21" s="1">
        <v>82493000000</v>
      </c>
      <c r="R21" s="1">
        <v>405734212619.71735</v>
      </c>
      <c r="S21" s="1">
        <v>151137021600.32843</v>
      </c>
      <c r="T21" s="1">
        <v>253369490000000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I21" s="1"/>
      <c r="AJ21" s="1"/>
      <c r="AK21" s="1"/>
      <c r="AL21" s="1"/>
      <c r="AM21" s="1"/>
      <c r="AN21" s="1"/>
      <c r="AP21" s="1"/>
      <c r="AR21" s="1"/>
      <c r="AS21" s="1"/>
      <c r="AV21" s="1"/>
      <c r="AW21" s="1"/>
      <c r="AX21" s="1"/>
      <c r="AY21" s="1"/>
      <c r="AZ21" s="1"/>
      <c r="BA21" s="1"/>
    </row>
    <row r="22" spans="1:54" x14ac:dyDescent="0.35">
      <c r="A22" s="1">
        <v>1980</v>
      </c>
      <c r="B22" s="1">
        <v>342395000000</v>
      </c>
      <c r="C22" s="1">
        <v>247314000000</v>
      </c>
      <c r="D22" s="1">
        <v>-6947000000</v>
      </c>
      <c r="E22" s="1">
        <v>110358000000</v>
      </c>
      <c r="F22" s="1"/>
      <c r="G22" s="1">
        <v>110021000087.17</v>
      </c>
      <c r="H22" s="1"/>
      <c r="I22" s="1">
        <v>116321000000</v>
      </c>
      <c r="J22" s="1">
        <v>5964000000</v>
      </c>
      <c r="K22" s="1"/>
      <c r="L22" s="1">
        <v>101740000000</v>
      </c>
      <c r="M22" s="1">
        <v>511014860968.57593</v>
      </c>
      <c r="N22" s="1">
        <v>511014860968.57593</v>
      </c>
      <c r="O22" s="1">
        <v>1000000</v>
      </c>
      <c r="P22" s="9">
        <v>125299280000000</v>
      </c>
      <c r="Q22" s="1">
        <v>94793000000</v>
      </c>
      <c r="R22" s="1">
        <v>455882333504.39496</v>
      </c>
      <c r="S22" s="1">
        <v>184789701412.052</v>
      </c>
      <c r="T22" s="1">
        <v>261333100000000</v>
      </c>
      <c r="U22" s="1"/>
      <c r="V22" s="1">
        <v>447416000000</v>
      </c>
      <c r="W22" s="1">
        <v>1223310000000</v>
      </c>
      <c r="X22" s="1"/>
      <c r="Y22" s="1"/>
      <c r="Z22" s="1">
        <v>3385000000</v>
      </c>
      <c r="AA22" s="1"/>
      <c r="AB22" s="1"/>
      <c r="AC22" s="1"/>
      <c r="AD22" s="1"/>
      <c r="AI22" s="1"/>
      <c r="AJ22" s="1"/>
      <c r="AK22" s="1"/>
      <c r="AL22" s="1">
        <v>213027000000</v>
      </c>
      <c r="AM22" s="1"/>
      <c r="AN22" s="1"/>
      <c r="AP22" s="1"/>
      <c r="AR22" s="1">
        <v>-737000000</v>
      </c>
      <c r="AS22" s="1"/>
      <c r="AT22" s="1">
        <v>209642000000</v>
      </c>
      <c r="AV22" s="1">
        <v>3385000000</v>
      </c>
      <c r="AW22" s="1"/>
      <c r="AX22" s="1">
        <v>6185000000</v>
      </c>
      <c r="AY22" s="1">
        <v>94100000000</v>
      </c>
      <c r="AZ22" s="2"/>
      <c r="BA22" s="1"/>
      <c r="BB22">
        <v>-4175000000</v>
      </c>
    </row>
    <row r="23" spans="1:54" x14ac:dyDescent="0.35">
      <c r="A23" s="1">
        <v>1981</v>
      </c>
      <c r="B23" s="1">
        <v>397546000000</v>
      </c>
      <c r="C23" s="1">
        <v>286610000000</v>
      </c>
      <c r="D23" s="1">
        <v>-7503000000</v>
      </c>
      <c r="E23" s="1">
        <v>121981000000</v>
      </c>
      <c r="F23" s="1"/>
      <c r="G23" s="1">
        <v>112171297731.77</v>
      </c>
      <c r="H23" s="1"/>
      <c r="I23" s="1">
        <v>119942000000</v>
      </c>
      <c r="J23" s="1">
        <v>-2039000000</v>
      </c>
      <c r="K23" s="1"/>
      <c r="L23" s="1">
        <v>119546000000</v>
      </c>
      <c r="M23" s="1">
        <v>602388608143.15955</v>
      </c>
      <c r="N23" s="1">
        <v>602388608143.15955</v>
      </c>
      <c r="O23" s="1">
        <v>0</v>
      </c>
      <c r="P23" s="9">
        <v>136902480000000.02</v>
      </c>
      <c r="Q23" s="1">
        <v>112043000000</v>
      </c>
      <c r="R23" s="1">
        <v>547005792588.40839</v>
      </c>
      <c r="S23" s="1">
        <v>229783371779.55994</v>
      </c>
      <c r="T23" s="2">
        <v>268890539999999</v>
      </c>
      <c r="U23" s="2"/>
      <c r="V23" s="1">
        <v>504710000000</v>
      </c>
      <c r="W23" s="1">
        <v>1237820000000</v>
      </c>
      <c r="X23" s="1"/>
      <c r="Y23" s="1"/>
      <c r="Z23" s="1">
        <v>-6254000000</v>
      </c>
      <c r="AA23" s="1"/>
      <c r="AB23" s="1"/>
      <c r="AC23" s="1"/>
      <c r="AD23" s="1"/>
      <c r="AI23" s="1"/>
      <c r="AJ23" s="1"/>
      <c r="AK23" s="1"/>
      <c r="AL23" s="1">
        <v>243421000000</v>
      </c>
      <c r="AM23" s="1"/>
      <c r="AN23" s="1"/>
      <c r="AP23" s="1"/>
      <c r="AR23" s="1">
        <v>-7547000000</v>
      </c>
      <c r="AS23" s="1"/>
      <c r="AT23" s="1">
        <v>249675000000</v>
      </c>
      <c r="AV23" s="1">
        <v>-6254000000</v>
      </c>
      <c r="AW23" s="1"/>
      <c r="AX23" s="1">
        <v>-1354000000</v>
      </c>
      <c r="AY23" s="1">
        <v>112400000000</v>
      </c>
      <c r="AZ23" s="2"/>
      <c r="BA23" s="1"/>
      <c r="BB23">
        <v>-4772000000</v>
      </c>
    </row>
    <row r="24" spans="1:54" x14ac:dyDescent="0.35">
      <c r="A24" s="1">
        <v>1982</v>
      </c>
      <c r="B24" s="1">
        <v>460922000000</v>
      </c>
      <c r="C24" s="1">
        <v>330824000000</v>
      </c>
      <c r="D24" s="1">
        <v>-14386000000</v>
      </c>
      <c r="E24" s="1">
        <v>136213000000</v>
      </c>
      <c r="F24" s="1"/>
      <c r="G24" s="1">
        <v>121861000253.22</v>
      </c>
      <c r="H24" s="1"/>
      <c r="I24" s="1">
        <v>139453000000</v>
      </c>
      <c r="J24" s="1">
        <v>3239000000</v>
      </c>
      <c r="K24" s="1"/>
      <c r="L24" s="1">
        <v>139780000000</v>
      </c>
      <c r="M24" s="1">
        <v>705115487189.06787</v>
      </c>
      <c r="N24" s="1">
        <v>705115487189.06787</v>
      </c>
      <c r="O24" s="1">
        <v>0</v>
      </c>
      <c r="P24" s="9">
        <v>144820330000000</v>
      </c>
      <c r="Q24" s="1">
        <v>125394000000</v>
      </c>
      <c r="R24" s="1">
        <v>602961622424.16345</v>
      </c>
      <c r="S24" s="1">
        <v>241072587351.9711</v>
      </c>
      <c r="T24" s="1">
        <v>280638219999999</v>
      </c>
      <c r="U24" s="1"/>
      <c r="V24" s="1">
        <v>579251000000</v>
      </c>
      <c r="W24" s="1">
        <v>1267570000000</v>
      </c>
      <c r="X24" s="1"/>
      <c r="Y24" s="1"/>
      <c r="Z24" s="1">
        <v>-9575000000</v>
      </c>
      <c r="AA24" s="1"/>
      <c r="AB24" s="1"/>
      <c r="AC24" s="1"/>
      <c r="AD24" s="1"/>
      <c r="AI24" s="1"/>
      <c r="AJ24" s="1"/>
      <c r="AK24" s="1"/>
      <c r="AL24" s="1">
        <v>284812000000</v>
      </c>
      <c r="AM24" s="1"/>
      <c r="AN24" s="1"/>
      <c r="AP24" s="1"/>
      <c r="AR24" s="1">
        <v>-11351000000</v>
      </c>
      <c r="AS24" s="1"/>
      <c r="AT24" s="1">
        <v>294386000000</v>
      </c>
      <c r="AV24" s="1">
        <v>-9575000000</v>
      </c>
      <c r="AW24" s="1"/>
      <c r="AX24" s="1">
        <v>-3875000000</v>
      </c>
      <c r="AY24" s="1">
        <v>148600000000</v>
      </c>
      <c r="AZ24" s="2"/>
      <c r="BA24" s="1"/>
      <c r="BB24">
        <v>-12126000000</v>
      </c>
    </row>
    <row r="25" spans="1:54" s="20" customFormat="1" x14ac:dyDescent="0.35">
      <c r="A25" s="16">
        <v>1983</v>
      </c>
      <c r="B25" s="16">
        <v>510762000000</v>
      </c>
      <c r="C25" s="16">
        <v>365339000000</v>
      </c>
      <c r="D25" s="16">
        <v>-1738000000</v>
      </c>
      <c r="E25" s="16">
        <v>142727000000</v>
      </c>
      <c r="F25" s="16"/>
      <c r="G25" s="16">
        <v>132628804484.25</v>
      </c>
      <c r="H25" s="16"/>
      <c r="I25" s="16">
        <v>141489000000</v>
      </c>
      <c r="J25" s="16">
        <v>-1239000000</v>
      </c>
      <c r="K25" s="16"/>
      <c r="L25" s="16">
        <v>147689000000</v>
      </c>
      <c r="M25" s="16">
        <v>750394157883.02393</v>
      </c>
      <c r="N25" s="16">
        <v>750394157883.02393</v>
      </c>
      <c r="O25" s="16">
        <v>-1000000</v>
      </c>
      <c r="P25" s="17">
        <v>149819210000000</v>
      </c>
      <c r="Q25" s="16">
        <v>145951000000</v>
      </c>
      <c r="R25" s="16">
        <v>685031515703.12585</v>
      </c>
      <c r="S25" s="16">
        <v>269252441999.10278</v>
      </c>
      <c r="T25" s="16">
        <v>287943390000000</v>
      </c>
      <c r="U25" s="16"/>
      <c r="V25" s="16">
        <v>642945000000</v>
      </c>
      <c r="W25" s="16">
        <v>1283580000000</v>
      </c>
      <c r="X25" s="16"/>
      <c r="Y25" s="16"/>
      <c r="Z25" s="16">
        <v>-16679000000</v>
      </c>
      <c r="AA25" s="16"/>
      <c r="AB25" s="16"/>
      <c r="AC25" s="16"/>
      <c r="AD25" s="16"/>
      <c r="AE25" s="18"/>
      <c r="AF25" s="18"/>
      <c r="AG25" s="16"/>
      <c r="AH25" s="18"/>
      <c r="AI25" s="16"/>
      <c r="AJ25" s="16"/>
      <c r="AK25" s="16"/>
      <c r="AL25" s="16">
        <v>321521000000</v>
      </c>
      <c r="AM25" s="16"/>
      <c r="AN25" s="16"/>
      <c r="AO25" s="18"/>
      <c r="AP25" s="16"/>
      <c r="AQ25" s="18"/>
      <c r="AR25" s="16">
        <v>-11288000000</v>
      </c>
      <c r="AS25" s="16"/>
      <c r="AT25" s="16">
        <v>338200000000</v>
      </c>
      <c r="AU25" s="18"/>
      <c r="AV25" s="16">
        <v>-16679000000</v>
      </c>
      <c r="AW25" s="16"/>
      <c r="AX25" s="16">
        <v>-7379000000</v>
      </c>
      <c r="AY25" s="16">
        <v>173600000000</v>
      </c>
      <c r="AZ25" s="19"/>
      <c r="BA25" s="16">
        <v>85851000000</v>
      </c>
      <c r="BB25" s="20">
        <v>-4714000000</v>
      </c>
    </row>
    <row r="26" spans="1:54" x14ac:dyDescent="0.35">
      <c r="A26" s="1">
        <v>1984</v>
      </c>
      <c r="B26" s="1">
        <v>556019000000</v>
      </c>
      <c r="C26" s="1">
        <v>396721000000</v>
      </c>
      <c r="D26" s="1">
        <v>913000000</v>
      </c>
      <c r="E26" s="1">
        <v>150558000000</v>
      </c>
      <c r="F26" s="1"/>
      <c r="G26" s="1">
        <v>142646873839.98001</v>
      </c>
      <c r="H26" s="1"/>
      <c r="I26" s="1">
        <v>150098000000</v>
      </c>
      <c r="J26" s="1">
        <v>-460000000</v>
      </c>
      <c r="K26" s="1"/>
      <c r="L26" s="1">
        <v>167611000000</v>
      </c>
      <c r="M26" s="1">
        <v>846514085977.83533</v>
      </c>
      <c r="N26" s="1">
        <v>846514085977.83533</v>
      </c>
      <c r="O26" s="1">
        <v>0</v>
      </c>
      <c r="P26" s="9">
        <v>161300140000000</v>
      </c>
      <c r="Q26" s="1">
        <v>168524000000</v>
      </c>
      <c r="R26" s="1">
        <v>809556808350.8988</v>
      </c>
      <c r="S26" s="1">
        <v>303678495914.27435</v>
      </c>
      <c r="T26" s="1">
        <v>294111870000000</v>
      </c>
      <c r="U26" s="1"/>
      <c r="V26" s="1">
        <v>699502000000</v>
      </c>
      <c r="W26" s="1">
        <v>1305050000000</v>
      </c>
      <c r="X26" s="1"/>
      <c r="Y26" s="1"/>
      <c r="Z26" s="1">
        <v>-19411000000</v>
      </c>
      <c r="AA26" s="1"/>
      <c r="AB26" s="1"/>
      <c r="AC26" s="1"/>
      <c r="AD26" s="1"/>
      <c r="AI26" s="1"/>
      <c r="AJ26" s="1"/>
      <c r="AK26" s="1"/>
      <c r="AL26" s="1">
        <v>355389000000</v>
      </c>
      <c r="AM26" s="2"/>
      <c r="AN26" s="2"/>
      <c r="AP26" s="2"/>
      <c r="AR26" s="1">
        <v>-10710000000</v>
      </c>
      <c r="AS26" s="1"/>
      <c r="AT26" s="1">
        <v>374800000000</v>
      </c>
      <c r="AV26" s="1">
        <v>-19411000000</v>
      </c>
      <c r="AW26" s="1"/>
      <c r="AX26" s="1">
        <v>-8411000000</v>
      </c>
      <c r="AY26" s="1">
        <v>205700000000</v>
      </c>
      <c r="AZ26" s="2"/>
      <c r="BA26" s="1">
        <v>107548000000</v>
      </c>
      <c r="BB26">
        <v>-756000000</v>
      </c>
    </row>
    <row r="27" spans="1:54" x14ac:dyDescent="0.35">
      <c r="A27" s="1">
        <v>1985</v>
      </c>
      <c r="B27" s="1">
        <v>600085000000</v>
      </c>
      <c r="C27" s="1">
        <v>428968000000</v>
      </c>
      <c r="D27" s="1">
        <v>-2787000000</v>
      </c>
      <c r="E27" s="1">
        <v>160486000000</v>
      </c>
      <c r="F27" s="1"/>
      <c r="G27" s="1">
        <v>153005134881.59</v>
      </c>
      <c r="H27" s="1"/>
      <c r="I27" s="1">
        <v>160392000000</v>
      </c>
      <c r="J27" s="1">
        <v>-94000000</v>
      </c>
      <c r="K27" s="1"/>
      <c r="L27" s="1">
        <v>179513000000</v>
      </c>
      <c r="M27" s="1">
        <v>909329157941.77136</v>
      </c>
      <c r="N27" s="1">
        <v>909329157941.77136</v>
      </c>
      <c r="O27" s="1">
        <v>-1000000</v>
      </c>
      <c r="P27" s="9">
        <v>177200230000000</v>
      </c>
      <c r="Q27" s="1">
        <v>176726000000</v>
      </c>
      <c r="R27" s="1">
        <v>862306630364.28442</v>
      </c>
      <c r="S27" s="1">
        <v>328316964746.71838</v>
      </c>
      <c r="T27" s="1">
        <v>302651120000000</v>
      </c>
      <c r="U27" s="1"/>
      <c r="V27" s="1">
        <v>749583000000</v>
      </c>
      <c r="W27" s="1">
        <v>1326850000000</v>
      </c>
      <c r="X27" s="1"/>
      <c r="Y27" s="1"/>
      <c r="Z27" s="1">
        <v>-22472000000</v>
      </c>
      <c r="AA27" s="1"/>
      <c r="AB27" s="1"/>
      <c r="AC27" s="1"/>
      <c r="AD27" s="1"/>
      <c r="AI27" s="1"/>
      <c r="AJ27" s="1"/>
      <c r="AK27" s="1"/>
      <c r="AL27" s="1">
        <v>383628000000</v>
      </c>
      <c r="AM27" s="1"/>
      <c r="AN27" s="1"/>
      <c r="AP27" s="1"/>
      <c r="AR27" s="1">
        <v>-19238000000</v>
      </c>
      <c r="AS27" s="1"/>
      <c r="AT27" s="1">
        <v>406100000000</v>
      </c>
      <c r="AV27" s="1">
        <v>-22472000000</v>
      </c>
      <c r="AW27" s="1"/>
      <c r="AX27" s="1">
        <v>-9372000000</v>
      </c>
      <c r="AY27" s="1">
        <v>232600000000</v>
      </c>
      <c r="AZ27" s="2"/>
      <c r="BA27" s="1">
        <v>172574000000</v>
      </c>
      <c r="BB27">
        <v>-352000000</v>
      </c>
    </row>
    <row r="28" spans="1:54" x14ac:dyDescent="0.35">
      <c r="A28" s="1">
        <v>1986</v>
      </c>
      <c r="B28" s="1">
        <v>638351000000</v>
      </c>
      <c r="C28" s="1">
        <v>456648000000</v>
      </c>
      <c r="D28" s="1">
        <v>-986000000</v>
      </c>
      <c r="E28" s="1">
        <v>172908000000</v>
      </c>
      <c r="F28" s="1"/>
      <c r="G28" s="1">
        <v>174894276202.29999</v>
      </c>
      <c r="H28" s="1"/>
      <c r="I28" s="1">
        <v>177231000000</v>
      </c>
      <c r="J28" s="1">
        <v>4323000000</v>
      </c>
      <c r="K28" s="1"/>
      <c r="L28" s="1">
        <v>167029000000</v>
      </c>
      <c r="M28" s="1">
        <v>841113111891.1803</v>
      </c>
      <c r="N28" s="1">
        <v>841113111891.1803</v>
      </c>
      <c r="O28" s="1">
        <v>0</v>
      </c>
      <c r="P28" s="9">
        <v>188599450000000</v>
      </c>
      <c r="Q28" s="1">
        <v>166043000000</v>
      </c>
      <c r="R28" s="1">
        <v>822484776431.33447</v>
      </c>
      <c r="S28" s="1">
        <v>310614596452.44214</v>
      </c>
      <c r="T28" s="1">
        <v>310653690000000</v>
      </c>
      <c r="U28" s="1"/>
      <c r="V28" s="1">
        <v>807707000000</v>
      </c>
      <c r="W28" s="1">
        <v>1357700000000</v>
      </c>
      <c r="X28" s="1"/>
      <c r="Y28" s="1"/>
      <c r="Z28" s="1">
        <v>-26119000000</v>
      </c>
      <c r="AA28" s="1"/>
      <c r="AB28" s="1"/>
      <c r="AC28" s="1"/>
      <c r="AD28" s="1"/>
      <c r="AI28" s="1"/>
      <c r="AJ28" s="1"/>
      <c r="AK28" s="1"/>
      <c r="AL28" s="1">
        <v>405281000000</v>
      </c>
      <c r="AM28" s="2"/>
      <c r="AN28" s="2"/>
      <c r="AP28" s="2"/>
      <c r="AR28" s="1">
        <v>-21966000000</v>
      </c>
      <c r="AS28" s="1"/>
      <c r="AT28" s="1">
        <v>431400000000</v>
      </c>
      <c r="AV28" s="1">
        <v>-26119000000</v>
      </c>
      <c r="AW28" s="1"/>
      <c r="AX28" s="1">
        <v>-11319000000</v>
      </c>
      <c r="AY28" s="1">
        <v>255000000000</v>
      </c>
      <c r="AZ28" s="2"/>
      <c r="BA28" s="1">
        <v>208123000000</v>
      </c>
      <c r="BB28">
        <v>2353000000</v>
      </c>
    </row>
    <row r="29" spans="1:54" x14ac:dyDescent="0.35">
      <c r="A29" s="1">
        <v>1987</v>
      </c>
      <c r="B29" s="1">
        <v>674815000000</v>
      </c>
      <c r="C29" s="1">
        <v>485249000000</v>
      </c>
      <c r="D29" s="1">
        <v>-9399000000</v>
      </c>
      <c r="E29" s="1">
        <v>187078000000</v>
      </c>
      <c r="F29" s="1"/>
      <c r="G29" s="1">
        <v>183006946814.01999</v>
      </c>
      <c r="H29" s="1"/>
      <c r="I29" s="1">
        <v>190567000000</v>
      </c>
      <c r="J29" s="1">
        <v>3489000000</v>
      </c>
      <c r="K29" s="1"/>
      <c r="L29" s="1">
        <v>177149000000</v>
      </c>
      <c r="M29" s="1">
        <v>903560429513.01404</v>
      </c>
      <c r="N29" s="1">
        <v>903560429513.01404</v>
      </c>
      <c r="O29" s="1">
        <v>0</v>
      </c>
      <c r="P29" s="9">
        <v>197597600000000</v>
      </c>
      <c r="Q29" s="1">
        <v>167750000000</v>
      </c>
      <c r="R29" s="1">
        <v>848242043987.54761</v>
      </c>
      <c r="S29" s="1">
        <v>314491951802.34454</v>
      </c>
      <c r="T29" s="1">
        <v>319335150000000</v>
      </c>
      <c r="U29" s="1"/>
      <c r="V29" s="1">
        <v>848788000000</v>
      </c>
      <c r="W29" s="1">
        <v>1392560000000</v>
      </c>
      <c r="X29" s="1"/>
      <c r="Y29" s="1"/>
      <c r="Z29" s="1">
        <v>-17217000000</v>
      </c>
      <c r="AA29" s="1"/>
      <c r="AB29" s="1"/>
      <c r="AC29" s="1"/>
      <c r="AD29" s="1"/>
      <c r="AI29" s="1"/>
      <c r="AJ29" s="1"/>
      <c r="AK29" s="1"/>
      <c r="AL29" s="1">
        <v>430883000000</v>
      </c>
      <c r="AM29" s="2"/>
      <c r="AN29" s="2"/>
      <c r="AP29" s="2"/>
      <c r="AR29" s="1">
        <v>-12692000000</v>
      </c>
      <c r="AS29" s="1"/>
      <c r="AT29" s="1">
        <v>448100000000</v>
      </c>
      <c r="AV29" s="1">
        <v>-17217000000</v>
      </c>
      <c r="AW29" s="1"/>
      <c r="AX29" s="1">
        <v>-1217000000</v>
      </c>
      <c r="AY29" s="1">
        <v>288300000000</v>
      </c>
      <c r="AZ29" s="2"/>
      <c r="BA29" s="1">
        <v>212048000000</v>
      </c>
      <c r="BB29">
        <v>-4452000000</v>
      </c>
    </row>
    <row r="30" spans="1:54" x14ac:dyDescent="0.35">
      <c r="A30" s="1">
        <v>1988</v>
      </c>
      <c r="B30" s="1">
        <v>715340000000</v>
      </c>
      <c r="C30" s="1">
        <v>514594000000</v>
      </c>
      <c r="D30" s="1">
        <v>-6095000000</v>
      </c>
      <c r="E30" s="1">
        <v>209277000000</v>
      </c>
      <c r="F30" s="1"/>
      <c r="G30" s="1">
        <v>209902518470.5</v>
      </c>
      <c r="H30" s="1"/>
      <c r="I30" s="1">
        <v>215970000000</v>
      </c>
      <c r="J30" s="1">
        <v>6693000000</v>
      </c>
      <c r="K30" s="1"/>
      <c r="L30" s="1">
        <v>194531000000</v>
      </c>
      <c r="M30" s="1">
        <v>1005118419077.9041</v>
      </c>
      <c r="N30" s="1">
        <v>1005118419077.9041</v>
      </c>
      <c r="O30" s="1">
        <v>0</v>
      </c>
      <c r="P30" s="9">
        <v>210453420000000</v>
      </c>
      <c r="Q30" s="1">
        <v>188436000000</v>
      </c>
      <c r="R30" s="1">
        <v>954442703661.66541</v>
      </c>
      <c r="S30" s="1">
        <v>330308971271.62854</v>
      </c>
      <c r="T30" s="1">
        <v>330495500000000</v>
      </c>
      <c r="U30" s="1"/>
      <c r="V30" s="1">
        <v>917933000000</v>
      </c>
      <c r="W30" s="1">
        <v>1457590000000</v>
      </c>
      <c r="X30" s="1"/>
      <c r="Y30" s="1"/>
      <c r="Z30" s="1">
        <v>-23614000000</v>
      </c>
      <c r="AA30" s="1"/>
      <c r="AB30" s="1"/>
      <c r="AC30" s="1"/>
      <c r="AD30" s="1"/>
      <c r="AI30" s="1"/>
      <c r="AJ30" s="1"/>
      <c r="AK30" s="1"/>
      <c r="AL30" s="1">
        <v>453886000000</v>
      </c>
      <c r="AM30" s="2"/>
      <c r="AN30" s="2"/>
      <c r="AP30" s="2"/>
      <c r="AR30" s="1">
        <v>-23651000000</v>
      </c>
      <c r="AS30" s="1"/>
      <c r="AT30" s="1">
        <v>477500000000</v>
      </c>
      <c r="AV30" s="1">
        <v>-23614000000</v>
      </c>
      <c r="AW30" s="1"/>
      <c r="AX30" s="1">
        <v>-6614000000</v>
      </c>
      <c r="AY30" s="1">
        <v>311200000000</v>
      </c>
      <c r="AZ30" s="2"/>
      <c r="BA30" s="1">
        <v>230710000000</v>
      </c>
      <c r="BB30">
        <v>-4665000000</v>
      </c>
    </row>
    <row r="31" spans="1:54" x14ac:dyDescent="0.35">
      <c r="A31" s="1">
        <v>1989</v>
      </c>
      <c r="B31" s="1">
        <v>761970000000</v>
      </c>
      <c r="C31" s="1">
        <v>551208000000</v>
      </c>
      <c r="D31" s="1">
        <v>-6835000000</v>
      </c>
      <c r="E31" s="1">
        <v>230984000000</v>
      </c>
      <c r="F31" s="1"/>
      <c r="G31" s="1">
        <v>231489340314.67001</v>
      </c>
      <c r="H31" s="1"/>
      <c r="I31" s="1">
        <v>241986000000</v>
      </c>
      <c r="J31" s="1">
        <v>11003000000</v>
      </c>
      <c r="K31" s="1"/>
      <c r="L31" s="1">
        <v>222793000000</v>
      </c>
      <c r="M31" s="1">
        <v>1159181470554.3601</v>
      </c>
      <c r="N31" s="1">
        <v>1159181470554.3601</v>
      </c>
      <c r="O31" s="1">
        <v>0</v>
      </c>
      <c r="P31" s="9">
        <v>226164690000000</v>
      </c>
      <c r="Q31" s="1">
        <v>215958000000</v>
      </c>
      <c r="R31" s="1">
        <v>1094470820169.4224</v>
      </c>
      <c r="S31" s="1">
        <v>385823826110.08875</v>
      </c>
      <c r="T31" s="1">
        <v>335065610000000</v>
      </c>
      <c r="U31" s="1"/>
      <c r="V31" s="1">
        <v>988884000000</v>
      </c>
      <c r="W31" s="1">
        <v>1524420000000</v>
      </c>
      <c r="X31" s="1"/>
      <c r="Y31" s="1"/>
      <c r="Z31" s="1">
        <v>-17817000000</v>
      </c>
      <c r="AA31" s="1"/>
      <c r="AB31" s="1"/>
      <c r="AC31" s="1"/>
      <c r="AD31" s="1"/>
      <c r="AI31" s="1"/>
      <c r="AJ31" s="1"/>
      <c r="AK31" s="1"/>
      <c r="AL31" s="1">
        <v>485383000000</v>
      </c>
      <c r="AM31" s="2"/>
      <c r="AN31" s="2"/>
      <c r="AP31" s="2"/>
      <c r="AR31" s="1">
        <v>-23036000000</v>
      </c>
      <c r="AS31" s="1"/>
      <c r="AT31" s="1">
        <v>503200000000</v>
      </c>
      <c r="AV31" s="1">
        <v>-17817000000</v>
      </c>
      <c r="AW31" s="1"/>
      <c r="AX31" s="1">
        <v>1583000000</v>
      </c>
      <c r="AY31" s="1">
        <v>343400000000</v>
      </c>
      <c r="AZ31" s="2"/>
      <c r="BA31" s="1">
        <v>249748000000</v>
      </c>
      <c r="BB31">
        <v>-4635000000</v>
      </c>
    </row>
    <row r="32" spans="1:54" x14ac:dyDescent="0.35">
      <c r="A32" s="1">
        <v>1990</v>
      </c>
      <c r="B32" s="1">
        <v>804644000000</v>
      </c>
      <c r="C32" s="1">
        <v>581620000000</v>
      </c>
      <c r="D32" s="1">
        <v>-8266000000</v>
      </c>
      <c r="E32" s="1">
        <v>246347000000</v>
      </c>
      <c r="F32" s="1"/>
      <c r="G32" s="1">
        <v>245764829066.16</v>
      </c>
      <c r="H32" s="1"/>
      <c r="I32" s="1">
        <v>257167000000</v>
      </c>
      <c r="J32" s="1">
        <v>10820000000</v>
      </c>
      <c r="K32" s="1"/>
      <c r="L32" s="1">
        <v>229255000000</v>
      </c>
      <c r="M32" s="1">
        <v>1202254684253.9658</v>
      </c>
      <c r="N32" s="1">
        <v>1202254684253.9658</v>
      </c>
      <c r="O32" s="1">
        <v>1000000</v>
      </c>
      <c r="P32" s="9">
        <v>241690990000000</v>
      </c>
      <c r="Q32" s="1">
        <v>220989000000</v>
      </c>
      <c r="R32" s="1">
        <v>1130797794448.4043</v>
      </c>
      <c r="S32" s="1">
        <v>422929265657.80334</v>
      </c>
      <c r="T32" s="1">
        <v>345828560000000</v>
      </c>
      <c r="U32" s="1"/>
      <c r="V32" s="1">
        <v>1043980000000</v>
      </c>
      <c r="W32" s="1">
        <v>1566990000000</v>
      </c>
      <c r="X32" s="1"/>
      <c r="Y32" s="1"/>
      <c r="Z32" s="1">
        <v>-25622000000</v>
      </c>
      <c r="AA32" s="1"/>
      <c r="AB32" s="1"/>
      <c r="AC32" s="1"/>
      <c r="AD32" s="1"/>
      <c r="AI32" s="1"/>
      <c r="AJ32" s="1"/>
      <c r="AK32" s="1"/>
      <c r="AL32" s="1">
        <v>513178000000</v>
      </c>
      <c r="AM32" s="2"/>
      <c r="AN32" s="2"/>
      <c r="AP32" s="2"/>
      <c r="AR32" s="1">
        <v>-32367000000</v>
      </c>
      <c r="AS32" s="3">
        <v>-0.26</v>
      </c>
      <c r="AT32" s="1">
        <v>538800000000</v>
      </c>
      <c r="AV32" s="1">
        <v>-25622000000</v>
      </c>
      <c r="AW32" s="1"/>
      <c r="AX32" s="1">
        <v>-2722000000</v>
      </c>
      <c r="AY32" s="1">
        <v>374900000000</v>
      </c>
      <c r="AZ32" s="2"/>
      <c r="BA32" s="1">
        <v>271971000000</v>
      </c>
      <c r="BB32">
        <v>-9869000000</v>
      </c>
    </row>
    <row r="33" spans="1:54" x14ac:dyDescent="0.35">
      <c r="A33" s="1">
        <v>1991</v>
      </c>
      <c r="B33" s="1">
        <v>837466000000</v>
      </c>
      <c r="C33" s="1">
        <v>601057000000</v>
      </c>
      <c r="D33" s="1">
        <v>-3427000000</v>
      </c>
      <c r="E33" s="1">
        <v>253041000000</v>
      </c>
      <c r="F33" s="1"/>
      <c r="G33" s="1">
        <v>250663880561.82001</v>
      </c>
      <c r="H33" s="1"/>
      <c r="I33" s="1">
        <v>257667000000</v>
      </c>
      <c r="J33" s="1">
        <v>4626000000</v>
      </c>
      <c r="K33" s="1"/>
      <c r="L33" s="1">
        <v>236341000000</v>
      </c>
      <c r="M33" s="1">
        <v>1228384875874.1646</v>
      </c>
      <c r="N33" s="1">
        <v>1228384875874.1646</v>
      </c>
      <c r="O33" s="1">
        <v>-1000000</v>
      </c>
      <c r="P33" s="9">
        <v>248283410000000</v>
      </c>
      <c r="Q33" s="1">
        <v>232914000000</v>
      </c>
      <c r="R33" s="1">
        <v>1177040428240.6113</v>
      </c>
      <c r="S33" s="1">
        <v>455064036885.01251</v>
      </c>
      <c r="T33" s="1">
        <v>357960000000000</v>
      </c>
      <c r="U33" s="1"/>
      <c r="V33" s="1">
        <v>1082830000000</v>
      </c>
      <c r="W33" s="1">
        <v>1587230000000</v>
      </c>
      <c r="X33" s="1"/>
      <c r="Y33" s="1"/>
      <c r="Z33" s="1">
        <v>-31257000000</v>
      </c>
      <c r="AA33" s="1"/>
      <c r="AB33" s="3">
        <v>-3.19</v>
      </c>
      <c r="AC33" s="3">
        <v>-0.88</v>
      </c>
      <c r="AD33" s="1"/>
      <c r="AI33" s="1"/>
      <c r="AJ33" s="1"/>
      <c r="AK33" s="1"/>
      <c r="AL33" s="1">
        <v>539643000000</v>
      </c>
      <c r="AM33" s="2"/>
      <c r="AN33" s="2"/>
      <c r="AP33" s="2"/>
      <c r="AR33" s="1">
        <v>-34525000000</v>
      </c>
      <c r="AS33" s="3">
        <v>-0.56999999999999995</v>
      </c>
      <c r="AT33" s="1">
        <v>570900000000</v>
      </c>
      <c r="AV33" s="1">
        <v>-31257000000</v>
      </c>
      <c r="AW33" s="1"/>
      <c r="AX33" s="1">
        <v>-6257000000</v>
      </c>
      <c r="AY33" s="1">
        <v>398200000000</v>
      </c>
      <c r="AZ33" s="2"/>
      <c r="BA33" s="1">
        <v>309929000000</v>
      </c>
      <c r="BB33">
        <v>-6186000000</v>
      </c>
    </row>
    <row r="34" spans="1:54" x14ac:dyDescent="0.35">
      <c r="A34" s="1">
        <v>1992</v>
      </c>
      <c r="B34" s="1">
        <v>875047000000</v>
      </c>
      <c r="C34" s="1">
        <v>623299000000</v>
      </c>
      <c r="D34" s="1">
        <v>7572000000</v>
      </c>
      <c r="E34" s="1">
        <v>249732000000</v>
      </c>
      <c r="F34" s="1"/>
      <c r="G34" s="1">
        <v>253099011175.73999</v>
      </c>
      <c r="H34" s="1"/>
      <c r="I34" s="1">
        <v>248364000000</v>
      </c>
      <c r="J34" s="1">
        <v>-1367000000</v>
      </c>
      <c r="K34" s="1"/>
      <c r="L34" s="1">
        <v>233673000000</v>
      </c>
      <c r="M34" s="1">
        <v>1185762483810.7202</v>
      </c>
      <c r="N34" s="1">
        <v>1185762483810.7202</v>
      </c>
      <c r="O34" s="1">
        <v>0</v>
      </c>
      <c r="P34" s="9">
        <v>258056740000000</v>
      </c>
      <c r="Q34" s="1">
        <v>241245000000</v>
      </c>
      <c r="R34" s="1">
        <v>1201009462228.3477</v>
      </c>
      <c r="S34" s="1">
        <v>488816303451.57886</v>
      </c>
      <c r="T34" s="1">
        <v>369648270000000</v>
      </c>
      <c r="U34" s="1"/>
      <c r="V34" s="1">
        <v>1121460000000</v>
      </c>
      <c r="W34" s="1">
        <v>1609580000000</v>
      </c>
      <c r="X34" s="1"/>
      <c r="Y34" s="1"/>
      <c r="Z34" s="1">
        <v>-52053000000</v>
      </c>
      <c r="AA34" s="1"/>
      <c r="AB34" s="3">
        <v>-4.76</v>
      </c>
      <c r="AC34" s="3">
        <v>-2.2799999999999998</v>
      </c>
      <c r="AD34" s="1"/>
      <c r="AI34" s="1"/>
      <c r="AJ34" s="1"/>
      <c r="AK34" s="1"/>
      <c r="AL34" s="1">
        <v>553647000000</v>
      </c>
      <c r="AM34" s="2"/>
      <c r="AN34" s="2"/>
      <c r="AP34" s="2"/>
      <c r="AR34" s="1">
        <v>-53577000000</v>
      </c>
      <c r="AS34" s="3">
        <v>-2.14</v>
      </c>
      <c r="AT34" s="1">
        <v>605700000000</v>
      </c>
      <c r="AV34" s="1">
        <v>-52053000000</v>
      </c>
      <c r="AW34" s="1"/>
      <c r="AX34" s="1">
        <v>-24353000000</v>
      </c>
      <c r="AY34" s="1">
        <v>454900000000</v>
      </c>
      <c r="AZ34" s="2"/>
      <c r="BA34" s="1">
        <v>354497000000</v>
      </c>
      <c r="BB34">
        <v>3835000000</v>
      </c>
    </row>
    <row r="35" spans="1:54" x14ac:dyDescent="0.35">
      <c r="A35" s="1">
        <v>1993</v>
      </c>
      <c r="B35" s="1">
        <v>899722000000</v>
      </c>
      <c r="C35" s="1">
        <v>632363000000</v>
      </c>
      <c r="D35" s="1">
        <v>19188000000</v>
      </c>
      <c r="E35" s="1">
        <v>236491000000</v>
      </c>
      <c r="F35" s="1"/>
      <c r="G35" s="1">
        <v>242554164634.53</v>
      </c>
      <c r="H35" s="1"/>
      <c r="I35" s="1">
        <v>223209000000</v>
      </c>
      <c r="J35" s="1">
        <v>-13282000000</v>
      </c>
      <c r="K35" s="1"/>
      <c r="L35" s="1">
        <v>218288000000</v>
      </c>
      <c r="M35" s="1">
        <v>1079181154367.5358</v>
      </c>
      <c r="N35" s="1">
        <v>1079181154367.5358</v>
      </c>
      <c r="O35" s="1">
        <v>0</v>
      </c>
      <c r="P35" s="9">
        <v>265345909999999.97</v>
      </c>
      <c r="Q35" s="1">
        <v>237476000000</v>
      </c>
      <c r="R35" s="1">
        <v>1128340600266.1812</v>
      </c>
      <c r="S35" s="1">
        <v>488064456617.03394</v>
      </c>
      <c r="T35" s="1">
        <v>382665100000000</v>
      </c>
      <c r="U35" s="1"/>
      <c r="V35" s="1">
        <v>1134840000000</v>
      </c>
      <c r="W35" s="1">
        <v>1602740000000</v>
      </c>
      <c r="X35" s="1"/>
      <c r="Y35" s="1"/>
      <c r="Z35" s="1">
        <v>-72596000000</v>
      </c>
      <c r="AA35" s="1"/>
      <c r="AB35" s="3">
        <v>-5.61</v>
      </c>
      <c r="AC35" s="3">
        <v>-3</v>
      </c>
      <c r="AD35" s="1"/>
      <c r="AI35" s="1"/>
      <c r="AJ35" s="1"/>
      <c r="AK35" s="1"/>
      <c r="AL35" s="1">
        <v>569004000000</v>
      </c>
      <c r="AM35" s="2"/>
      <c r="AN35" s="2"/>
      <c r="AP35" s="2"/>
      <c r="AR35" s="1">
        <v>-65371000000</v>
      </c>
      <c r="AS35" s="3">
        <v>-3.69</v>
      </c>
      <c r="AT35" s="1">
        <v>641600000000</v>
      </c>
      <c r="AV35" s="1">
        <v>-72596000000</v>
      </c>
      <c r="AW35" s="1"/>
      <c r="AX35" s="1">
        <v>-42296000000</v>
      </c>
      <c r="AY35" s="1">
        <v>531700000000</v>
      </c>
      <c r="AZ35" s="2"/>
      <c r="BA35" s="1">
        <v>410692000000</v>
      </c>
      <c r="BB35">
        <v>9188000000</v>
      </c>
    </row>
    <row r="36" spans="1:54" x14ac:dyDescent="0.35">
      <c r="A36" s="1">
        <v>1994</v>
      </c>
      <c r="B36" s="1">
        <v>922516000000</v>
      </c>
      <c r="C36" s="1">
        <v>648950000000</v>
      </c>
      <c r="D36" s="1">
        <v>17632000000</v>
      </c>
      <c r="E36" s="1">
        <v>240971000000</v>
      </c>
      <c r="F36" s="1"/>
      <c r="G36" s="1">
        <v>251940679211.53</v>
      </c>
      <c r="H36" s="1"/>
      <c r="I36" s="1">
        <v>239717000000</v>
      </c>
      <c r="J36" s="1">
        <v>-1254000000</v>
      </c>
      <c r="K36" s="1"/>
      <c r="L36" s="1">
        <v>237931000000</v>
      </c>
      <c r="M36" s="1">
        <v>1208409527267.7004</v>
      </c>
      <c r="N36" s="1">
        <v>1208409527267.7004</v>
      </c>
      <c r="O36" s="1">
        <v>2000000</v>
      </c>
      <c r="P36" s="9">
        <v>281002650000000.03</v>
      </c>
      <c r="Q36" s="1">
        <v>255563000000</v>
      </c>
      <c r="R36" s="1">
        <v>1246487343103.4348</v>
      </c>
      <c r="S36" s="1">
        <v>454278908559.22681</v>
      </c>
      <c r="T36" s="1">
        <v>383998540000000</v>
      </c>
      <c r="U36" s="1"/>
      <c r="V36" s="1">
        <v>1172960000000</v>
      </c>
      <c r="W36" s="1">
        <v>1641240000000</v>
      </c>
      <c r="X36" s="1"/>
      <c r="Y36" s="1"/>
      <c r="Z36" s="1">
        <v>-64050000000</v>
      </c>
      <c r="AA36" s="1"/>
      <c r="AB36" s="3">
        <v>-4.82</v>
      </c>
      <c r="AC36" s="3">
        <v>-2.0699999999999998</v>
      </c>
      <c r="AD36" s="1"/>
      <c r="AI36" s="1"/>
      <c r="AJ36" s="1"/>
      <c r="AK36" s="1"/>
      <c r="AL36" s="1">
        <v>591451000000</v>
      </c>
      <c r="AM36" s="2"/>
      <c r="AN36" s="2"/>
      <c r="AP36" s="2"/>
      <c r="AR36" s="1">
        <v>-57838000000</v>
      </c>
      <c r="AS36" s="3">
        <v>-2.63</v>
      </c>
      <c r="AT36" s="1">
        <v>655500000000</v>
      </c>
      <c r="AV36" s="1">
        <v>-64050000000</v>
      </c>
      <c r="AW36" s="1"/>
      <c r="AX36" s="1">
        <v>-31250000000</v>
      </c>
      <c r="AY36" s="1">
        <v>588600000000</v>
      </c>
      <c r="AZ36" s="2"/>
      <c r="BA36" s="1">
        <v>494117000000</v>
      </c>
      <c r="BB36">
        <v>8170000000</v>
      </c>
    </row>
    <row r="37" spans="1:54" x14ac:dyDescent="0.35">
      <c r="A37" s="1">
        <v>1995</v>
      </c>
      <c r="B37" s="1">
        <v>948877000000</v>
      </c>
      <c r="C37" s="1">
        <v>666523000000</v>
      </c>
      <c r="D37" s="1">
        <v>19489000000</v>
      </c>
      <c r="E37" s="1">
        <v>244557000000</v>
      </c>
      <c r="F37" s="1"/>
      <c r="G37" s="1">
        <v>266499898728.32001</v>
      </c>
      <c r="H37" s="1"/>
      <c r="I37" s="1">
        <v>249906000000</v>
      </c>
      <c r="J37" s="1">
        <v>5349000000</v>
      </c>
      <c r="K37" s="1"/>
      <c r="L37" s="1">
        <v>256120000000</v>
      </c>
      <c r="M37" s="1">
        <v>1293754626472.0361</v>
      </c>
      <c r="N37" s="1">
        <v>1293754626472.0361</v>
      </c>
      <c r="O37" s="1">
        <v>1000000</v>
      </c>
      <c r="P37" s="9">
        <v>292592640000000</v>
      </c>
      <c r="Q37" s="1">
        <v>275609000000</v>
      </c>
      <c r="R37" s="1">
        <v>1350673442017.3435</v>
      </c>
      <c r="S37" s="1">
        <v>459822321792.82959</v>
      </c>
      <c r="T37" s="1">
        <v>384001460000000</v>
      </c>
      <c r="U37" s="1"/>
      <c r="V37" s="1">
        <v>1213800000000</v>
      </c>
      <c r="W37" s="1">
        <v>1681580000000</v>
      </c>
      <c r="X37" s="1"/>
      <c r="Y37" s="1"/>
      <c r="Z37" s="1">
        <v>-61968000000</v>
      </c>
      <c r="AA37" s="1"/>
      <c r="AB37" s="3">
        <v>-4.32</v>
      </c>
      <c r="AC37" s="3">
        <v>-1.48</v>
      </c>
      <c r="AD37" s="1"/>
      <c r="AI37" s="1"/>
      <c r="AJ37" s="1"/>
      <c r="AK37" s="1"/>
      <c r="AL37" s="1">
        <v>618332000000</v>
      </c>
      <c r="AM37" s="2"/>
      <c r="AN37" s="2"/>
      <c r="AP37" s="2"/>
      <c r="AR37" s="1">
        <v>-53073000000</v>
      </c>
      <c r="AS37" s="3">
        <v>-2.23</v>
      </c>
      <c r="AT37" s="1">
        <v>680300000000</v>
      </c>
      <c r="AV37" s="1">
        <v>-61968000000</v>
      </c>
      <c r="AW37" s="1"/>
      <c r="AX37" s="1">
        <v>-26968000000</v>
      </c>
      <c r="AY37" s="1">
        <v>683500000000</v>
      </c>
      <c r="AZ37" s="2"/>
      <c r="BA37" s="1">
        <v>567800000000</v>
      </c>
      <c r="BB37">
        <v>7337000000</v>
      </c>
    </row>
    <row r="38" spans="1:54" x14ac:dyDescent="0.35">
      <c r="A38" s="1">
        <v>1996</v>
      </c>
      <c r="B38" s="1">
        <v>984228000000</v>
      </c>
      <c r="C38" s="1">
        <v>690325000000</v>
      </c>
      <c r="D38" s="1">
        <v>22315000000</v>
      </c>
      <c r="E38" s="1">
        <v>248702000000</v>
      </c>
      <c r="F38" s="1"/>
      <c r="G38" s="1">
        <v>272525344330.13</v>
      </c>
      <c r="H38" s="1"/>
      <c r="I38" s="1">
        <v>245723000000</v>
      </c>
      <c r="J38" s="1">
        <v>-2979000000</v>
      </c>
      <c r="K38" s="1"/>
      <c r="L38" s="1">
        <v>266403000000</v>
      </c>
      <c r="M38" s="1">
        <v>1325180485206.8103</v>
      </c>
      <c r="N38" s="1">
        <v>1325180485206.8103</v>
      </c>
      <c r="O38" s="1">
        <v>0</v>
      </c>
      <c r="P38" s="9">
        <v>299502780000000</v>
      </c>
      <c r="Q38" s="1">
        <v>288718000000</v>
      </c>
      <c r="R38" s="1">
        <v>1403319431877.0554</v>
      </c>
      <c r="S38" s="1">
        <v>465767047129.64081</v>
      </c>
      <c r="T38" s="1">
        <v>392947860000000</v>
      </c>
      <c r="U38" s="1"/>
      <c r="V38" s="1">
        <v>1246970000000</v>
      </c>
      <c r="W38" s="1">
        <v>1704220000000</v>
      </c>
      <c r="X38" s="1"/>
      <c r="Y38" s="1"/>
      <c r="Z38" s="1">
        <v>-48561000000</v>
      </c>
      <c r="AA38" s="1"/>
      <c r="AB38" s="3">
        <v>-2.72</v>
      </c>
      <c r="AC38" s="3">
        <v>0.28000000000000003</v>
      </c>
      <c r="AD38" s="1"/>
      <c r="AI38" s="1"/>
      <c r="AJ38" s="1"/>
      <c r="AK38" s="1"/>
      <c r="AL38" s="1">
        <v>649940000000</v>
      </c>
      <c r="AM38" s="2"/>
      <c r="AN38" s="2"/>
      <c r="AP38" s="2"/>
      <c r="AR38" s="1">
        <v>-34413000000</v>
      </c>
      <c r="AS38" s="3">
        <v>-0.84</v>
      </c>
      <c r="AT38" s="1">
        <v>698500000000</v>
      </c>
      <c r="AV38" s="1">
        <v>-48561000000</v>
      </c>
      <c r="AW38" s="1"/>
      <c r="AX38" s="1">
        <v>-9761000000</v>
      </c>
      <c r="AY38" s="1">
        <v>751300000000</v>
      </c>
      <c r="AZ38" s="2"/>
      <c r="BA38" s="1">
        <v>625300000000</v>
      </c>
      <c r="BB38">
        <v>19361000000</v>
      </c>
    </row>
    <row r="39" spans="1:54" x14ac:dyDescent="0.35">
      <c r="A39" s="1">
        <v>1997</v>
      </c>
      <c r="B39" s="1">
        <v>1002356000000</v>
      </c>
      <c r="C39" s="1">
        <v>699834000000</v>
      </c>
      <c r="D39" s="1">
        <v>38950000000</v>
      </c>
      <c r="E39" s="1">
        <v>252342000000</v>
      </c>
      <c r="F39" s="1"/>
      <c r="G39" s="1">
        <v>294737720304.96997</v>
      </c>
      <c r="H39" s="1"/>
      <c r="I39" s="1">
        <v>251471000000</v>
      </c>
      <c r="J39" s="1">
        <v>-871000000</v>
      </c>
      <c r="K39" s="1"/>
      <c r="L39" s="1">
        <v>291008000000</v>
      </c>
      <c r="M39" s="1">
        <v>1475443902001.5691</v>
      </c>
      <c r="N39" s="1">
        <v>1475443902001.5691</v>
      </c>
      <c r="O39" s="1">
        <v>0</v>
      </c>
      <c r="P39" s="9">
        <v>299456040000000</v>
      </c>
      <c r="Q39" s="1">
        <v>329958000000</v>
      </c>
      <c r="R39" s="1">
        <v>1646418693987.5056</v>
      </c>
      <c r="S39" s="1">
        <v>494837230984.53253</v>
      </c>
      <c r="T39" s="1">
        <v>396953040000000</v>
      </c>
      <c r="U39" s="1"/>
      <c r="V39" s="1">
        <v>1289670000000</v>
      </c>
      <c r="W39" s="1">
        <v>1747080000000</v>
      </c>
      <c r="X39" s="1"/>
      <c r="Y39" s="1"/>
      <c r="Z39" s="1">
        <v>-47819000000</v>
      </c>
      <c r="AA39" s="1"/>
      <c r="AB39" s="3">
        <v>-2.4900000000000002</v>
      </c>
      <c r="AC39" s="3">
        <v>0.45</v>
      </c>
      <c r="AD39" s="1"/>
      <c r="AI39" s="1"/>
      <c r="AJ39" s="1"/>
      <c r="AK39" s="1"/>
      <c r="AL39" s="1">
        <v>668781000000</v>
      </c>
      <c r="AM39" s="2"/>
      <c r="AN39" s="2"/>
      <c r="AP39" s="2"/>
      <c r="AR39" s="1">
        <v>-33433000000</v>
      </c>
      <c r="AS39" s="3">
        <v>-0.65</v>
      </c>
      <c r="AT39" s="1">
        <v>716600000000</v>
      </c>
      <c r="AV39" s="1">
        <v>-47819000000</v>
      </c>
      <c r="AW39" s="1"/>
      <c r="AX39" s="1">
        <v>-8819000000</v>
      </c>
      <c r="AY39" s="1">
        <v>794100000000</v>
      </c>
      <c r="AZ39" s="2"/>
      <c r="BA39" s="1">
        <v>659800000000</v>
      </c>
      <c r="BB39">
        <v>45817000000</v>
      </c>
    </row>
    <row r="40" spans="1:54" x14ac:dyDescent="0.35">
      <c r="A40" s="1">
        <v>1998</v>
      </c>
      <c r="B40" s="1">
        <v>1035190000000</v>
      </c>
      <c r="C40" s="1">
        <v>729457000000</v>
      </c>
      <c r="D40" s="1">
        <v>37126000000</v>
      </c>
      <c r="E40" s="1">
        <v>269043000000</v>
      </c>
      <c r="F40" s="1"/>
      <c r="G40" s="1">
        <v>322512793418.79999</v>
      </c>
      <c r="H40" s="1"/>
      <c r="I40" s="1">
        <v>279580000000</v>
      </c>
      <c r="J40" s="1">
        <v>10537000000</v>
      </c>
      <c r="K40" s="1"/>
      <c r="L40" s="1">
        <v>316077000000</v>
      </c>
      <c r="M40" s="1">
        <v>1598073041948.6267</v>
      </c>
      <c r="N40" s="1">
        <v>1598073041948.6267</v>
      </c>
      <c r="O40" s="1">
        <v>0</v>
      </c>
      <c r="P40" s="9">
        <v>315634460000000</v>
      </c>
      <c r="Q40" s="1">
        <v>353203000000</v>
      </c>
      <c r="R40" s="1">
        <v>1757686374446.4412</v>
      </c>
      <c r="S40" s="1">
        <v>531225245247.40173</v>
      </c>
      <c r="T40" s="1">
        <v>394254020000000</v>
      </c>
      <c r="U40" s="1"/>
      <c r="V40" s="1">
        <v>1346320000000</v>
      </c>
      <c r="W40" s="1">
        <v>1807640000000</v>
      </c>
      <c r="X40" s="1"/>
      <c r="Y40" s="1"/>
      <c r="Z40" s="1">
        <v>-32179000000</v>
      </c>
      <c r="AA40" s="1"/>
      <c r="AB40" s="3">
        <v>-1.81</v>
      </c>
      <c r="AC40" s="3">
        <v>1.03</v>
      </c>
      <c r="AD40" s="1"/>
      <c r="AI40" s="1"/>
      <c r="AJ40" s="1"/>
      <c r="AK40" s="1"/>
      <c r="AL40" s="1">
        <v>694521000000</v>
      </c>
      <c r="AM40" s="2"/>
      <c r="AN40" s="2"/>
      <c r="AP40" s="2"/>
      <c r="AR40" s="1">
        <v>-24794000000</v>
      </c>
      <c r="AS40" s="3">
        <v>0.5</v>
      </c>
      <c r="AT40" s="1">
        <v>726700000000</v>
      </c>
      <c r="AV40" s="1">
        <v>-32179000000</v>
      </c>
      <c r="AW40" s="1"/>
      <c r="AX40" s="1">
        <v>6721000000</v>
      </c>
      <c r="AY40" s="1">
        <v>829400000000</v>
      </c>
      <c r="AZ40" s="2"/>
      <c r="BA40" s="1">
        <v>694800000000</v>
      </c>
      <c r="BB40">
        <v>46864000000</v>
      </c>
    </row>
    <row r="41" spans="1:54" x14ac:dyDescent="0.35">
      <c r="A41" s="1">
        <v>1999</v>
      </c>
      <c r="B41" s="1">
        <v>1068178000000</v>
      </c>
      <c r="C41" s="1">
        <v>751118000000</v>
      </c>
      <c r="D41" s="1">
        <v>33514000000</v>
      </c>
      <c r="E41" s="1">
        <v>291538000000</v>
      </c>
      <c r="F41" s="1"/>
      <c r="G41" s="1">
        <v>343158986515.57001</v>
      </c>
      <c r="H41" s="1"/>
      <c r="I41" s="1">
        <v>299308000000</v>
      </c>
      <c r="J41" s="1">
        <v>7770000000</v>
      </c>
      <c r="K41" s="1"/>
      <c r="L41" s="1">
        <v>331818000000</v>
      </c>
      <c r="M41" s="1">
        <v>257169462325.87988</v>
      </c>
      <c r="N41" s="1">
        <v>257169462325.87988</v>
      </c>
      <c r="O41" s="1">
        <v>-1000000</v>
      </c>
      <c r="P41" s="9">
        <v>328685500000000</v>
      </c>
      <c r="Q41" s="1">
        <v>365332000000</v>
      </c>
      <c r="R41" s="1">
        <v>278565399107.37512</v>
      </c>
      <c r="S41" s="1">
        <v>99729919262.577469</v>
      </c>
      <c r="T41" s="1">
        <v>400432250000000</v>
      </c>
      <c r="U41" s="1"/>
      <c r="V41" s="1">
        <v>1395150000000</v>
      </c>
      <c r="W41" s="1">
        <v>1866580000000</v>
      </c>
      <c r="X41" s="1"/>
      <c r="Y41" s="1"/>
      <c r="Z41" s="1">
        <v>-21555000000</v>
      </c>
      <c r="AA41" s="1"/>
      <c r="AB41" s="3">
        <v>-1.5</v>
      </c>
      <c r="AC41" s="3">
        <v>1.1299999999999999</v>
      </c>
      <c r="AD41" s="1"/>
      <c r="AE41" s="8">
        <v>726429</v>
      </c>
      <c r="AF41" s="8">
        <v>184069</v>
      </c>
      <c r="AH41" s="8">
        <v>66729</v>
      </c>
      <c r="AI41" s="8">
        <v>42635</v>
      </c>
      <c r="AJ41" s="8">
        <v>309581</v>
      </c>
      <c r="AK41" s="1"/>
      <c r="AL41" s="1">
        <v>727045000000</v>
      </c>
      <c r="AM41" s="2"/>
      <c r="AN41" s="2"/>
      <c r="AO41" s="8">
        <v>247804</v>
      </c>
      <c r="AP41" s="2"/>
      <c r="AQ41" s="8">
        <v>395812</v>
      </c>
      <c r="AR41" s="1">
        <v>-20210000000</v>
      </c>
      <c r="AS41" s="3">
        <v>1.04</v>
      </c>
      <c r="AT41" s="1">
        <v>748600000000</v>
      </c>
      <c r="AU41" s="8">
        <v>-11538</v>
      </c>
      <c r="AV41" s="1">
        <v>-21555000000</v>
      </c>
      <c r="AW41" s="1"/>
      <c r="AX41" s="1">
        <v>15645000000</v>
      </c>
      <c r="AY41" s="1">
        <v>847600000000</v>
      </c>
      <c r="AZ41" s="2"/>
      <c r="BA41" s="1">
        <v>719500000000</v>
      </c>
      <c r="BB41">
        <v>57972000000</v>
      </c>
    </row>
    <row r="42" spans="1:54" x14ac:dyDescent="0.35">
      <c r="A42" s="1">
        <v>2000</v>
      </c>
      <c r="B42" s="1">
        <v>1126434000000</v>
      </c>
      <c r="C42" s="1">
        <v>796327000000</v>
      </c>
      <c r="D42" s="1">
        <v>19646000000</v>
      </c>
      <c r="E42" s="1">
        <v>318107000000</v>
      </c>
      <c r="F42" s="1"/>
      <c r="G42" s="1">
        <v>352473977898.62</v>
      </c>
      <c r="H42" s="1"/>
      <c r="I42" s="1">
        <v>332504000000</v>
      </c>
      <c r="J42" s="1">
        <v>14397000000</v>
      </c>
      <c r="K42" s="1"/>
      <c r="L42" s="1">
        <v>403155000000</v>
      </c>
      <c r="M42" s="1">
        <v>316926611748.85992</v>
      </c>
      <c r="N42" s="1">
        <v>316926611748.85992</v>
      </c>
      <c r="O42" s="1">
        <v>1000000</v>
      </c>
      <c r="P42" s="9">
        <v>352876400000000</v>
      </c>
      <c r="Q42" s="1">
        <v>422801000000</v>
      </c>
      <c r="R42" s="1">
        <v>317856185977.09161</v>
      </c>
      <c r="S42" s="1">
        <v>104657204674.39056</v>
      </c>
      <c r="T42" s="1">
        <v>407649750000000</v>
      </c>
      <c r="U42" s="1"/>
      <c r="V42" s="1">
        <v>1473520000000</v>
      </c>
      <c r="W42" s="1">
        <v>1948040000000</v>
      </c>
      <c r="X42" s="1"/>
      <c r="Y42" s="1"/>
      <c r="Z42" s="1">
        <v>-19394000000</v>
      </c>
      <c r="AA42" s="1"/>
      <c r="AB42" s="3">
        <v>-2.1800000000000002</v>
      </c>
      <c r="AC42" s="3">
        <v>0.42</v>
      </c>
      <c r="AD42" s="1"/>
      <c r="AE42" s="8">
        <v>749406</v>
      </c>
      <c r="AF42" s="8">
        <v>191039</v>
      </c>
      <c r="AH42" s="8">
        <v>71134</v>
      </c>
      <c r="AI42" s="8">
        <v>43263</v>
      </c>
      <c r="AJ42" s="8">
        <v>319611</v>
      </c>
      <c r="AK42" s="1"/>
      <c r="AL42" s="1">
        <v>756007000000</v>
      </c>
      <c r="AM42" s="1"/>
      <c r="AN42" s="1"/>
      <c r="AO42" s="8">
        <v>257752</v>
      </c>
      <c r="AP42" s="1"/>
      <c r="AQ42" s="8">
        <v>409064</v>
      </c>
      <c r="AR42" s="1">
        <v>-31716000000</v>
      </c>
      <c r="AS42" s="3">
        <v>1.25</v>
      </c>
      <c r="AT42" s="1">
        <v>775400000000</v>
      </c>
      <c r="AU42" s="8">
        <v>-5175</v>
      </c>
      <c r="AV42" s="1">
        <v>-19394000000</v>
      </c>
      <c r="AW42" s="1"/>
      <c r="AX42" s="1">
        <v>18707000000</v>
      </c>
      <c r="AY42" s="1">
        <v>870600000000</v>
      </c>
      <c r="AZ42" s="1"/>
      <c r="BA42" s="1">
        <v>746400000000</v>
      </c>
      <c r="BB42">
        <v>15021000000</v>
      </c>
    </row>
    <row r="43" spans="1:54" x14ac:dyDescent="0.35">
      <c r="A43" s="1">
        <v>2001</v>
      </c>
      <c r="B43" s="1">
        <v>1173073000000</v>
      </c>
      <c r="C43" s="1">
        <v>832486000000</v>
      </c>
      <c r="D43" s="1">
        <v>24187000000</v>
      </c>
      <c r="E43" s="1">
        <v>330918000000</v>
      </c>
      <c r="F43" s="1"/>
      <c r="G43" s="1">
        <v>368252405897.52002</v>
      </c>
      <c r="H43" s="1"/>
      <c r="I43" s="1">
        <v>340939000000</v>
      </c>
      <c r="J43" s="1">
        <v>10021000000</v>
      </c>
      <c r="K43" s="1"/>
      <c r="L43" s="1">
        <v>410599000000</v>
      </c>
      <c r="M43" s="1">
        <v>320163620099.81512</v>
      </c>
      <c r="N43" s="1">
        <v>320163620099.81512</v>
      </c>
      <c r="O43" s="1">
        <v>1000000</v>
      </c>
      <c r="P43" s="9">
        <v>364032600000000</v>
      </c>
      <c r="Q43" s="1">
        <v>434786000000</v>
      </c>
      <c r="R43" s="1">
        <v>325390573904.27319</v>
      </c>
      <c r="S43" s="1">
        <v>112064717307.39862</v>
      </c>
      <c r="T43" s="1">
        <v>411867270000000</v>
      </c>
      <c r="U43" s="1"/>
      <c r="V43" s="1">
        <v>1530070000000</v>
      </c>
      <c r="W43" s="1">
        <v>1984010000000</v>
      </c>
      <c r="X43" s="1"/>
      <c r="Y43" s="1"/>
      <c r="Z43" s="1">
        <v>-21661000000</v>
      </c>
      <c r="AA43" s="1"/>
      <c r="AB43" s="3">
        <v>-2.12</v>
      </c>
      <c r="AC43" s="3">
        <v>0.51</v>
      </c>
      <c r="AD43" s="1"/>
      <c r="AE43" s="8">
        <v>780902</v>
      </c>
      <c r="AF43" s="8">
        <v>197792</v>
      </c>
      <c r="AH43" s="8">
        <v>70786</v>
      </c>
      <c r="AI43" s="8">
        <v>46352</v>
      </c>
      <c r="AJ43" s="8">
        <v>335142</v>
      </c>
      <c r="AK43" s="1"/>
      <c r="AL43" s="1">
        <v>786539000000</v>
      </c>
      <c r="AM43" s="1"/>
      <c r="AN43" s="1"/>
      <c r="AO43" s="8">
        <v>267825</v>
      </c>
      <c r="AP43" s="1"/>
      <c r="AQ43" s="8">
        <v>423157</v>
      </c>
      <c r="AR43" s="1">
        <v>-32606000000</v>
      </c>
      <c r="AS43" s="3">
        <v>1.22</v>
      </c>
      <c r="AT43" s="1">
        <v>808200000000</v>
      </c>
      <c r="AU43" s="8">
        <v>-6586</v>
      </c>
      <c r="AV43" s="1">
        <v>-21661000000</v>
      </c>
      <c r="AW43" s="1"/>
      <c r="AX43" s="1">
        <v>18339000000</v>
      </c>
      <c r="AY43" s="1">
        <v>897400000000</v>
      </c>
      <c r="AZ43" s="1"/>
      <c r="BA43" s="1">
        <v>774600000000</v>
      </c>
      <c r="BB43">
        <v>21696000000</v>
      </c>
    </row>
    <row r="44" spans="1:54" x14ac:dyDescent="0.35">
      <c r="A44" s="1">
        <v>2002</v>
      </c>
      <c r="B44" s="1">
        <v>1217775000000</v>
      </c>
      <c r="C44" s="1">
        <v>857001000000</v>
      </c>
      <c r="D44" s="1">
        <v>31599000000</v>
      </c>
      <c r="E44" s="1">
        <v>332703000000</v>
      </c>
      <c r="F44" s="1"/>
      <c r="G44" s="1">
        <v>361269008019.78003</v>
      </c>
      <c r="H44" s="1"/>
      <c r="I44" s="1">
        <v>338454000000</v>
      </c>
      <c r="J44" s="1">
        <v>5752000000</v>
      </c>
      <c r="K44" s="1"/>
      <c r="L44" s="1">
        <v>405547000000</v>
      </c>
      <c r="M44" s="1">
        <v>313310267743.40204</v>
      </c>
      <c r="N44" s="1">
        <v>313310267743.40204</v>
      </c>
      <c r="O44" s="1">
        <v>1000000</v>
      </c>
      <c r="P44" s="9">
        <v>376546600000000</v>
      </c>
      <c r="Q44" s="1">
        <v>437146000000</v>
      </c>
      <c r="R44" s="1">
        <v>323325988517.1051</v>
      </c>
      <c r="S44" s="1">
        <v>119479410163.48721</v>
      </c>
      <c r="T44" s="1">
        <v>419277630000000</v>
      </c>
      <c r="U44" s="1"/>
      <c r="V44" s="1">
        <v>1578330000000</v>
      </c>
      <c r="W44" s="1">
        <v>2006220000000</v>
      </c>
      <c r="X44" s="1"/>
      <c r="Y44" s="1"/>
      <c r="Z44" s="1">
        <v>-50114000000</v>
      </c>
      <c r="AA44" s="1"/>
      <c r="AB44" s="3">
        <v>-3.42</v>
      </c>
      <c r="AC44" s="3">
        <v>-0.79</v>
      </c>
      <c r="AD44" s="1"/>
      <c r="AE44" s="8">
        <v>823026</v>
      </c>
      <c r="AF44" s="8">
        <v>206982</v>
      </c>
      <c r="AH44" s="8">
        <v>76590</v>
      </c>
      <c r="AI44" s="8">
        <v>47390</v>
      </c>
      <c r="AJ44" s="8">
        <v>353663</v>
      </c>
      <c r="AK44" s="1"/>
      <c r="AL44" s="1">
        <v>800987000000</v>
      </c>
      <c r="AM44" s="1"/>
      <c r="AN44" s="1"/>
      <c r="AO44" s="8">
        <v>278117</v>
      </c>
      <c r="AP44" s="1"/>
      <c r="AQ44" s="8">
        <v>423733</v>
      </c>
      <c r="AR44" s="1">
        <v>-53983000000</v>
      </c>
      <c r="AS44" s="3">
        <v>-0.55000000000000004</v>
      </c>
      <c r="AT44" s="1">
        <v>851100000000</v>
      </c>
      <c r="AU44" s="8">
        <v>-34911</v>
      </c>
      <c r="AV44" s="1">
        <v>-50114000000</v>
      </c>
      <c r="AW44" s="1"/>
      <c r="AX44" s="1">
        <v>-8414000000</v>
      </c>
      <c r="AY44" s="1">
        <v>956800000000</v>
      </c>
      <c r="AZ44" s="1"/>
      <c r="BA44" s="1">
        <v>825800000000</v>
      </c>
      <c r="BB44">
        <v>17225000000</v>
      </c>
    </row>
    <row r="45" spans="1:54" x14ac:dyDescent="0.35">
      <c r="A45" s="1">
        <v>2003</v>
      </c>
      <c r="B45" s="1">
        <v>1261936000000</v>
      </c>
      <c r="C45" s="1">
        <v>884545000000</v>
      </c>
      <c r="D45" s="1">
        <v>23255000000</v>
      </c>
      <c r="E45" s="1">
        <v>343008000000</v>
      </c>
      <c r="F45" s="1"/>
      <c r="G45" s="1">
        <v>362633150720.34003</v>
      </c>
      <c r="H45" s="1"/>
      <c r="I45" s="1">
        <v>345475000000</v>
      </c>
      <c r="J45" s="1">
        <v>2467000000</v>
      </c>
      <c r="K45" s="1"/>
      <c r="L45" s="1">
        <v>402544000000</v>
      </c>
      <c r="M45" s="1">
        <v>311071617330.33246</v>
      </c>
      <c r="N45" s="1">
        <v>311071617330.33246</v>
      </c>
      <c r="O45" s="1">
        <v>0</v>
      </c>
      <c r="P45" s="9">
        <v>390060900000000</v>
      </c>
      <c r="Q45" s="1">
        <v>425799000000</v>
      </c>
      <c r="R45" s="1">
        <v>317848938852.18311</v>
      </c>
      <c r="S45" s="1">
        <v>111454064813.16475</v>
      </c>
      <c r="T45" s="1">
        <v>427377600000000</v>
      </c>
      <c r="U45" s="1"/>
      <c r="V45" s="1">
        <v>1622310000000</v>
      </c>
      <c r="W45" s="1">
        <v>2026150000000</v>
      </c>
      <c r="X45" s="1"/>
      <c r="Y45" s="1"/>
      <c r="Z45" s="1">
        <v>-66431000000</v>
      </c>
      <c r="AA45" s="1"/>
      <c r="AB45" s="3">
        <v>-3.68</v>
      </c>
      <c r="AC45" s="3">
        <v>-1.19</v>
      </c>
      <c r="AD45" s="1"/>
      <c r="AE45" s="8">
        <v>852896</v>
      </c>
      <c r="AF45" s="8">
        <v>214137</v>
      </c>
      <c r="AH45" s="8">
        <v>77565</v>
      </c>
      <c r="AI45" s="8">
        <v>46333</v>
      </c>
      <c r="AJ45" s="8">
        <v>371211</v>
      </c>
      <c r="AK45" s="1"/>
      <c r="AL45" s="1">
        <v>815469000000</v>
      </c>
      <c r="AM45" s="1"/>
      <c r="AN45" s="1"/>
      <c r="AO45" s="8">
        <v>290194</v>
      </c>
      <c r="AP45" s="1"/>
      <c r="AQ45" s="8">
        <v>429010</v>
      </c>
      <c r="AR45" s="1">
        <v>-61362000000</v>
      </c>
      <c r="AS45" s="3">
        <v>-1.51</v>
      </c>
      <c r="AT45" s="1">
        <v>881900000000</v>
      </c>
      <c r="AU45" s="8">
        <v>-49712</v>
      </c>
      <c r="AV45" s="1">
        <v>-66431000000</v>
      </c>
      <c r="AW45" s="1"/>
      <c r="AX45" s="1">
        <v>-25331000000</v>
      </c>
      <c r="AY45" s="1">
        <v>1050400000000</v>
      </c>
      <c r="AZ45" s="1"/>
      <c r="BA45" s="1">
        <v>910700000000</v>
      </c>
      <c r="BB45">
        <v>15413000000</v>
      </c>
    </row>
    <row r="46" spans="1:54" x14ac:dyDescent="0.35">
      <c r="A46" s="1">
        <v>2004</v>
      </c>
      <c r="B46" s="1">
        <v>1313759000000</v>
      </c>
      <c r="C46" s="1">
        <v>921073000000</v>
      </c>
      <c r="D46" s="1">
        <v>17256000000</v>
      </c>
      <c r="E46" s="1">
        <v>364058000000</v>
      </c>
      <c r="F46" s="1"/>
      <c r="G46" s="1">
        <v>384297766587.65002</v>
      </c>
      <c r="H46" s="1"/>
      <c r="I46" s="1">
        <v>373004000000</v>
      </c>
      <c r="J46" s="1">
        <v>8947000000</v>
      </c>
      <c r="K46" s="1"/>
      <c r="L46" s="1">
        <v>433778000000</v>
      </c>
      <c r="M46" s="1">
        <v>334913485538.93335</v>
      </c>
      <c r="N46" s="1">
        <v>334913485538.93335</v>
      </c>
      <c r="O46" s="1">
        <v>0</v>
      </c>
      <c r="P46" s="9">
        <v>408574600000000</v>
      </c>
      <c r="Q46" s="1">
        <v>451034000000</v>
      </c>
      <c r="R46" s="1">
        <v>335031950051.85626</v>
      </c>
      <c r="S46" s="1">
        <v>114847644674.57368</v>
      </c>
      <c r="T46" s="1">
        <v>436700940000000</v>
      </c>
      <c r="U46" s="1"/>
      <c r="V46" s="1">
        <v>1696110000000</v>
      </c>
      <c r="W46" s="1">
        <v>2077200000000</v>
      </c>
      <c r="X46" s="1"/>
      <c r="Y46" s="1"/>
      <c r="Z46" s="1">
        <v>-60293000000</v>
      </c>
      <c r="AA46" s="1"/>
      <c r="AB46" s="3">
        <v>-3.62</v>
      </c>
      <c r="AC46" s="3">
        <v>-1.1000000000000001</v>
      </c>
      <c r="AD46" s="1"/>
      <c r="AE46" s="8">
        <v>885468</v>
      </c>
      <c r="AF46" s="8">
        <v>219223</v>
      </c>
      <c r="AH46" s="8">
        <v>82781</v>
      </c>
      <c r="AI46" s="8">
        <v>47292</v>
      </c>
      <c r="AJ46" s="8">
        <v>388917</v>
      </c>
      <c r="AK46" s="1"/>
      <c r="AL46" s="1">
        <v>855607000000</v>
      </c>
      <c r="AM46" s="1"/>
      <c r="AN46" s="1"/>
      <c r="AO46" s="8">
        <v>299107</v>
      </c>
      <c r="AP46" s="1"/>
      <c r="AQ46" s="8">
        <v>454645</v>
      </c>
      <c r="AR46" s="1">
        <v>-60685000000</v>
      </c>
      <c r="AS46" s="3">
        <v>-1.08</v>
      </c>
      <c r="AT46" s="1">
        <v>915900000000</v>
      </c>
      <c r="AU46" s="8">
        <v>-43782</v>
      </c>
      <c r="AV46" s="1">
        <v>-60293000000</v>
      </c>
      <c r="AW46" s="1"/>
      <c r="AX46" s="1">
        <v>-17693000000</v>
      </c>
      <c r="AY46" s="1">
        <v>1123600000000</v>
      </c>
      <c r="AZ46" s="1"/>
      <c r="BA46" s="1">
        <v>979400000000</v>
      </c>
      <c r="BB46">
        <v>11288000000</v>
      </c>
    </row>
    <row r="47" spans="1:54" x14ac:dyDescent="0.35">
      <c r="A47" s="1">
        <v>2005</v>
      </c>
      <c r="B47" s="1">
        <v>1367904000000</v>
      </c>
      <c r="C47" s="1">
        <v>960562000000</v>
      </c>
      <c r="D47" s="1">
        <v>1508000000</v>
      </c>
      <c r="E47" s="1">
        <v>384921000000</v>
      </c>
      <c r="F47" s="1"/>
      <c r="G47" s="1">
        <v>396694124494.26001</v>
      </c>
      <c r="H47" s="1"/>
      <c r="I47" s="1">
        <v>396492000000</v>
      </c>
      <c r="J47" s="1">
        <v>11570000000</v>
      </c>
      <c r="K47" s="1"/>
      <c r="L47" s="1">
        <v>475870000000</v>
      </c>
      <c r="M47" s="1">
        <v>368845649012.44257</v>
      </c>
      <c r="N47" s="1">
        <v>368845649012.44257</v>
      </c>
      <c r="O47" s="1">
        <v>1000000</v>
      </c>
      <c r="P47" s="9">
        <v>427469400000000</v>
      </c>
      <c r="Q47" s="1">
        <v>477378000000</v>
      </c>
      <c r="R47" s="1">
        <v>353417130503.99829</v>
      </c>
      <c r="S47" s="1">
        <v>123146216949.64503</v>
      </c>
      <c r="T47" s="1">
        <v>442214880000000</v>
      </c>
      <c r="U47" s="1"/>
      <c r="V47" s="1">
        <v>1762050000000</v>
      </c>
      <c r="W47" s="1">
        <v>2118480000000</v>
      </c>
      <c r="X47" s="1"/>
      <c r="Y47" s="1"/>
      <c r="Z47" s="1">
        <v>-61759000000</v>
      </c>
      <c r="AA47" s="1"/>
      <c r="AB47" s="3">
        <v>-3.37</v>
      </c>
      <c r="AC47" s="3">
        <v>-0.93</v>
      </c>
      <c r="AD47" s="1"/>
      <c r="AE47" s="8">
        <v>922468</v>
      </c>
      <c r="AF47" s="8">
        <v>226729</v>
      </c>
      <c r="AH47" s="8">
        <v>86707</v>
      </c>
      <c r="AI47" s="8">
        <v>47712</v>
      </c>
      <c r="AJ47" s="8">
        <v>405646</v>
      </c>
      <c r="AK47" s="1"/>
      <c r="AL47" s="1">
        <v>894341000000</v>
      </c>
      <c r="AM47" s="1"/>
      <c r="AN47" s="1"/>
      <c r="AO47" s="8">
        <v>312240</v>
      </c>
      <c r="AP47" s="1"/>
      <c r="AQ47" s="8">
        <v>477983</v>
      </c>
      <c r="AR47" s="1">
        <v>-70452000000</v>
      </c>
      <c r="AS47" s="3">
        <v>-0.92</v>
      </c>
      <c r="AT47" s="1">
        <v>956100000000</v>
      </c>
      <c r="AU47" s="8">
        <v>-40601</v>
      </c>
      <c r="AV47" s="1">
        <v>-61759000000</v>
      </c>
      <c r="AW47" s="1"/>
      <c r="AX47" s="1">
        <v>-18859000000</v>
      </c>
      <c r="AY47" s="1">
        <v>1189900000000</v>
      </c>
      <c r="AZ47" s="1"/>
      <c r="BA47" s="1">
        <v>1054200000000</v>
      </c>
      <c r="BB47">
        <v>2283000000</v>
      </c>
    </row>
    <row r="48" spans="1:54" x14ac:dyDescent="0.35">
      <c r="A48" s="1">
        <v>2006</v>
      </c>
      <c r="B48" s="1">
        <v>1422994000000</v>
      </c>
      <c r="C48" s="1">
        <v>1002371000000</v>
      </c>
      <c r="D48" s="1">
        <v>-4312000000</v>
      </c>
      <c r="E48" s="1">
        <v>414924000000</v>
      </c>
      <c r="F48" s="1"/>
      <c r="G48" s="1">
        <v>430762551531.62</v>
      </c>
      <c r="H48" s="1"/>
      <c r="I48" s="1">
        <v>429469000000</v>
      </c>
      <c r="J48" s="1">
        <v>14545000000</v>
      </c>
      <c r="K48" s="1"/>
      <c r="L48" s="1">
        <v>520594000000</v>
      </c>
      <c r="M48" s="1">
        <v>408056622477.30914</v>
      </c>
      <c r="N48" s="1">
        <v>408056622477.30914</v>
      </c>
      <c r="O48" s="1">
        <v>0</v>
      </c>
      <c r="P48" s="9">
        <v>451554800000000</v>
      </c>
      <c r="Q48" s="1">
        <v>516282000000</v>
      </c>
      <c r="R48" s="1">
        <v>386309787098.03033</v>
      </c>
      <c r="S48" s="1">
        <v>131803725412.45451</v>
      </c>
      <c r="T48" s="1">
        <v>448154470000000</v>
      </c>
      <c r="U48" s="1"/>
      <c r="V48" s="1">
        <v>1846020000000</v>
      </c>
      <c r="W48" s="1">
        <v>2180550000000</v>
      </c>
      <c r="X48" s="1"/>
      <c r="Y48" s="1"/>
      <c r="Z48" s="1">
        <v>-49022000000</v>
      </c>
      <c r="AA48" s="1"/>
      <c r="AB48" s="3">
        <v>-3.05</v>
      </c>
      <c r="AC48" s="3">
        <v>-0.65</v>
      </c>
      <c r="AD48" s="1"/>
      <c r="AE48" s="8">
        <v>960074</v>
      </c>
      <c r="AF48" s="8">
        <v>232931</v>
      </c>
      <c r="AH48" s="8">
        <v>89091</v>
      </c>
      <c r="AI48" s="8">
        <v>48086</v>
      </c>
      <c r="AJ48" s="8">
        <v>425629</v>
      </c>
      <c r="AK48" s="1"/>
      <c r="AL48" s="1">
        <v>943178000000</v>
      </c>
      <c r="AM48" s="1"/>
      <c r="AN48" s="1"/>
      <c r="AO48" s="8">
        <v>328749</v>
      </c>
      <c r="AP48" s="1"/>
      <c r="AQ48" s="8">
        <v>506262</v>
      </c>
      <c r="AR48" s="1">
        <v>-61733000000</v>
      </c>
      <c r="AS48" s="3">
        <v>-0.06</v>
      </c>
      <c r="AT48" s="1">
        <v>992200000000</v>
      </c>
      <c r="AU48" s="8">
        <v>-28014</v>
      </c>
      <c r="AV48" s="1">
        <v>-49022000000</v>
      </c>
      <c r="AW48" s="1"/>
      <c r="AX48" s="1">
        <v>-5122000000</v>
      </c>
      <c r="AY48" s="1">
        <v>1194100000000</v>
      </c>
      <c r="AZ48" s="1"/>
      <c r="BA48" s="1">
        <v>1087300000000</v>
      </c>
      <c r="BB48">
        <v>5877000000</v>
      </c>
    </row>
    <row r="49" spans="1:54" x14ac:dyDescent="0.35">
      <c r="A49" s="1">
        <v>2007</v>
      </c>
      <c r="B49" s="1">
        <v>1486100000000</v>
      </c>
      <c r="C49" s="1">
        <v>1050592000000</v>
      </c>
      <c r="D49" s="1">
        <v>-13866000000</v>
      </c>
      <c r="E49" s="1">
        <v>450059000000</v>
      </c>
      <c r="F49" s="1"/>
      <c r="G49" s="1">
        <v>461048100413.89001</v>
      </c>
      <c r="H49" s="1"/>
      <c r="I49" s="1">
        <v>469126000000</v>
      </c>
      <c r="J49" s="1">
        <v>19067000000</v>
      </c>
      <c r="K49" s="1"/>
      <c r="L49" s="1">
        <v>554598000000</v>
      </c>
      <c r="M49" s="1">
        <v>430663777072.08612</v>
      </c>
      <c r="N49" s="1">
        <v>430663777072.08612</v>
      </c>
      <c r="O49" s="1">
        <v>0</v>
      </c>
      <c r="P49" s="9">
        <v>476197800000000</v>
      </c>
      <c r="Q49" s="1">
        <v>540732000000</v>
      </c>
      <c r="R49" s="1">
        <v>397173132107.1098</v>
      </c>
      <c r="S49" s="1">
        <v>143590396221.58261</v>
      </c>
      <c r="T49" s="1">
        <v>456301190000000</v>
      </c>
      <c r="U49" s="1"/>
      <c r="V49" s="1">
        <v>1937880000000</v>
      </c>
      <c r="W49" s="1">
        <v>2234760000000</v>
      </c>
      <c r="X49" s="1"/>
      <c r="Y49" s="1"/>
      <c r="Z49" s="1">
        <v>-57948000000</v>
      </c>
      <c r="AA49" s="1"/>
      <c r="AB49" s="3">
        <v>-3.84</v>
      </c>
      <c r="AC49" s="3">
        <v>-1.31</v>
      </c>
      <c r="AD49" s="1"/>
      <c r="AE49" s="8">
        <v>1001800</v>
      </c>
      <c r="AF49" s="8">
        <v>240577</v>
      </c>
      <c r="AH49" s="8">
        <v>90924</v>
      </c>
      <c r="AI49" s="8">
        <v>52230</v>
      </c>
      <c r="AJ49" s="8">
        <v>445340</v>
      </c>
      <c r="AK49" s="1"/>
      <c r="AL49" s="1">
        <v>981352000000</v>
      </c>
      <c r="AM49" s="1"/>
      <c r="AN49" s="1"/>
      <c r="AO49" s="8">
        <v>341168</v>
      </c>
      <c r="AP49" s="1"/>
      <c r="AQ49" s="8">
        <v>526086</v>
      </c>
      <c r="AR49" s="1">
        <v>-79856000000</v>
      </c>
      <c r="AS49" s="3">
        <v>-0.16</v>
      </c>
      <c r="AT49" s="1">
        <v>1039300000000</v>
      </c>
      <c r="AU49" s="8">
        <v>-32493</v>
      </c>
      <c r="AV49" s="1">
        <v>-57948000000</v>
      </c>
      <c r="AW49" s="1"/>
      <c r="AX49" s="1">
        <v>-10148000000</v>
      </c>
      <c r="AY49" s="1">
        <v>1252900000000</v>
      </c>
      <c r="AZ49" s="1"/>
      <c r="BA49" s="1">
        <v>1144400000000</v>
      </c>
      <c r="BB49">
        <v>-2712000000</v>
      </c>
    </row>
    <row r="50" spans="1:54" x14ac:dyDescent="0.35">
      <c r="A50" s="1">
        <v>2008</v>
      </c>
      <c r="B50" s="1">
        <v>1534700000000</v>
      </c>
      <c r="C50" s="1">
        <v>1085168000000</v>
      </c>
      <c r="D50" s="1">
        <v>-23078000000</v>
      </c>
      <c r="E50" s="1">
        <v>470124000000</v>
      </c>
      <c r="F50" s="1"/>
      <c r="G50" s="1">
        <v>467033057170.33002</v>
      </c>
      <c r="H50" s="1"/>
      <c r="I50" s="1">
        <v>480760000000</v>
      </c>
      <c r="J50" s="1">
        <v>10636000000</v>
      </c>
      <c r="K50" s="1"/>
      <c r="L50" s="1">
        <v>583323000000</v>
      </c>
      <c r="M50" s="1">
        <v>458525365934.35681</v>
      </c>
      <c r="N50" s="1">
        <v>458525365934.35681</v>
      </c>
      <c r="O50" s="1">
        <v>-2000000</v>
      </c>
      <c r="P50" s="9">
        <v>491425200000000</v>
      </c>
      <c r="Q50" s="1">
        <v>560245000000</v>
      </c>
      <c r="R50" s="1">
        <v>410005601284.24823</v>
      </c>
      <c r="S50" s="1">
        <v>152538208263.57547</v>
      </c>
      <c r="T50" s="1">
        <v>461487860000000</v>
      </c>
      <c r="U50" s="1"/>
      <c r="V50" s="1">
        <v>1990000000000</v>
      </c>
      <c r="W50" s="1">
        <v>2240650000000</v>
      </c>
      <c r="X50" s="1"/>
      <c r="Y50" s="1"/>
      <c r="Z50" s="1">
        <v>-69670000000</v>
      </c>
      <c r="AA50" s="1"/>
      <c r="AB50" s="3">
        <v>-3.94</v>
      </c>
      <c r="AC50" s="3">
        <v>-1.26</v>
      </c>
      <c r="AD50" s="1"/>
      <c r="AE50" s="8">
        <v>1044662</v>
      </c>
      <c r="AF50" s="8">
        <v>246623</v>
      </c>
      <c r="AH50" s="8">
        <v>93062</v>
      </c>
      <c r="AI50" s="8">
        <v>57331</v>
      </c>
      <c r="AJ50" s="8">
        <v>461306</v>
      </c>
      <c r="AK50" s="1"/>
      <c r="AL50" s="1">
        <v>1010530000000</v>
      </c>
      <c r="AM50" s="1"/>
      <c r="AN50" s="1"/>
      <c r="AO50" s="8">
        <v>350662</v>
      </c>
      <c r="AP50" s="1"/>
      <c r="AQ50" s="8">
        <v>537920</v>
      </c>
      <c r="AR50" s="1">
        <v>-82298000000</v>
      </c>
      <c r="AS50" s="3">
        <v>-0.62</v>
      </c>
      <c r="AT50" s="1">
        <v>1080200000000</v>
      </c>
      <c r="AU50" s="8">
        <v>-47823</v>
      </c>
      <c r="AV50" s="1">
        <v>-69670000000</v>
      </c>
      <c r="AW50" s="1"/>
      <c r="AX50" s="1">
        <v>-17170000000</v>
      </c>
      <c r="AY50" s="1">
        <v>1370300000000</v>
      </c>
      <c r="AZ50" s="1"/>
      <c r="BA50" s="1">
        <v>1224000000000</v>
      </c>
      <c r="BB50">
        <v>-20404000000</v>
      </c>
    </row>
    <row r="51" spans="1:54" x14ac:dyDescent="0.35">
      <c r="A51" s="1">
        <v>2009</v>
      </c>
      <c r="B51" s="1">
        <v>1538647000000</v>
      </c>
      <c r="C51" s="1">
        <v>1072341000000</v>
      </c>
      <c r="D51" s="1">
        <v>-15324000000</v>
      </c>
      <c r="E51" s="1">
        <v>427320000000</v>
      </c>
      <c r="F51" s="1"/>
      <c r="G51" s="1">
        <v>406105135589.98999</v>
      </c>
      <c r="H51" s="1"/>
      <c r="I51" s="1">
        <v>413100000000</v>
      </c>
      <c r="J51" s="1">
        <v>-14220000000</v>
      </c>
      <c r="K51" s="1"/>
      <c r="L51" s="1">
        <v>496245000000</v>
      </c>
      <c r="M51" s="1">
        <v>374052527094.64313</v>
      </c>
      <c r="N51" s="1">
        <v>374052527094.64313</v>
      </c>
      <c r="O51" s="1">
        <v>-1000000</v>
      </c>
      <c r="P51" s="9">
        <v>470333200000000</v>
      </c>
      <c r="Q51" s="1">
        <v>480921000000</v>
      </c>
      <c r="R51" s="1">
        <v>337704897892.70044</v>
      </c>
      <c r="S51" s="1">
        <v>139205331707.62228</v>
      </c>
      <c r="T51" s="1">
        <v>472602430000000</v>
      </c>
      <c r="U51" s="1"/>
      <c r="V51" s="1">
        <v>1935840000000</v>
      </c>
      <c r="W51" s="1">
        <v>2179430000000</v>
      </c>
      <c r="X51" s="1"/>
      <c r="Y51" s="1"/>
      <c r="Z51" s="1">
        <v>-142927000000</v>
      </c>
      <c r="AA51" s="1"/>
      <c r="AB51" s="3">
        <v>-5.71</v>
      </c>
      <c r="AC51" s="3">
        <v>-3.53</v>
      </c>
      <c r="AD51" s="1"/>
      <c r="AE51" s="8">
        <v>1086445</v>
      </c>
      <c r="AF51" s="8">
        <v>254108</v>
      </c>
      <c r="AH51" s="8">
        <v>99056</v>
      </c>
      <c r="AI51" s="8">
        <v>49250</v>
      </c>
      <c r="AJ51" s="8">
        <v>485875</v>
      </c>
      <c r="AK51" s="1"/>
      <c r="AL51" s="1">
        <v>979773000000</v>
      </c>
      <c r="AM51" s="1"/>
      <c r="AN51" s="1"/>
      <c r="AO51" s="8">
        <v>354283</v>
      </c>
      <c r="AP51" s="1"/>
      <c r="AQ51" s="8">
        <v>503165</v>
      </c>
      <c r="AR51" s="1">
        <v>-117394000000</v>
      </c>
      <c r="AS51" s="3">
        <v>-4.9400000000000004</v>
      </c>
      <c r="AT51" s="1">
        <v>1122700000000</v>
      </c>
      <c r="AU51" s="8">
        <v>-118681</v>
      </c>
      <c r="AV51" s="1">
        <v>-142927000000</v>
      </c>
      <c r="AW51" s="1"/>
      <c r="AX51" s="1">
        <v>-99527000000</v>
      </c>
      <c r="AY51" s="1">
        <v>1608000000000</v>
      </c>
      <c r="AZ51" s="1"/>
      <c r="BA51" s="1">
        <v>1383800000000</v>
      </c>
      <c r="BB51">
        <v>-14847000000</v>
      </c>
    </row>
    <row r="52" spans="1:54" x14ac:dyDescent="0.35">
      <c r="A52" s="1">
        <v>2010</v>
      </c>
      <c r="B52" s="1">
        <v>1583161000000</v>
      </c>
      <c r="C52" s="1">
        <v>1104506000000</v>
      </c>
      <c r="D52" s="1">
        <v>-25763000000</v>
      </c>
      <c r="E52" s="1">
        <v>441067000000</v>
      </c>
      <c r="F52" s="1"/>
      <c r="G52" s="1">
        <v>420729023132.84998</v>
      </c>
      <c r="H52" s="1"/>
      <c r="I52" s="1">
        <v>437892000000</v>
      </c>
      <c r="J52" s="1">
        <v>-3175000000</v>
      </c>
      <c r="K52" s="1"/>
      <c r="L52" s="1">
        <v>560267000000</v>
      </c>
      <c r="M52" s="1">
        <v>430873641635.80347</v>
      </c>
      <c r="N52" s="1">
        <v>430873641635.80347</v>
      </c>
      <c r="O52" s="1">
        <v>-1000000</v>
      </c>
      <c r="P52" s="9">
        <v>495853400000000</v>
      </c>
      <c r="Q52" s="1">
        <v>534504000000</v>
      </c>
      <c r="R52" s="1">
        <v>382958837833.63483</v>
      </c>
      <c r="S52" s="1">
        <v>152112654793.6951</v>
      </c>
      <c r="T52" s="1">
        <v>478655000000000</v>
      </c>
      <c r="U52" s="1"/>
      <c r="V52" s="1">
        <v>1996080000000</v>
      </c>
      <c r="W52" s="1">
        <v>2219600000000</v>
      </c>
      <c r="X52" s="1"/>
      <c r="Y52" s="1"/>
      <c r="Z52" s="1">
        <v>-142899000000</v>
      </c>
      <c r="AA52" s="1"/>
      <c r="AB52" s="3">
        <v>-5.82</v>
      </c>
      <c r="AC52" s="3">
        <v>-3.58</v>
      </c>
      <c r="AD52" s="1"/>
      <c r="AE52" s="8">
        <v>1117002</v>
      </c>
      <c r="AF52" s="8">
        <v>259844</v>
      </c>
      <c r="AH52" s="8">
        <v>102491</v>
      </c>
      <c r="AI52" s="8">
        <v>50428</v>
      </c>
      <c r="AJ52" s="8">
        <v>501096</v>
      </c>
      <c r="AK52" s="1"/>
      <c r="AL52" s="1">
        <v>1009200000000</v>
      </c>
      <c r="AM52" s="1"/>
      <c r="AN52" s="1"/>
      <c r="AO52" s="8">
        <v>361845</v>
      </c>
      <c r="AP52" s="1"/>
      <c r="AQ52" s="8">
        <v>524268</v>
      </c>
      <c r="AR52" s="1">
        <v>-123758000000</v>
      </c>
      <c r="AS52" s="3">
        <v>-4.6100000000000003</v>
      </c>
      <c r="AT52" s="1">
        <v>1152100000000</v>
      </c>
      <c r="AU52" s="8">
        <v>-119457</v>
      </c>
      <c r="AV52" s="1">
        <v>-142899000000</v>
      </c>
      <c r="AW52" s="1"/>
      <c r="AX52" s="1">
        <v>-97099000000</v>
      </c>
      <c r="AY52" s="1">
        <v>1701100000000</v>
      </c>
      <c r="AZ52" s="1"/>
      <c r="BA52" s="1">
        <v>1504100000000</v>
      </c>
      <c r="BB52">
        <v>-16654000000</v>
      </c>
    </row>
    <row r="53" spans="1:54" x14ac:dyDescent="0.35">
      <c r="A53" s="1">
        <v>2011</v>
      </c>
      <c r="B53" s="1">
        <v>1620493000000</v>
      </c>
      <c r="C53" s="1">
        <v>1131743000000</v>
      </c>
      <c r="D53" s="1">
        <v>-40095000000</v>
      </c>
      <c r="E53" s="1">
        <v>461566000000</v>
      </c>
      <c r="F53" s="1"/>
      <c r="G53" s="1">
        <v>455215371884.87</v>
      </c>
      <c r="H53" s="1"/>
      <c r="I53" s="1">
        <v>477972000000</v>
      </c>
      <c r="J53" s="1">
        <v>16406000000</v>
      </c>
      <c r="K53" s="1"/>
      <c r="L53" s="1">
        <v>625111000000</v>
      </c>
      <c r="M53" s="1">
        <v>486535244479.81641</v>
      </c>
      <c r="N53" s="1">
        <v>486535244479.81641</v>
      </c>
      <c r="O53" s="1">
        <v>-1000000</v>
      </c>
      <c r="P53" s="9">
        <v>509023600000000</v>
      </c>
      <c r="Q53" s="1">
        <v>585016000000</v>
      </c>
      <c r="R53" s="1">
        <v>421620657706.93011</v>
      </c>
      <c r="S53" s="1">
        <v>170144773370.36981</v>
      </c>
      <c r="T53" s="1">
        <v>483691670000000</v>
      </c>
      <c r="U53" s="1"/>
      <c r="V53" s="1">
        <v>2062140000000</v>
      </c>
      <c r="W53" s="1">
        <v>2274750000000</v>
      </c>
      <c r="X53" s="1"/>
      <c r="Y53" s="1"/>
      <c r="Z53" s="1">
        <v>-109281000000</v>
      </c>
      <c r="AA53" s="1"/>
      <c r="AB53" s="3">
        <v>-4.7</v>
      </c>
      <c r="AC53" s="3">
        <v>-2.2400000000000002</v>
      </c>
      <c r="AD53" s="1"/>
      <c r="AE53" s="8">
        <v>1145354</v>
      </c>
      <c r="AF53" s="8">
        <v>263635</v>
      </c>
      <c r="AH53" s="8">
        <v>104161</v>
      </c>
      <c r="AI53" s="8">
        <v>55705</v>
      </c>
      <c r="AJ53" s="8">
        <v>515458</v>
      </c>
      <c r="AK53" s="1"/>
      <c r="AL53" s="1">
        <v>1066320000000</v>
      </c>
      <c r="AM53" s="1"/>
      <c r="AN53" s="1"/>
      <c r="AO53" s="8">
        <v>376155</v>
      </c>
      <c r="AP53" s="1"/>
      <c r="AQ53" s="8">
        <v>561843</v>
      </c>
      <c r="AR53" s="1">
        <v>-100565000000</v>
      </c>
      <c r="AS53" s="3">
        <v>-2.68</v>
      </c>
      <c r="AT53" s="1">
        <v>1175600000000</v>
      </c>
      <c r="AU53" s="8">
        <v>-92786</v>
      </c>
      <c r="AV53" s="1">
        <v>-109281000000</v>
      </c>
      <c r="AW53" s="1"/>
      <c r="AX53" s="1">
        <v>-58081000000</v>
      </c>
      <c r="AY53" s="1">
        <v>1808000000000</v>
      </c>
      <c r="AZ53" s="1"/>
      <c r="BA53" s="1">
        <v>1611500000000</v>
      </c>
      <c r="BB53">
        <v>-24621000000</v>
      </c>
    </row>
    <row r="54" spans="1:54" x14ac:dyDescent="0.35">
      <c r="A54" s="1">
        <v>2012</v>
      </c>
      <c r="B54" s="1">
        <v>1643249000000</v>
      </c>
      <c r="C54" s="1">
        <v>1142970000000</v>
      </c>
      <c r="D54" s="1">
        <v>-27071000000</v>
      </c>
      <c r="E54" s="1">
        <v>469106000000</v>
      </c>
      <c r="F54" s="1"/>
      <c r="G54" s="1">
        <v>448167811052.5</v>
      </c>
      <c r="H54" s="1"/>
      <c r="I54" s="1">
        <v>472626000000</v>
      </c>
      <c r="J54" s="1">
        <v>3520000000</v>
      </c>
      <c r="K54" s="1"/>
      <c r="L54" s="1">
        <v>637065000000</v>
      </c>
      <c r="M54" s="1">
        <v>490788303046.29926</v>
      </c>
      <c r="N54" s="1">
        <v>490788303046.29926</v>
      </c>
      <c r="O54" s="1">
        <v>0</v>
      </c>
      <c r="P54" s="9">
        <v>513111500000000</v>
      </c>
      <c r="Q54" s="1">
        <v>609994000000</v>
      </c>
      <c r="R54" s="1">
        <v>436605003356.23718</v>
      </c>
      <c r="S54" s="1">
        <v>182375403290.29837</v>
      </c>
      <c r="T54" s="1">
        <v>491425410000000</v>
      </c>
      <c r="U54" s="1"/>
      <c r="V54" s="1">
        <v>2088290000000</v>
      </c>
      <c r="W54" s="1">
        <v>2279800000000</v>
      </c>
      <c r="X54" s="1"/>
      <c r="Y54" s="1"/>
      <c r="Z54" s="1">
        <v>-107934000000</v>
      </c>
      <c r="AA54" s="1"/>
      <c r="AB54" s="3">
        <v>-4.04</v>
      </c>
      <c r="AC54" s="3">
        <v>-1.64</v>
      </c>
      <c r="AD54" s="1"/>
      <c r="AE54" s="8">
        <v>1177342</v>
      </c>
      <c r="AF54" s="8">
        <v>268492</v>
      </c>
      <c r="AH54" s="8">
        <v>107253</v>
      </c>
      <c r="AI54" s="8">
        <v>54683</v>
      </c>
      <c r="AJ54" s="8">
        <v>532703</v>
      </c>
      <c r="AK54" s="1"/>
      <c r="AL54" s="1">
        <v>1100970000000</v>
      </c>
      <c r="AM54" s="1"/>
      <c r="AN54" s="1"/>
      <c r="AO54" s="8">
        <v>387117</v>
      </c>
      <c r="AP54" s="1"/>
      <c r="AQ54" s="8">
        <v>588741</v>
      </c>
      <c r="AR54" s="1">
        <v>-86971000000</v>
      </c>
      <c r="AS54" s="3">
        <v>-2.5499999999999998</v>
      </c>
      <c r="AT54" s="1">
        <v>1208900000000</v>
      </c>
      <c r="AU54" s="8">
        <v>-88526</v>
      </c>
      <c r="AV54" s="1">
        <v>-107934000000</v>
      </c>
      <c r="AW54" s="1"/>
      <c r="AX54" s="1">
        <v>-56534000000</v>
      </c>
      <c r="AY54" s="1">
        <v>1892500000000</v>
      </c>
      <c r="AZ54" s="1"/>
      <c r="BA54" s="1">
        <v>1712700000000</v>
      </c>
      <c r="BB54">
        <v>-57232000000</v>
      </c>
    </row>
    <row r="55" spans="1:54" x14ac:dyDescent="0.35">
      <c r="A55" s="1">
        <v>2013</v>
      </c>
      <c r="B55" s="1">
        <v>1667231000000</v>
      </c>
      <c r="C55" s="1">
        <v>1156741000000</v>
      </c>
      <c r="D55" s="1">
        <v>-21904000000</v>
      </c>
      <c r="E55" s="1">
        <v>466668000000</v>
      </c>
      <c r="F55" s="1"/>
      <c r="G55" s="1">
        <v>452862954883.40997</v>
      </c>
      <c r="H55" s="1"/>
      <c r="I55" s="1">
        <v>471862000000</v>
      </c>
      <c r="J55" s="1">
        <v>5194000000</v>
      </c>
      <c r="K55" s="1"/>
      <c r="L55" s="1">
        <v>643611000000</v>
      </c>
      <c r="M55" s="1">
        <v>481124259288.76428</v>
      </c>
      <c r="N55" s="1">
        <v>481124259288.76428</v>
      </c>
      <c r="O55" s="1">
        <v>0</v>
      </c>
      <c r="P55" s="9">
        <v>522967600000000</v>
      </c>
      <c r="Q55" s="1">
        <v>621707000000</v>
      </c>
      <c r="R55" s="1">
        <v>438485747663.03461</v>
      </c>
      <c r="S55" s="1">
        <v>191412924934.25137</v>
      </c>
      <c r="T55" s="1">
        <v>498668240000000</v>
      </c>
      <c r="U55" s="1"/>
      <c r="V55" s="1">
        <v>2120350000000</v>
      </c>
      <c r="W55" s="1">
        <v>2300670000000</v>
      </c>
      <c r="X55" s="1"/>
      <c r="Y55" s="1"/>
      <c r="Z55" s="1">
        <v>-104654000000</v>
      </c>
      <c r="AA55" s="1"/>
      <c r="AB55" s="3">
        <v>-2.84</v>
      </c>
      <c r="AC55" s="3">
        <v>-0.71</v>
      </c>
      <c r="AD55" s="1"/>
      <c r="AE55" s="8">
        <v>1198087</v>
      </c>
      <c r="AF55" s="8">
        <v>273114</v>
      </c>
      <c r="AH55" s="8">
        <v>109755</v>
      </c>
      <c r="AI55" s="8">
        <v>48875</v>
      </c>
      <c r="AJ55" s="8">
        <v>547948</v>
      </c>
      <c r="AK55" s="1"/>
      <c r="AL55" s="1">
        <v>1137650000000</v>
      </c>
      <c r="AM55" s="1"/>
      <c r="AN55" s="1"/>
      <c r="AO55" s="8">
        <v>398882</v>
      </c>
      <c r="AP55" s="1"/>
      <c r="AQ55" s="8">
        <v>611475</v>
      </c>
      <c r="AR55" s="1">
        <v>-79015000000</v>
      </c>
      <c r="AS55" s="3">
        <v>-1.91</v>
      </c>
      <c r="AT55" s="1">
        <v>1242300000000</v>
      </c>
      <c r="AU55" s="8">
        <v>-72934</v>
      </c>
      <c r="AV55" s="1">
        <v>-104654000000</v>
      </c>
      <c r="AW55" s="1"/>
      <c r="AX55" s="1">
        <v>-57954000000</v>
      </c>
      <c r="AY55" s="1">
        <v>1977700000000</v>
      </c>
      <c r="AZ55" s="1"/>
      <c r="BA55" s="1">
        <v>1802700000000</v>
      </c>
      <c r="BB55">
        <v>-17160000000</v>
      </c>
    </row>
    <row r="56" spans="1:54" x14ac:dyDescent="0.35">
      <c r="A56" s="1">
        <v>2014</v>
      </c>
      <c r="B56" s="1">
        <v>1686181000000</v>
      </c>
      <c r="C56" s="1">
        <v>1167531000000</v>
      </c>
      <c r="D56" s="1">
        <v>-24624000000</v>
      </c>
      <c r="E56" s="1">
        <v>469072000000</v>
      </c>
      <c r="F56" s="1"/>
      <c r="G56" s="1">
        <v>461961722519.26001</v>
      </c>
      <c r="H56" s="1"/>
      <c r="I56" s="1">
        <v>488207000000</v>
      </c>
      <c r="J56" s="1">
        <v>19135000000</v>
      </c>
      <c r="K56" s="1"/>
      <c r="L56" s="1">
        <v>662388000000</v>
      </c>
      <c r="M56" s="1">
        <v>479516354455.6297</v>
      </c>
      <c r="N56" s="1">
        <v>479516354455.6297</v>
      </c>
      <c r="O56" s="1">
        <v>1000000</v>
      </c>
      <c r="P56" s="9">
        <v>532571500000000</v>
      </c>
      <c r="Q56" s="1">
        <v>637764000000</v>
      </c>
      <c r="R56" s="1">
        <v>436995434482.38165</v>
      </c>
      <c r="S56" s="1">
        <v>205461330948.27505</v>
      </c>
      <c r="T56" s="1">
        <v>505176650000000</v>
      </c>
      <c r="U56" s="1"/>
      <c r="V56" s="1">
        <v>2153730000000</v>
      </c>
      <c r="W56" s="1">
        <v>2324130000000</v>
      </c>
      <c r="X56" s="1"/>
      <c r="Y56" s="1"/>
      <c r="Z56" s="1">
        <v>-98455000000</v>
      </c>
      <c r="AA56" s="1"/>
      <c r="AB56" s="3">
        <v>-2.52</v>
      </c>
      <c r="AC56" s="3">
        <v>-0.51</v>
      </c>
      <c r="AD56" s="1"/>
      <c r="AE56" s="8">
        <v>1245465</v>
      </c>
      <c r="AF56" s="8">
        <v>278502</v>
      </c>
      <c r="AH56" s="8">
        <v>109563</v>
      </c>
      <c r="AI56" s="8">
        <v>46443</v>
      </c>
      <c r="AJ56" s="8">
        <v>560174</v>
      </c>
      <c r="AK56" s="1"/>
      <c r="AL56" s="1">
        <v>1159150000000</v>
      </c>
      <c r="AM56" s="1"/>
      <c r="AN56" s="1"/>
      <c r="AO56" s="8">
        <v>408802</v>
      </c>
      <c r="AP56" s="1"/>
      <c r="AQ56" s="8">
        <v>621488</v>
      </c>
      <c r="AR56" s="1">
        <v>-70062000000</v>
      </c>
      <c r="AS56" s="3">
        <v>-1.85</v>
      </c>
      <c r="AT56" s="1">
        <v>1257600000000</v>
      </c>
      <c r="AU56" s="8">
        <v>-76232</v>
      </c>
      <c r="AV56" s="1">
        <v>-98455000000</v>
      </c>
      <c r="AW56" s="1"/>
      <c r="AX56" s="1">
        <v>-53155000000</v>
      </c>
      <c r="AY56" s="1">
        <v>2039900000000</v>
      </c>
      <c r="AZ56" s="1"/>
      <c r="BA56" s="1">
        <v>1888200000000</v>
      </c>
      <c r="BB56">
        <v>-26144000000</v>
      </c>
    </row>
    <row r="57" spans="1:54" x14ac:dyDescent="0.35">
      <c r="A57" s="1">
        <v>2015</v>
      </c>
      <c r="B57" s="1">
        <v>1711570000000</v>
      </c>
      <c r="C57" s="1">
        <v>1188170000000</v>
      </c>
      <c r="D57" s="1">
        <v>-12453000000</v>
      </c>
      <c r="E57" s="1">
        <v>472647000000</v>
      </c>
      <c r="F57" s="1"/>
      <c r="G57" s="1">
        <v>489258167426.62</v>
      </c>
      <c r="H57" s="1"/>
      <c r="I57" s="1">
        <v>499315000000</v>
      </c>
      <c r="J57" s="1">
        <v>26668000000</v>
      </c>
      <c r="K57" s="1"/>
      <c r="L57" s="1">
        <v>685011000000</v>
      </c>
      <c r="M57" s="1">
        <v>499341411084.55426</v>
      </c>
      <c r="N57" s="1">
        <v>499341411084.55426</v>
      </c>
      <c r="O57" s="1">
        <v>0</v>
      </c>
      <c r="P57" s="9">
        <v>539035600000000</v>
      </c>
      <c r="Q57" s="1">
        <v>672558000000</v>
      </c>
      <c r="R57" s="1">
        <v>470444317475.23236</v>
      </c>
      <c r="S57" s="1">
        <v>230353961189.7514</v>
      </c>
      <c r="T57" s="1">
        <v>510261050000000</v>
      </c>
      <c r="U57" s="24"/>
      <c r="V57" s="1">
        <v>2201400000000</v>
      </c>
      <c r="W57" s="1">
        <v>2347050000000</v>
      </c>
      <c r="X57" s="1"/>
      <c r="Y57" s="1"/>
      <c r="Z57" s="1">
        <v>-85573000000</v>
      </c>
      <c r="AA57" s="1"/>
      <c r="AB57" s="3">
        <v>-2.14</v>
      </c>
      <c r="AC57" s="3">
        <v>-0.31</v>
      </c>
      <c r="AD57" s="1"/>
      <c r="AE57" s="8">
        <v>1263561</v>
      </c>
      <c r="AF57" s="8">
        <v>281301</v>
      </c>
      <c r="AH57" s="8">
        <v>111369</v>
      </c>
      <c r="AI57" s="8">
        <v>43809</v>
      </c>
      <c r="AJ57" s="8">
        <v>569228</v>
      </c>
      <c r="AK57" s="1"/>
      <c r="AL57" s="1">
        <v>1182330000000</v>
      </c>
      <c r="AM57" s="1"/>
      <c r="AN57" s="1"/>
      <c r="AO57" s="8">
        <v>413031</v>
      </c>
      <c r="AP57" s="1"/>
      <c r="AQ57" s="8">
        <v>638242</v>
      </c>
      <c r="AR57" s="1">
        <v>-53023000000</v>
      </c>
      <c r="AS57" s="3">
        <v>-1.75</v>
      </c>
      <c r="AT57" s="1">
        <v>1267900000000</v>
      </c>
      <c r="AU57" s="8">
        <v>-76507</v>
      </c>
      <c r="AV57" s="1">
        <v>-85573000000</v>
      </c>
      <c r="AW57" s="1"/>
      <c r="AX57" s="1">
        <v>-43073000000</v>
      </c>
      <c r="AY57" s="1">
        <v>2101300000000</v>
      </c>
      <c r="AZ57" s="1"/>
      <c r="BA57" s="1">
        <v>1951000000000</v>
      </c>
      <c r="BB57">
        <v>-7939000000</v>
      </c>
    </row>
    <row r="58" spans="1:54" s="13" customFormat="1" x14ac:dyDescent="0.35">
      <c r="A58" s="10">
        <v>2016</v>
      </c>
      <c r="B58" s="22">
        <v>1742524000000</v>
      </c>
      <c r="C58" s="22">
        <v>1212312000000</v>
      </c>
      <c r="D58" s="22">
        <v>-13518000000</v>
      </c>
      <c r="E58" s="22">
        <v>487384000000</v>
      </c>
      <c r="F58" s="22"/>
      <c r="G58" s="22">
        <v>491644117848.94</v>
      </c>
      <c r="H58" s="22"/>
      <c r="I58" s="22">
        <v>505125000000</v>
      </c>
      <c r="J58" s="22">
        <v>17741000000</v>
      </c>
      <c r="K58" s="22"/>
      <c r="L58" s="22">
        <v>689287000000</v>
      </c>
      <c r="M58" s="22">
        <v>503127162010.94348</v>
      </c>
      <c r="N58" s="22">
        <v>503127162010.94348</v>
      </c>
      <c r="O58" s="22">
        <v>-2000000</v>
      </c>
      <c r="P58" s="23">
        <v>544887100000000</v>
      </c>
      <c r="Q58" s="22">
        <v>675769000000</v>
      </c>
      <c r="R58" s="22">
        <v>470832124699.25323</v>
      </c>
      <c r="S58" s="22">
        <v>234180587118.65936</v>
      </c>
      <c r="T58" s="14">
        <v>516384182600000</v>
      </c>
      <c r="U58" s="10"/>
      <c r="V58" s="14">
        <f xml:space="preserve"> 2225.977 * 10^9</f>
        <v>2225977000000</v>
      </c>
      <c r="W58" s="14">
        <f xml:space="preserve"> 2115.216 * 10^9</f>
        <v>2115216000000</v>
      </c>
      <c r="X58" s="10"/>
      <c r="Y58" s="10"/>
      <c r="Z58" s="10">
        <v>-83977000000</v>
      </c>
      <c r="AA58" s="10"/>
      <c r="AB58" s="11">
        <v>-2</v>
      </c>
      <c r="AC58" s="11">
        <v>-0.3</v>
      </c>
      <c r="AD58" s="10"/>
      <c r="AE58" s="12">
        <v>1295478</v>
      </c>
      <c r="AF58" s="12">
        <v>283984</v>
      </c>
      <c r="AG58" s="10"/>
      <c r="AH58" s="12">
        <v>111809</v>
      </c>
      <c r="AI58" s="12">
        <v>41088</v>
      </c>
      <c r="AJ58" s="12">
        <v>579619</v>
      </c>
      <c r="AK58" s="10"/>
      <c r="AL58" s="14">
        <f xml:space="preserve"> 1181.549 * 10^9</f>
        <v>1181549000000</v>
      </c>
      <c r="AM58" s="10"/>
      <c r="AN58" s="10"/>
      <c r="AO58" s="12">
        <v>418371</v>
      </c>
      <c r="AP58" s="10"/>
      <c r="AQ58" s="12">
        <v>648626</v>
      </c>
      <c r="AR58" s="14">
        <f xml:space="preserve"> -44.357 * 10^9</f>
        <v>-44357000000</v>
      </c>
      <c r="AS58" s="11">
        <v>-1.89</v>
      </c>
      <c r="AT58" s="14">
        <f xml:space="preserve"> 1256.57 * 10^9</f>
        <v>1256570000000</v>
      </c>
      <c r="AU58" s="12">
        <v>-78386</v>
      </c>
      <c r="AV58" s="14">
        <f xml:space="preserve"> -75.022 * 10^9</f>
        <v>-75022000000</v>
      </c>
      <c r="AW58" s="14">
        <v>3.8</v>
      </c>
      <c r="AX58" s="14">
        <f xml:space="preserve"> -34.685 * 10^9</f>
        <v>-34685000000</v>
      </c>
      <c r="AY58" s="14">
        <f xml:space="preserve"> 2182.345 * 10^9</f>
        <v>2182344999999.9998</v>
      </c>
      <c r="AZ58" s="10"/>
      <c r="BA58" s="14">
        <f xml:space="preserve"> 2010.703 * 10^9</f>
        <v>2010703000000</v>
      </c>
      <c r="BB58" s="15">
        <f xml:space="preserve"> -9.208 * 10^9</f>
        <v>-9208000000</v>
      </c>
    </row>
    <row r="59" spans="1:54" x14ac:dyDescent="0.35">
      <c r="A59" s="10">
        <v>2017</v>
      </c>
      <c r="B59" s="22">
        <v>1783312000000</v>
      </c>
      <c r="C59" s="22">
        <v>1240152000000</v>
      </c>
      <c r="D59" s="22">
        <v>-24456000000</v>
      </c>
      <c r="E59" s="22">
        <v>516780000000</v>
      </c>
      <c r="F59" s="22"/>
      <c r="G59" s="22">
        <v>522690198813.62</v>
      </c>
      <c r="H59" s="22"/>
      <c r="I59" s="22">
        <v>538382000000</v>
      </c>
      <c r="J59" s="22">
        <v>21602000000</v>
      </c>
      <c r="K59" s="22"/>
      <c r="L59" s="22">
        <v>735421000000</v>
      </c>
      <c r="M59" s="22">
        <v>541080764255.31873</v>
      </c>
      <c r="N59" s="22">
        <v>541080764255.31873</v>
      </c>
      <c r="O59" s="22">
        <v>4000000</v>
      </c>
      <c r="P59" s="23">
        <v>563698300000000</v>
      </c>
      <c r="Q59" s="22">
        <v>710965000000</v>
      </c>
      <c r="R59" s="22">
        <v>495456274559.1842</v>
      </c>
      <c r="S59" s="22">
        <v>243422892212.81586</v>
      </c>
      <c r="T59" s="14">
        <v>523652811880000</v>
      </c>
      <c r="U59" s="24"/>
      <c r="V59" s="14">
        <f xml:space="preserve"> 2279.489 * 10^9</f>
        <v>2279489000000</v>
      </c>
      <c r="W59" s="14">
        <f xml:space="preserve"> 2151.415 * 10^9</f>
        <v>2151415000000</v>
      </c>
      <c r="X59" s="1"/>
      <c r="Y59" s="1"/>
      <c r="Z59" s="1">
        <v>-77113000000</v>
      </c>
      <c r="AA59" s="1"/>
      <c r="AB59" s="3">
        <v>-1.99</v>
      </c>
      <c r="AC59" s="3">
        <v>-0.38</v>
      </c>
      <c r="AD59" s="1"/>
      <c r="AE59" s="8">
        <v>1310360</v>
      </c>
      <c r="AF59" s="8">
        <v>290874</v>
      </c>
      <c r="AH59" s="8">
        <v>115048</v>
      </c>
      <c r="AI59" s="8">
        <v>39737</v>
      </c>
      <c r="AJ59" s="8">
        <v>589694</v>
      </c>
      <c r="AK59" s="1"/>
      <c r="AL59" s="14">
        <f xml:space="preserve"> 1213.85 * 10^9</f>
        <v>1213850000000</v>
      </c>
      <c r="AM59" s="1"/>
      <c r="AN59" s="1"/>
      <c r="AO59" s="8">
        <v>430212</v>
      </c>
      <c r="AP59" s="1"/>
      <c r="AQ59" s="8">
        <v>681323</v>
      </c>
      <c r="AR59" s="14">
        <f xml:space="preserve"> -44.117*10^9</f>
        <v>-44117000000</v>
      </c>
      <c r="AS59" s="3">
        <v>-1.32</v>
      </c>
      <c r="AT59" s="14">
        <f xml:space="preserve"> 1281.195 * 10^9</f>
        <v>1281195000000</v>
      </c>
      <c r="AU59" s="8">
        <v>-65419</v>
      </c>
      <c r="AV59" s="14">
        <f xml:space="preserve"> -67.345*10^9</f>
        <v>-67345000000</v>
      </c>
      <c r="AW59" s="14">
        <v>4</v>
      </c>
      <c r="AX59" s="14">
        <f xml:space="preserve"> -33.772*10^9</f>
        <v>-33772000000</v>
      </c>
      <c r="AY59" s="14">
        <f xml:space="preserve"> 2229.12*10^9</f>
        <v>2229120000000</v>
      </c>
      <c r="AZ59" s="1"/>
      <c r="BA59" s="14">
        <f xml:space="preserve"> 2047.877*10^9</f>
        <v>2047877000000</v>
      </c>
      <c r="BB59" s="15">
        <f xml:space="preserve"> -9.729*10^9</f>
        <v>-9729000000</v>
      </c>
    </row>
    <row r="60" spans="1:54" x14ac:dyDescent="0.35">
      <c r="A60" s="10">
        <v>2018</v>
      </c>
      <c r="B60" s="22">
        <v>1823370000000</v>
      </c>
      <c r="C60" s="22">
        <v>1273391000000</v>
      </c>
      <c r="D60" s="22">
        <v>-23884000000</v>
      </c>
      <c r="E60" s="22">
        <v>541023000000</v>
      </c>
      <c r="F60" s="22"/>
      <c r="G60" s="22">
        <v>547268876080.48999</v>
      </c>
      <c r="H60" s="22"/>
      <c r="I60" s="22">
        <v>563820000000</v>
      </c>
      <c r="J60" s="22">
        <v>22797000000</v>
      </c>
      <c r="K60" s="22"/>
      <c r="L60" s="22">
        <v>773375000000</v>
      </c>
      <c r="M60" s="22">
        <v>570753896256.66016</v>
      </c>
      <c r="N60" s="22">
        <v>570753896256.66016</v>
      </c>
      <c r="O60" s="22">
        <v>0</v>
      </c>
      <c r="P60" s="23">
        <v>581702300000000</v>
      </c>
      <c r="Q60" s="22">
        <v>749491000000</v>
      </c>
      <c r="R60" s="22">
        <v>519326268479.35065</v>
      </c>
      <c r="S60" s="22">
        <v>256045834835.33218</v>
      </c>
      <c r="T60" s="14">
        <v>528665850719998.94</v>
      </c>
      <c r="U60" s="24"/>
      <c r="V60" s="14">
        <f xml:space="preserve"> 2350.91 * 10^9</f>
        <v>2350910000000</v>
      </c>
      <c r="W60" s="14">
        <f xml:space="preserve"> 2193.34*10^9</f>
        <v>2193340000000.0002</v>
      </c>
      <c r="X60" s="1"/>
      <c r="Y60" s="1"/>
      <c r="Z60" s="1">
        <v>-54684000000</v>
      </c>
      <c r="AA60" s="1"/>
      <c r="AB60" s="3">
        <v>-1.78</v>
      </c>
      <c r="AC60" s="3">
        <v>-0.18</v>
      </c>
      <c r="AD60" s="1"/>
      <c r="AE60" s="8">
        <v>1337415</v>
      </c>
      <c r="AF60" s="8">
        <v>293948</v>
      </c>
      <c r="AH60" s="8">
        <v>116917</v>
      </c>
      <c r="AI60" s="8">
        <v>40341</v>
      </c>
      <c r="AJ60" s="8">
        <v>600392</v>
      </c>
      <c r="AK60" s="1"/>
      <c r="AL60" s="14">
        <f xml:space="preserve"> 1235.26 * 10^9</f>
        <v>1235260000000</v>
      </c>
      <c r="AM60" s="1"/>
      <c r="AN60" s="1"/>
      <c r="AO60" s="8">
        <v>424889</v>
      </c>
      <c r="AP60" s="1"/>
      <c r="AQ60" s="8">
        <v>714806</v>
      </c>
      <c r="AR60" s="14">
        <f>-52.07*10^9</f>
        <v>-52070000000</v>
      </c>
      <c r="AS60" s="3">
        <v>-0.68</v>
      </c>
      <c r="AT60" s="14">
        <f xml:space="preserve"> 1306.84 * 10^9</f>
        <v>1306840000000</v>
      </c>
      <c r="AU60" s="8">
        <v>-49402</v>
      </c>
      <c r="AV60" s="14">
        <f xml:space="preserve"> -71.576 * 10^9</f>
        <v>-71576000000</v>
      </c>
      <c r="AW60" s="14">
        <v>4.2</v>
      </c>
      <c r="AX60" s="14">
        <f>-33.995*10^9</f>
        <v>-33994999999.999996</v>
      </c>
      <c r="AY60" s="14">
        <f xml:space="preserve"> 2280.04*10^9</f>
        <v>2280040000000</v>
      </c>
      <c r="AZ60" s="1"/>
      <c r="BA60" s="14">
        <f xml:space="preserve"> 2084.94*10^9</f>
        <v>2084940000000</v>
      </c>
      <c r="BB60" s="15">
        <f>-21.424*10^9</f>
        <v>-21424000000</v>
      </c>
    </row>
    <row r="61" spans="1:54" x14ac:dyDescent="0.35">
      <c r="A61" s="10">
        <v>2019</v>
      </c>
      <c r="B61" s="22">
        <v>1867051000000</v>
      </c>
      <c r="C61" s="22">
        <v>1306796000000</v>
      </c>
      <c r="D61" s="22">
        <v>-23337000000</v>
      </c>
      <c r="E61" s="22">
        <v>572294000000</v>
      </c>
      <c r="F61" s="22"/>
      <c r="G61" s="22">
        <v>579416112730.62</v>
      </c>
      <c r="H61" s="22"/>
      <c r="I61" s="22">
        <v>593922000000</v>
      </c>
      <c r="J61" s="22">
        <v>21628000000</v>
      </c>
      <c r="K61" s="22"/>
      <c r="L61" s="22">
        <v>793436000000</v>
      </c>
      <c r="M61" s="22">
        <v>579898522871.93066</v>
      </c>
      <c r="N61" s="22">
        <v>579898522871.93066</v>
      </c>
      <c r="O61" s="22">
        <v>-1000000</v>
      </c>
      <c r="P61" s="23">
        <v>603711100000000</v>
      </c>
      <c r="Q61" s="22">
        <v>770099000000</v>
      </c>
      <c r="R61" s="22">
        <v>532733352694.53271</v>
      </c>
      <c r="S61" s="22">
        <v>264083212481.06558</v>
      </c>
      <c r="T61" s="14">
        <v>531834253680000</v>
      </c>
      <c r="U61" s="24"/>
      <c r="V61" s="14">
        <f>2430.822*10^9</f>
        <v>2430822000000</v>
      </c>
      <c r="W61" s="14">
        <f xml:space="preserve"> 2320.822*10^9</f>
        <v>2320822000000</v>
      </c>
      <c r="X61" s="1"/>
      <c r="Y61" s="1"/>
      <c r="Z61" s="1">
        <v>-58171000000</v>
      </c>
      <c r="AA61" s="14">
        <v>0.2</v>
      </c>
      <c r="AB61" s="3">
        <v>-3.06</v>
      </c>
      <c r="AC61" s="3">
        <v>-1.71</v>
      </c>
      <c r="AD61" s="1"/>
      <c r="AE61" s="14">
        <v>55.3</v>
      </c>
      <c r="AF61" s="14">
        <v>12.3</v>
      </c>
      <c r="AG61" s="14">
        <v>11.1</v>
      </c>
      <c r="AH61" s="14">
        <v>4.9000000000000004</v>
      </c>
      <c r="AI61" s="14">
        <v>1.5</v>
      </c>
      <c r="AJ61" s="14">
        <v>25.5</v>
      </c>
      <c r="AK61" s="1"/>
      <c r="AL61" s="14">
        <f>1269.331*10^9</f>
        <v>1269331000000</v>
      </c>
      <c r="AM61" s="14">
        <v>5.3</v>
      </c>
      <c r="AN61" s="1"/>
      <c r="AO61" s="8">
        <v>407783</v>
      </c>
      <c r="AP61" s="14">
        <v>17.100000000000001</v>
      </c>
      <c r="AQ61" s="14">
        <v>29.9</v>
      </c>
      <c r="AR61" s="14">
        <f>-69.004*10^9</f>
        <v>-69004000000</v>
      </c>
      <c r="AS61" s="14">
        <v>-0.8</v>
      </c>
      <c r="AT61" s="14">
        <f>1336.37*10^9</f>
        <v>1336370000000</v>
      </c>
      <c r="AU61" s="8">
        <v>-62845</v>
      </c>
      <c r="AV61" s="14">
        <f>-67.039*10^9</f>
        <v>-67039000000</v>
      </c>
      <c r="AW61" s="14">
        <v>1.5</v>
      </c>
      <c r="AX61" s="14">
        <f>-26.157*10^9</f>
        <v>-26157000000</v>
      </c>
      <c r="AY61" s="14">
        <f>2345.333*10^9</f>
        <v>2345333000000</v>
      </c>
      <c r="AZ61" s="1"/>
      <c r="BA61" s="14">
        <f>2119.509*10^9</f>
        <v>2119509000000</v>
      </c>
      <c r="BB61" s="15">
        <f>-19.928*10^9</f>
        <v>-19928000000</v>
      </c>
    </row>
    <row r="62" spans="1:54" x14ac:dyDescent="0.35">
      <c r="A62" s="10">
        <v>2020</v>
      </c>
      <c r="B62" s="22">
        <v>1808861000000</v>
      </c>
      <c r="C62" s="22">
        <v>1233005000000</v>
      </c>
      <c r="D62" s="22">
        <v>-49293000000</v>
      </c>
      <c r="E62" s="22">
        <v>539458000000</v>
      </c>
      <c r="F62" s="22"/>
      <c r="G62" s="22">
        <v>483218946433.32001</v>
      </c>
      <c r="H62" s="22"/>
      <c r="I62" s="22">
        <v>558265000000</v>
      </c>
      <c r="J62" s="22">
        <v>18807000000</v>
      </c>
      <c r="K62" s="22"/>
      <c r="L62" s="22">
        <v>682704000000</v>
      </c>
      <c r="M62" s="22">
        <v>500815539683.33582</v>
      </c>
      <c r="N62" s="22">
        <v>500815539683.33582</v>
      </c>
      <c r="O62" s="22">
        <v>-1000000</v>
      </c>
      <c r="P62" s="23">
        <v>596439300000000</v>
      </c>
      <c r="Q62" s="22">
        <v>633411000000</v>
      </c>
      <c r="R62" s="22">
        <v>443321793592.30518</v>
      </c>
      <c r="S62" s="22">
        <v>215330435481.0455</v>
      </c>
      <c r="T62" s="14">
        <v>536126140720000</v>
      </c>
      <c r="U62" s="24"/>
      <c r="V62" s="1">
        <v>2318280000000</v>
      </c>
      <c r="W62" s="1">
        <v>2317120000000</v>
      </c>
      <c r="X62" s="1"/>
      <c r="Y62" s="1"/>
      <c r="Z62" s="1">
        <v>-207027000000</v>
      </c>
      <c r="AA62" s="14">
        <v>0.2</v>
      </c>
      <c r="AB62" s="3">
        <v>-5.87</v>
      </c>
      <c r="AC62" s="3">
        <v>-4.7300000000000004</v>
      </c>
      <c r="AD62" s="1"/>
      <c r="AE62" s="14">
        <v>54.2</v>
      </c>
      <c r="AF62" s="14">
        <v>12.3</v>
      </c>
      <c r="AG62" s="14">
        <v>10.199999999999999</v>
      </c>
      <c r="AH62" s="14">
        <v>4.9000000000000004</v>
      </c>
      <c r="AI62" s="14">
        <v>1.6</v>
      </c>
      <c r="AJ62" s="14">
        <v>25.3</v>
      </c>
      <c r="AK62" s="1"/>
      <c r="AL62" s="1">
        <v>1223270000000</v>
      </c>
      <c r="AM62" s="14">
        <v>5.3</v>
      </c>
      <c r="AN62" s="1"/>
      <c r="AO62" s="8">
        <v>392792</v>
      </c>
      <c r="AP62" s="14">
        <v>17</v>
      </c>
      <c r="AQ62" s="14">
        <v>29.7</v>
      </c>
      <c r="AR62" s="1">
        <v>-143604000000</v>
      </c>
      <c r="AS62" s="14">
        <v>-0.9</v>
      </c>
      <c r="AT62" s="1">
        <v>1430300000000</v>
      </c>
      <c r="AU62" s="8">
        <v>-199999</v>
      </c>
      <c r="AV62" s="1">
        <v>-207027000000</v>
      </c>
      <c r="AW62" s="14">
        <v>-2.2000000000000002</v>
      </c>
      <c r="AX62" s="1">
        <v>-177727000000</v>
      </c>
      <c r="AY62" s="1">
        <v>2657400000000</v>
      </c>
      <c r="AZ62" s="1"/>
      <c r="BA62" s="1">
        <v>2355800000000</v>
      </c>
      <c r="BB62">
        <v>-54317000000</v>
      </c>
    </row>
    <row r="63" spans="1:54" x14ac:dyDescent="0.35">
      <c r="A63" s="10">
        <v>2021</v>
      </c>
      <c r="B63" s="22">
        <v>1926253000000</v>
      </c>
      <c r="C63" s="22">
        <v>1315490000000</v>
      </c>
      <c r="D63" s="22">
        <v>-47098000000</v>
      </c>
      <c r="E63" s="22">
        <v>612198000000</v>
      </c>
      <c r="F63" s="22"/>
      <c r="G63" s="22">
        <v>589730989021.91003</v>
      </c>
      <c r="H63" s="22"/>
      <c r="I63" s="22">
        <v>622963000000</v>
      </c>
      <c r="J63" s="22">
        <v>10765000000</v>
      </c>
      <c r="K63" s="22"/>
      <c r="L63" s="22">
        <v>798609000000</v>
      </c>
      <c r="M63" s="22">
        <v>593152827453.42505</v>
      </c>
      <c r="N63" s="22">
        <v>593152827453.42505</v>
      </c>
      <c r="O63" s="22">
        <v>0</v>
      </c>
      <c r="P63" s="23">
        <v>629112500000000</v>
      </c>
      <c r="Q63" s="22">
        <v>751511000000</v>
      </c>
      <c r="R63" s="22">
        <v>525981333258.74915</v>
      </c>
      <c r="S63" s="22">
        <v>256566772522.90149</v>
      </c>
      <c r="T63" s="14">
        <v>531732524430000</v>
      </c>
      <c r="U63" s="24"/>
      <c r="V63" s="14">
        <f xml:space="preserve"> 2372.629*10^9</f>
        <v>2372629000000</v>
      </c>
      <c r="W63" s="14">
        <f>2222.356*10^9</f>
        <v>2222356000000</v>
      </c>
      <c r="X63" s="1"/>
      <c r="Y63" s="1"/>
      <c r="Z63" s="1">
        <v>-165125000000</v>
      </c>
      <c r="AA63" s="14">
        <v>0.2</v>
      </c>
      <c r="AB63" s="3">
        <v>-5.28</v>
      </c>
      <c r="AC63" s="3">
        <v>-4.0199999999999996</v>
      </c>
      <c r="AD63" s="1"/>
      <c r="AE63" s="14">
        <v>59.7</v>
      </c>
      <c r="AF63" s="14">
        <v>13.1</v>
      </c>
      <c r="AG63" s="14">
        <v>11.9</v>
      </c>
      <c r="AH63" s="14">
        <v>5.4</v>
      </c>
      <c r="AI63" s="14">
        <v>1.3</v>
      </c>
      <c r="AJ63" s="14">
        <v>28.1</v>
      </c>
      <c r="AK63" s="1"/>
      <c r="AL63" s="14">
        <f>1249.018*10^9</f>
        <v>1249018000000</v>
      </c>
      <c r="AM63" s="14">
        <v>6.2</v>
      </c>
      <c r="AN63" s="1"/>
      <c r="AO63" s="8">
        <v>419284</v>
      </c>
      <c r="AP63" s="14">
        <v>17.100000000000001</v>
      </c>
      <c r="AQ63" s="14">
        <v>29.5</v>
      </c>
      <c r="AR63" s="14">
        <f>-98.111*10^9</f>
        <v>-98111000000</v>
      </c>
      <c r="AS63" s="14">
        <v>-3.7</v>
      </c>
      <c r="AT63" s="14">
        <f>1402.081*10^9</f>
        <v>1402081000000</v>
      </c>
      <c r="AU63" s="8">
        <v>-153270</v>
      </c>
      <c r="AV63" s="14">
        <f>-153.063*10^9</f>
        <v>-153063000000</v>
      </c>
      <c r="AW63" s="14">
        <v>-2.5</v>
      </c>
      <c r="AX63" s="14">
        <f>-126.774*10^9</f>
        <v>-126774000000</v>
      </c>
      <c r="AY63" s="14">
        <f>2813.291*10^9</f>
        <v>2813291000000</v>
      </c>
      <c r="AZ63" s="1"/>
      <c r="BA63" s="14">
        <f>2606.249*10^9</f>
        <v>2606249000000</v>
      </c>
      <c r="BB63" s="15">
        <f>-51.745*10^9</f>
        <v>-51745000000</v>
      </c>
    </row>
    <row r="64" spans="1:54" x14ac:dyDescent="0.35">
      <c r="A64" s="10">
        <v>2022</v>
      </c>
      <c r="B64" s="22">
        <v>2042694000000</v>
      </c>
      <c r="C64" s="22">
        <v>1409070000000</v>
      </c>
      <c r="D64" s="22">
        <v>-102319000000</v>
      </c>
      <c r="E64" s="22">
        <v>664994000000</v>
      </c>
      <c r="F64" s="22"/>
      <c r="G64" s="22">
        <v>597444609089.43005</v>
      </c>
      <c r="H64" s="22"/>
      <c r="I64" s="22">
        <v>698715000000</v>
      </c>
      <c r="J64" s="22">
        <v>33720000000</v>
      </c>
      <c r="K64" s="22"/>
      <c r="L64" s="22">
        <v>1017725000000</v>
      </c>
      <c r="M64" s="22">
        <v>772874933426.42627</v>
      </c>
      <c r="N64" s="22">
        <v>772874933426.42627</v>
      </c>
      <c r="O64" s="22">
        <v>2000000</v>
      </c>
      <c r="P64" s="23">
        <v>681886100000000</v>
      </c>
      <c r="Q64" s="22">
        <v>915406000000</v>
      </c>
      <c r="R64" s="22">
        <v>635875198649.9259</v>
      </c>
      <c r="S64" s="22">
        <v>326118529831.69098</v>
      </c>
      <c r="T64" s="14">
        <v>542460530359999.06</v>
      </c>
      <c r="U64" s="24"/>
      <c r="V64" s="14">
        <f>2600.33*10^9</f>
        <v>2600330000000</v>
      </c>
      <c r="W64" s="14">
        <f>2371.53*10^9</f>
        <v>2371530000000</v>
      </c>
      <c r="X64" s="1"/>
      <c r="Y64" s="1"/>
      <c r="Z64" s="1">
        <v>-125731000000</v>
      </c>
      <c r="AA64" s="14">
        <v>0.3</v>
      </c>
      <c r="AB64" s="3">
        <v>-4.4000000000000004</v>
      </c>
      <c r="AC64" s="3">
        <v>-2.57</v>
      </c>
      <c r="AD64" s="1"/>
      <c r="AE64" s="14">
        <v>57.4</v>
      </c>
      <c r="AF64" s="14">
        <v>12.6</v>
      </c>
      <c r="AG64" s="14">
        <v>11.4</v>
      </c>
      <c r="AH64" s="14">
        <v>5.2</v>
      </c>
      <c r="AI64" s="14">
        <v>1</v>
      </c>
      <c r="AJ64" s="14">
        <v>27.1</v>
      </c>
      <c r="AK64" s="1"/>
      <c r="AL64" s="14">
        <f>1334.34*10^9</f>
        <v>1334340000000</v>
      </c>
      <c r="AM64" s="14">
        <v>6</v>
      </c>
      <c r="AN64" s="1"/>
      <c r="AO64" s="8">
        <v>445313</v>
      </c>
      <c r="AP64" s="14">
        <v>16.899999999999999</v>
      </c>
      <c r="AQ64" s="14">
        <v>29.3</v>
      </c>
      <c r="AR64" s="14">
        <f>-119.986*10^9</f>
        <v>-119986000000</v>
      </c>
      <c r="AS64" s="14">
        <v>-3.6</v>
      </c>
      <c r="AT64" s="14">
        <f>1457.29*10^9</f>
        <v>1457290000000</v>
      </c>
      <c r="AU64" s="8">
        <v>-112020</v>
      </c>
      <c r="AV64" s="14">
        <f>-122.958*10^9</f>
        <v>-122958000000</v>
      </c>
      <c r="AW64" s="14">
        <v>-0.2</v>
      </c>
      <c r="AX64" s="14">
        <f>-100.999*10^9</f>
        <v>-100999000000</v>
      </c>
      <c r="AY64" s="14">
        <f xml:space="preserve"> 2950.13*10^9</f>
        <v>2950130000000</v>
      </c>
      <c r="AZ64" s="1"/>
      <c r="BA64" s="14">
        <f>2624.47*10^9</f>
        <v>2624470000000</v>
      </c>
      <c r="BB64" s="15">
        <f>-44.335*10^9</f>
        <v>-44335000000</v>
      </c>
    </row>
    <row r="65" spans="1:54" x14ac:dyDescent="0.35">
      <c r="A65" s="1">
        <v>2023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O65" s="1"/>
      <c r="P65" s="9">
        <v>708905000000000</v>
      </c>
      <c r="Q65" s="1"/>
      <c r="T65" s="1"/>
      <c r="U65" s="1"/>
      <c r="V65" s="1">
        <v>2822460000000</v>
      </c>
      <c r="W65" s="1">
        <v>2568660000000</v>
      </c>
      <c r="X65" s="1"/>
      <c r="Y65" s="1"/>
      <c r="Z65" s="1">
        <v>-153952000000</v>
      </c>
      <c r="AA65" s="14">
        <v>0.2</v>
      </c>
      <c r="AB65" s="3">
        <v>-4.63</v>
      </c>
      <c r="AC65" s="3">
        <v>-3.01</v>
      </c>
      <c r="AD65" s="1"/>
      <c r="AE65" s="14">
        <v>57.8</v>
      </c>
      <c r="AF65" s="14">
        <v>12.3</v>
      </c>
      <c r="AG65" s="14">
        <v>13.1</v>
      </c>
      <c r="AH65" s="14">
        <v>5.2</v>
      </c>
      <c r="AI65" s="14">
        <v>1.6</v>
      </c>
      <c r="AJ65" s="14">
        <v>25.6</v>
      </c>
      <c r="AK65" s="1"/>
      <c r="AL65" s="1">
        <v>1454550000000</v>
      </c>
      <c r="AM65" s="14">
        <v>5.5</v>
      </c>
      <c r="AN65" s="1"/>
      <c r="AP65" s="14">
        <v>16.8</v>
      </c>
      <c r="AQ65" s="14">
        <v>29.5</v>
      </c>
      <c r="AR65" s="1">
        <v>-138240000000</v>
      </c>
      <c r="AS65" s="14">
        <v>-3</v>
      </c>
      <c r="AT65" s="1">
        <v>1608500000000</v>
      </c>
      <c r="AV65" s="1">
        <v>-153952000000</v>
      </c>
      <c r="AW65" s="14">
        <v>-0.3</v>
      </c>
      <c r="AX65" s="1">
        <v>-105152000000</v>
      </c>
      <c r="AY65" s="1">
        <v>3101200000000</v>
      </c>
      <c r="AZ65" s="1"/>
      <c r="BA65" s="1">
        <v>2870100000000</v>
      </c>
      <c r="BB65">
        <v>-30404000000</v>
      </c>
    </row>
    <row r="66" spans="1:54" x14ac:dyDescent="0.35">
      <c r="A66" s="1">
        <v>2024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O66" s="1"/>
      <c r="P66" s="9">
        <v>726720800000000</v>
      </c>
      <c r="Q66" s="1"/>
      <c r="T66" s="1"/>
      <c r="U66" s="1"/>
      <c r="V66" s="1">
        <v>2912900000000</v>
      </c>
      <c r="W66" s="1">
        <v>2596860000000</v>
      </c>
      <c r="X66" s="1"/>
      <c r="Y66" s="1"/>
      <c r="Z66" s="1">
        <v>-173695000000</v>
      </c>
      <c r="AA66" s="14">
        <v>0.3</v>
      </c>
      <c r="AB66" s="3">
        <v>-4.0599999999999996</v>
      </c>
      <c r="AC66" s="3">
        <v>-2.2999999999999998</v>
      </c>
      <c r="AD66" s="1"/>
      <c r="AE66" s="14">
        <v>56.3</v>
      </c>
      <c r="AF66" s="14">
        <v>12.3</v>
      </c>
      <c r="AG66" s="14">
        <v>11.4</v>
      </c>
      <c r="AH66" s="14">
        <v>5.3</v>
      </c>
      <c r="AI66" s="14">
        <v>1.9</v>
      </c>
      <c r="AJ66" s="14">
        <v>25.4</v>
      </c>
      <c r="AK66" s="1"/>
      <c r="AL66" s="1">
        <v>1493530000000</v>
      </c>
      <c r="AM66" s="14">
        <v>6.2</v>
      </c>
      <c r="AN66" s="1"/>
      <c r="AP66" s="14">
        <v>16.3</v>
      </c>
      <c r="AQ66" s="14">
        <v>28.9</v>
      </c>
      <c r="AR66" s="1">
        <v>-162429000000</v>
      </c>
      <c r="AS66" s="1"/>
      <c r="AT66" s="1">
        <v>1667230000000</v>
      </c>
      <c r="AV66" s="1">
        <v>-173695000000</v>
      </c>
      <c r="AW66" s="14">
        <v>-1.2</v>
      </c>
      <c r="AX66" s="1">
        <v>-121339000000</v>
      </c>
      <c r="AY66" s="1">
        <v>3271760000000</v>
      </c>
      <c r="AZ66" s="1"/>
      <c r="BA66" s="1">
        <v>3033250000000</v>
      </c>
      <c r="BB66">
        <v>2880000000</v>
      </c>
    </row>
    <row r="67" spans="1:54" x14ac:dyDescent="0.35">
      <c r="A67" s="1">
        <v>2025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O67" s="1"/>
      <c r="Q67" s="1"/>
      <c r="T67" s="1"/>
      <c r="U67" s="1"/>
      <c r="V67" s="1">
        <v>2991750000000</v>
      </c>
      <c r="W67" s="1">
        <v>2624280000000</v>
      </c>
      <c r="X67" s="1"/>
      <c r="Y67" s="1"/>
      <c r="Z67" s="1">
        <v>-177018000000</v>
      </c>
      <c r="AA67" s="14">
        <v>0.3</v>
      </c>
      <c r="AB67" s="3">
        <v>-3.98</v>
      </c>
      <c r="AC67" s="3">
        <v>-2.08</v>
      </c>
      <c r="AD67" s="1"/>
      <c r="AE67" s="14">
        <v>56.1</v>
      </c>
      <c r="AF67" s="14">
        <v>12.3</v>
      </c>
      <c r="AG67" s="14">
        <v>11.3</v>
      </c>
      <c r="AH67" s="14">
        <v>5.3</v>
      </c>
      <c r="AI67" s="14">
        <v>2.1</v>
      </c>
      <c r="AJ67" s="14">
        <v>25</v>
      </c>
      <c r="AK67" s="1"/>
      <c r="AL67" s="1">
        <v>1531850000000</v>
      </c>
      <c r="AM67" s="14">
        <v>6.2</v>
      </c>
      <c r="AN67" s="1"/>
      <c r="AP67" s="14">
        <v>16.3</v>
      </c>
      <c r="AQ67" s="14">
        <v>29</v>
      </c>
      <c r="AR67" s="1">
        <v>-166278000000</v>
      </c>
      <c r="AS67" s="1"/>
      <c r="AT67" s="1">
        <v>1708860000000</v>
      </c>
      <c r="AV67" s="1">
        <v>-177018000000</v>
      </c>
      <c r="AW67" s="14">
        <v>-1.1000000000000001</v>
      </c>
      <c r="AX67" s="1">
        <v>-115521000000</v>
      </c>
      <c r="AY67" s="1">
        <v>3448780000000</v>
      </c>
      <c r="AZ67" s="1"/>
      <c r="BA67" s="1">
        <v>3203820000000</v>
      </c>
      <c r="BB67">
        <v>-3946000000</v>
      </c>
    </row>
    <row r="68" spans="1:54" x14ac:dyDescent="0.35">
      <c r="A68" s="1">
        <v>2026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O68" s="1"/>
      <c r="Q68" s="1"/>
      <c r="T68" s="1"/>
      <c r="U68" s="1"/>
      <c r="V68" s="1">
        <v>3086170000000</v>
      </c>
      <c r="W68" s="1">
        <v>2659670000000</v>
      </c>
      <c r="X68" s="1"/>
      <c r="Y68" s="1"/>
      <c r="Z68" s="1">
        <v>-179035000000</v>
      </c>
      <c r="AA68" s="14">
        <v>0.3</v>
      </c>
      <c r="AB68" s="3">
        <v>-3.92</v>
      </c>
      <c r="AC68" s="3">
        <v>-1.81</v>
      </c>
      <c r="AD68" s="1"/>
      <c r="AE68" s="14">
        <v>55.6</v>
      </c>
      <c r="AF68" s="14">
        <v>12.1</v>
      </c>
      <c r="AG68" s="14">
        <v>11.1</v>
      </c>
      <c r="AH68" s="14">
        <v>5.3</v>
      </c>
      <c r="AI68" s="14">
        <v>2.4</v>
      </c>
      <c r="AJ68" s="14">
        <v>24.8</v>
      </c>
      <c r="AK68" s="1"/>
      <c r="AL68" s="1">
        <v>1580480000000</v>
      </c>
      <c r="AM68" s="14">
        <v>6.1</v>
      </c>
      <c r="AN68" s="1"/>
      <c r="AP68" s="14">
        <v>16.2</v>
      </c>
      <c r="AQ68" s="14">
        <v>29</v>
      </c>
      <c r="AR68" s="1">
        <v>-169838000000</v>
      </c>
      <c r="AS68" s="1"/>
      <c r="AT68" s="1">
        <v>1759510000000</v>
      </c>
      <c r="AV68" s="1">
        <v>-179035000000</v>
      </c>
      <c r="AW68" s="1"/>
      <c r="AX68" s="1">
        <v>-107939000000</v>
      </c>
      <c r="AY68" s="1">
        <v>3627810000000</v>
      </c>
      <c r="AZ68" s="1"/>
      <c r="BA68" s="1">
        <v>3375120000000</v>
      </c>
      <c r="BB68">
        <v>-11996000000</v>
      </c>
    </row>
    <row r="69" spans="1:54" x14ac:dyDescent="0.35">
      <c r="A69" s="1">
        <v>2027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O69" s="1"/>
      <c r="Q69" s="1"/>
      <c r="T69" s="1"/>
      <c r="U69" s="1"/>
      <c r="V69" s="1">
        <v>3184940000000</v>
      </c>
      <c r="W69" s="1">
        <v>2697420000000</v>
      </c>
      <c r="X69" s="1"/>
      <c r="Y69" s="1"/>
      <c r="Z69" s="1">
        <v>-189022000000</v>
      </c>
      <c r="AA69" s="14">
        <v>0.3</v>
      </c>
      <c r="AB69" s="3">
        <v>-3.87</v>
      </c>
      <c r="AC69" s="3">
        <v>-1.53</v>
      </c>
      <c r="AD69" s="1"/>
      <c r="AE69" s="14">
        <v>55.5</v>
      </c>
      <c r="AF69" s="14">
        <v>12</v>
      </c>
      <c r="AG69" s="14">
        <v>11</v>
      </c>
      <c r="AH69" s="14">
        <v>5.2</v>
      </c>
      <c r="AI69" s="14">
        <v>2.6</v>
      </c>
      <c r="AJ69" s="14">
        <v>24.6</v>
      </c>
      <c r="AK69" s="1"/>
      <c r="AL69" s="1">
        <v>1629280000000</v>
      </c>
      <c r="AM69" s="14">
        <v>6.1</v>
      </c>
      <c r="AN69" s="1"/>
      <c r="AP69" s="14">
        <v>16.2</v>
      </c>
      <c r="AQ69" s="14">
        <v>29</v>
      </c>
      <c r="AR69" s="1">
        <v>-182184000000</v>
      </c>
      <c r="AS69" s="1"/>
      <c r="AT69" s="1">
        <v>1818310000000</v>
      </c>
      <c r="AV69" s="1">
        <v>-189022000000</v>
      </c>
      <c r="AW69" s="1"/>
      <c r="AX69" s="1">
        <v>-105214000000</v>
      </c>
      <c r="AY69" s="1">
        <v>3816840000000</v>
      </c>
      <c r="AZ69" s="1"/>
      <c r="BA69" s="1">
        <v>3556060000000</v>
      </c>
      <c r="BB69">
        <v>-14573000000</v>
      </c>
    </row>
    <row r="70" spans="1:54" x14ac:dyDescent="0.35">
      <c r="A70" s="1">
        <v>2028</v>
      </c>
      <c r="B70" s="1"/>
      <c r="C70" s="1"/>
      <c r="D70" s="1"/>
      <c r="E70" s="1"/>
      <c r="F70" s="1"/>
      <c r="G70" s="1"/>
      <c r="H70" s="1"/>
      <c r="I70" s="21"/>
      <c r="J70" s="21"/>
      <c r="K70" s="21"/>
      <c r="L70" s="21"/>
      <c r="M70" s="21"/>
      <c r="N70" s="21"/>
      <c r="O70" s="21"/>
      <c r="P70" s="21"/>
      <c r="Q70" s="1"/>
      <c r="T70" s="1"/>
      <c r="U70" s="1"/>
      <c r="V70" s="1">
        <v>3289380000000</v>
      </c>
      <c r="W70" s="1">
        <v>2736280000000</v>
      </c>
      <c r="X70" s="1"/>
      <c r="Y70" s="1"/>
      <c r="Z70" s="1">
        <v>-193892000000</v>
      </c>
      <c r="AA70" s="14">
        <v>0.3</v>
      </c>
      <c r="AB70" s="3">
        <v>-4.12</v>
      </c>
      <c r="AC70" s="3">
        <v>-1.44</v>
      </c>
      <c r="AD70" s="1"/>
      <c r="AE70" s="14">
        <v>55.4</v>
      </c>
      <c r="AF70" s="14">
        <v>12</v>
      </c>
      <c r="AG70" s="14">
        <v>10.9</v>
      </c>
      <c r="AH70" s="14">
        <v>5.2</v>
      </c>
      <c r="AI70" s="14">
        <v>2.8</v>
      </c>
      <c r="AJ70" s="14">
        <v>24.5</v>
      </c>
      <c r="AK70" s="1"/>
      <c r="AL70" s="1">
        <v>1682050000000</v>
      </c>
      <c r="AM70" s="14">
        <v>6.1</v>
      </c>
      <c r="AN70" s="1"/>
      <c r="AP70" s="14">
        <v>16.2</v>
      </c>
      <c r="AQ70" s="14">
        <v>29</v>
      </c>
      <c r="AR70" s="1">
        <v>-190167000000</v>
      </c>
      <c r="AS70" s="1"/>
      <c r="AT70" s="1">
        <v>1875940000000</v>
      </c>
      <c r="AV70" s="1">
        <v>-193892000000</v>
      </c>
      <c r="AW70" s="1"/>
      <c r="AX70" s="1">
        <v>-100317000000</v>
      </c>
      <c r="AY70" s="1">
        <v>4010730000000</v>
      </c>
      <c r="AZ70" s="1"/>
      <c r="BA70" s="1">
        <v>3741400000000</v>
      </c>
      <c r="BB70">
        <v>-9822000000</v>
      </c>
    </row>
    <row r="71" spans="1:54" x14ac:dyDescent="0.35">
      <c r="A71" s="1">
        <v>2029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O71" s="1"/>
      <c r="Q71" s="1"/>
      <c r="T71" s="1"/>
      <c r="U71" s="1"/>
      <c r="V71" s="1">
        <v>3392860000000</v>
      </c>
      <c r="W71" s="1">
        <v>2773170000000</v>
      </c>
      <c r="X71" s="1"/>
      <c r="Y71" s="1"/>
      <c r="Z71" s="1">
        <v>-199679000000</v>
      </c>
      <c r="AA71" s="14">
        <v>0.3</v>
      </c>
      <c r="AB71" s="1"/>
      <c r="AC71" s="1"/>
      <c r="AD71" s="1"/>
      <c r="AE71" s="14">
        <v>55.3</v>
      </c>
      <c r="AF71" s="14">
        <v>12</v>
      </c>
      <c r="AG71" s="14">
        <v>10.8</v>
      </c>
      <c r="AH71" s="14">
        <v>5.2</v>
      </c>
      <c r="AI71" s="14">
        <v>2.9</v>
      </c>
      <c r="AJ71" s="14">
        <v>24.4</v>
      </c>
      <c r="AK71" s="1"/>
      <c r="AL71" s="1">
        <v>1735010000000</v>
      </c>
      <c r="AM71" s="14">
        <v>6.1</v>
      </c>
      <c r="AN71" s="1"/>
      <c r="AP71" s="14">
        <v>16.2</v>
      </c>
      <c r="AQ71" s="14">
        <v>29</v>
      </c>
      <c r="AR71" s="1">
        <v>-197544000000</v>
      </c>
      <c r="AS71" s="1"/>
      <c r="AT71" s="1">
        <v>1934690000000</v>
      </c>
      <c r="AV71" s="1">
        <v>-199679000000</v>
      </c>
      <c r="AW71" s="1"/>
      <c r="AX71" s="1">
        <v>-95784000000</v>
      </c>
      <c r="AY71" s="1">
        <v>4210410000000</v>
      </c>
      <c r="AZ71" s="1"/>
      <c r="BA71" s="1">
        <v>3932600000000</v>
      </c>
      <c r="BB71">
        <v>-4507000000</v>
      </c>
    </row>
    <row r="72" spans="1:54" x14ac:dyDescent="0.35">
      <c r="A72" s="1">
        <v>2030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O72" s="1"/>
      <c r="Q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I72" s="1"/>
      <c r="AJ72" s="1"/>
      <c r="AK72" s="1"/>
      <c r="AL72" s="1"/>
      <c r="AM72" s="1"/>
      <c r="AN72" s="1"/>
      <c r="AP72" s="1"/>
      <c r="AR72" s="1"/>
      <c r="AS72" s="1"/>
      <c r="AV72" s="1"/>
      <c r="AW72" s="1"/>
      <c r="AX72" s="1"/>
      <c r="AY72" s="1"/>
      <c r="AZ72" s="1"/>
      <c r="BA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Phuong Trang</dc:creator>
  <cp:lastModifiedBy>Trang Ngo</cp:lastModifiedBy>
  <dcterms:created xsi:type="dcterms:W3CDTF">2025-02-06T07:56:45Z</dcterms:created>
  <dcterms:modified xsi:type="dcterms:W3CDTF">2025-02-21T06:29:30Z</dcterms:modified>
</cp:coreProperties>
</file>