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am\سطح المكتب\Freelance\1.0-Freelancer\Awarded Projects\A-Project 08- AUS Panorama\Working Files\"/>
    </mc:Choice>
  </mc:AlternateContent>
  <xr:revisionPtr revIDLastSave="0" documentId="13_ncr:1_{42E6938F-2F25-4610-B1C8-0FCFE42D7C26}" xr6:coauthVersionLast="46" xr6:coauthVersionMax="46" xr10:uidLastSave="{00000000-0000-0000-0000-000000000000}"/>
  <bookViews>
    <workbookView xWindow="-98" yWindow="-98" windowWidth="24496" windowHeight="15796" tabRatio="851" xr2:uid="{00000000-000D-0000-FFFF-FFFF00000000}"/>
  </bookViews>
  <sheets>
    <sheet name="BOQ" sheetId="3" r:id="rId1"/>
    <sheet name="EW-Duct Weight-FCU" sheetId="7" r:id="rId2"/>
    <sheet name="EW-Duct Weight-EXHAUST" sheetId="8" r:id="rId3"/>
    <sheet name="EXST-Duct Weight-FCU" sheetId="5" r:id="rId4"/>
    <sheet name="EXST-Duct Weight-EXHAUST" sheetId="6" r:id="rId5"/>
    <sheet name="WW-Duct Weight-FCU" sheetId="2" r:id="rId6"/>
    <sheet name="WW-Duct Weight-EXHAUST" sheetId="4" r:id="rId7"/>
  </sheets>
  <definedNames>
    <definedName name="_xlnm._FilterDatabase" localSheetId="0" hidden="1">BOQ!$A$3:$W$60</definedName>
    <definedName name="conv">#REF!</definedName>
    <definedName name="_xlnm.Print_Area" localSheetId="0">BOQ!$A$1:$U$61</definedName>
    <definedName name="_xlnm.Print_Area" localSheetId="2">'EW-Duct Weight-EXHAUST'!$A$1:$N$24</definedName>
    <definedName name="_xlnm.Print_Area" localSheetId="1">'EW-Duct Weight-FCU'!$A$1:$G$45</definedName>
    <definedName name="_xlnm.Print_Area" localSheetId="4">'EXST-Duct Weight-EXHAUST'!$A$1:$N$24</definedName>
    <definedName name="_xlnm.Print_Area" localSheetId="3">'EXST-Duct Weight-FCU'!$A$1:$G$45</definedName>
    <definedName name="_xlnm.Print_Area" localSheetId="6">'WW-Duct Weight-EXHAUST'!$A$1:$N$24</definedName>
    <definedName name="_xlnm.Print_Area" localSheetId="5">'WW-Duct Weight-FCU'!$A$1:$N$58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8" l="1"/>
  <c r="L13" i="8"/>
  <c r="K13" i="8"/>
  <c r="J13" i="8"/>
  <c r="I13" i="8"/>
  <c r="H13" i="8"/>
  <c r="M10" i="8"/>
  <c r="L10" i="8"/>
  <c r="L12" i="8" s="1"/>
  <c r="L14" i="8" s="1"/>
  <c r="K10" i="8"/>
  <c r="J10" i="8"/>
  <c r="I10" i="8"/>
  <c r="G10" i="8"/>
  <c r="H10" i="8" s="1"/>
  <c r="M9" i="8"/>
  <c r="L9" i="8"/>
  <c r="K9" i="8"/>
  <c r="J9" i="8"/>
  <c r="I9" i="8"/>
  <c r="G9" i="8"/>
  <c r="H9" i="8" s="1"/>
  <c r="E40" i="5"/>
  <c r="E40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M13" i="6"/>
  <c r="L13" i="6"/>
  <c r="K13" i="6"/>
  <c r="J13" i="6"/>
  <c r="I13" i="6"/>
  <c r="H13" i="6"/>
  <c r="M10" i="6"/>
  <c r="L10" i="6"/>
  <c r="K10" i="6"/>
  <c r="J10" i="6"/>
  <c r="I10" i="6"/>
  <c r="G10" i="6"/>
  <c r="H10" i="6" s="1"/>
  <c r="M9" i="6"/>
  <c r="L9" i="6"/>
  <c r="K9" i="6"/>
  <c r="J9" i="6"/>
  <c r="I9" i="6"/>
  <c r="G9" i="6"/>
  <c r="H9" i="6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8" i="5"/>
  <c r="M13" i="4"/>
  <c r="L13" i="4"/>
  <c r="K13" i="4"/>
  <c r="J13" i="4"/>
  <c r="I13" i="4"/>
  <c r="H13" i="4"/>
  <c r="M10" i="4"/>
  <c r="L10" i="4"/>
  <c r="K10" i="4"/>
  <c r="J10" i="4"/>
  <c r="I10" i="4"/>
  <c r="G10" i="4"/>
  <c r="H10" i="4" s="1"/>
  <c r="M9" i="4"/>
  <c r="L9" i="4"/>
  <c r="K9" i="4"/>
  <c r="J9" i="4"/>
  <c r="I9" i="4"/>
  <c r="G9" i="4"/>
  <c r="H9" i="4" s="1"/>
  <c r="J12" i="6" l="1"/>
  <c r="J14" i="6" s="1"/>
  <c r="K12" i="6"/>
  <c r="K14" i="6" s="1"/>
  <c r="L12" i="6"/>
  <c r="L14" i="6" s="1"/>
  <c r="M12" i="6"/>
  <c r="M14" i="6" s="1"/>
  <c r="H12" i="6"/>
  <c r="H14" i="6" s="1"/>
  <c r="I12" i="6"/>
  <c r="I14" i="6" s="1"/>
  <c r="M12" i="8"/>
  <c r="M14" i="8" s="1"/>
  <c r="J12" i="8"/>
  <c r="J14" i="8" s="1"/>
  <c r="K12" i="8"/>
  <c r="K14" i="8" s="1"/>
  <c r="H12" i="8"/>
  <c r="H14" i="8" s="1"/>
  <c r="I12" i="8"/>
  <c r="I14" i="8" s="1"/>
  <c r="E39" i="7"/>
  <c r="E41" i="7" s="1"/>
  <c r="E42" i="7" s="1"/>
  <c r="E44" i="7" s="1"/>
  <c r="E39" i="5"/>
  <c r="E41" i="5" s="1"/>
  <c r="E42" i="5" s="1"/>
  <c r="M12" i="4"/>
  <c r="M14" i="4" s="1"/>
  <c r="I12" i="4"/>
  <c r="I14" i="4" s="1"/>
  <c r="J12" i="4"/>
  <c r="J14" i="4" s="1"/>
  <c r="L12" i="4"/>
  <c r="L14" i="4" s="1"/>
  <c r="K12" i="4"/>
  <c r="K14" i="4" s="1"/>
  <c r="H12" i="4"/>
  <c r="H14" i="4" s="1"/>
  <c r="H15" i="8" l="1"/>
  <c r="H17" i="8" s="1"/>
  <c r="H19" i="8" s="1"/>
  <c r="H15" i="6"/>
  <c r="H17" i="6" s="1"/>
  <c r="H19" i="6" s="1"/>
  <c r="E44" i="5"/>
  <c r="H15" i="4"/>
  <c r="H17" i="4" s="1"/>
  <c r="H19" i="4" s="1"/>
  <c r="G37" i="2" l="1"/>
  <c r="H37" i="2" s="1"/>
  <c r="I37" i="2"/>
  <c r="J37" i="2"/>
  <c r="K37" i="2"/>
  <c r="L37" i="2"/>
  <c r="M37" i="2"/>
  <c r="G38" i="2"/>
  <c r="H38" i="2" s="1"/>
  <c r="I38" i="2"/>
  <c r="J38" i="2"/>
  <c r="K38" i="2"/>
  <c r="L38" i="2"/>
  <c r="M38" i="2"/>
  <c r="G39" i="2"/>
  <c r="H39" i="2" s="1"/>
  <c r="I39" i="2"/>
  <c r="J39" i="2"/>
  <c r="K39" i="2"/>
  <c r="L39" i="2"/>
  <c r="M39" i="2"/>
  <c r="G40" i="2"/>
  <c r="H40" i="2" s="1"/>
  <c r="I40" i="2"/>
  <c r="J40" i="2"/>
  <c r="K40" i="2"/>
  <c r="L40" i="2"/>
  <c r="M40" i="2"/>
  <c r="G41" i="2"/>
  <c r="H41" i="2" s="1"/>
  <c r="I41" i="2"/>
  <c r="J41" i="2"/>
  <c r="K41" i="2"/>
  <c r="L41" i="2"/>
  <c r="M41" i="2"/>
  <c r="G42" i="2"/>
  <c r="H42" i="2" s="1"/>
  <c r="I42" i="2"/>
  <c r="J42" i="2"/>
  <c r="K42" i="2"/>
  <c r="L42" i="2"/>
  <c r="M42" i="2"/>
  <c r="G43" i="2"/>
  <c r="H43" i="2" s="1"/>
  <c r="I43" i="2"/>
  <c r="J43" i="2"/>
  <c r="K43" i="2"/>
  <c r="L43" i="2"/>
  <c r="M43" i="2"/>
  <c r="G23" i="2"/>
  <c r="H23" i="2" s="1"/>
  <c r="I23" i="2"/>
  <c r="J23" i="2"/>
  <c r="K23" i="2"/>
  <c r="L23" i="2"/>
  <c r="M23" i="2"/>
  <c r="G24" i="2"/>
  <c r="H24" i="2" s="1"/>
  <c r="I24" i="2"/>
  <c r="J24" i="2"/>
  <c r="K24" i="2"/>
  <c r="L24" i="2"/>
  <c r="M24" i="2"/>
  <c r="G25" i="2"/>
  <c r="H25" i="2" s="1"/>
  <c r="I25" i="2"/>
  <c r="J25" i="2"/>
  <c r="K25" i="2"/>
  <c r="L25" i="2"/>
  <c r="M25" i="2"/>
  <c r="G26" i="2"/>
  <c r="H26" i="2" s="1"/>
  <c r="I26" i="2"/>
  <c r="J26" i="2"/>
  <c r="K26" i="2"/>
  <c r="L26" i="2"/>
  <c r="M26" i="2"/>
  <c r="G27" i="2"/>
  <c r="H27" i="2" s="1"/>
  <c r="I27" i="2"/>
  <c r="J27" i="2"/>
  <c r="K27" i="2"/>
  <c r="L27" i="2"/>
  <c r="M27" i="2"/>
  <c r="G28" i="2"/>
  <c r="H28" i="2" s="1"/>
  <c r="I28" i="2"/>
  <c r="J28" i="2"/>
  <c r="K28" i="2"/>
  <c r="L28" i="2"/>
  <c r="M28" i="2"/>
  <c r="G29" i="2"/>
  <c r="H29" i="2" s="1"/>
  <c r="I29" i="2"/>
  <c r="J29" i="2"/>
  <c r="K29" i="2"/>
  <c r="L29" i="2"/>
  <c r="M29" i="2"/>
  <c r="G30" i="2"/>
  <c r="H30" i="2" s="1"/>
  <c r="I30" i="2"/>
  <c r="J30" i="2"/>
  <c r="K30" i="2"/>
  <c r="L30" i="2"/>
  <c r="M30" i="2"/>
  <c r="G31" i="2"/>
  <c r="H31" i="2" s="1"/>
  <c r="I31" i="2"/>
  <c r="J31" i="2"/>
  <c r="K31" i="2"/>
  <c r="L31" i="2"/>
  <c r="M31" i="2"/>
  <c r="G32" i="2"/>
  <c r="H32" i="2" s="1"/>
  <c r="I32" i="2"/>
  <c r="J32" i="2"/>
  <c r="K32" i="2"/>
  <c r="L32" i="2"/>
  <c r="M32" i="2"/>
  <c r="M47" i="2" l="1"/>
  <c r="L47" i="2"/>
  <c r="K47" i="2"/>
  <c r="J47" i="2"/>
  <c r="I47" i="2"/>
  <c r="H47" i="2"/>
  <c r="M44" i="2"/>
  <c r="L44" i="2"/>
  <c r="K44" i="2"/>
  <c r="J44" i="2"/>
  <c r="I44" i="2"/>
  <c r="G44" i="2"/>
  <c r="H44" i="2" s="1"/>
  <c r="M36" i="2"/>
  <c r="L36" i="2"/>
  <c r="K36" i="2"/>
  <c r="J36" i="2"/>
  <c r="I36" i="2"/>
  <c r="G36" i="2"/>
  <c r="H36" i="2" s="1"/>
  <c r="M35" i="2"/>
  <c r="L35" i="2"/>
  <c r="K35" i="2"/>
  <c r="J35" i="2"/>
  <c r="I35" i="2"/>
  <c r="G35" i="2"/>
  <c r="H35" i="2" s="1"/>
  <c r="M34" i="2"/>
  <c r="L34" i="2"/>
  <c r="K34" i="2"/>
  <c r="J34" i="2"/>
  <c r="I34" i="2"/>
  <c r="G34" i="2"/>
  <c r="H34" i="2" s="1"/>
  <c r="M33" i="2"/>
  <c r="L33" i="2"/>
  <c r="K33" i="2"/>
  <c r="J33" i="2"/>
  <c r="I33" i="2"/>
  <c r="G33" i="2"/>
  <c r="H33" i="2" s="1"/>
  <c r="M22" i="2"/>
  <c r="L22" i="2"/>
  <c r="K22" i="2"/>
  <c r="J22" i="2"/>
  <c r="I22" i="2"/>
  <c r="G22" i="2"/>
  <c r="H22" i="2" s="1"/>
  <c r="M21" i="2"/>
  <c r="L21" i="2"/>
  <c r="K21" i="2"/>
  <c r="J21" i="2"/>
  <c r="I21" i="2"/>
  <c r="G21" i="2"/>
  <c r="H21" i="2" s="1"/>
  <c r="M20" i="2"/>
  <c r="L20" i="2"/>
  <c r="K20" i="2"/>
  <c r="J20" i="2"/>
  <c r="I20" i="2"/>
  <c r="G20" i="2"/>
  <c r="H20" i="2" s="1"/>
  <c r="M19" i="2"/>
  <c r="L19" i="2"/>
  <c r="K19" i="2"/>
  <c r="J19" i="2"/>
  <c r="I19" i="2"/>
  <c r="G19" i="2"/>
  <c r="H19" i="2" s="1"/>
  <c r="M18" i="2"/>
  <c r="L18" i="2"/>
  <c r="K18" i="2"/>
  <c r="J18" i="2"/>
  <c r="I18" i="2"/>
  <c r="G18" i="2"/>
  <c r="H18" i="2" s="1"/>
  <c r="M17" i="2"/>
  <c r="L17" i="2"/>
  <c r="K17" i="2"/>
  <c r="J17" i="2"/>
  <c r="I17" i="2"/>
  <c r="G17" i="2"/>
  <c r="H17" i="2" s="1"/>
  <c r="M16" i="2"/>
  <c r="L16" i="2"/>
  <c r="K16" i="2"/>
  <c r="J16" i="2"/>
  <c r="I16" i="2"/>
  <c r="G16" i="2"/>
  <c r="H16" i="2" s="1"/>
  <c r="M15" i="2"/>
  <c r="L15" i="2"/>
  <c r="K15" i="2"/>
  <c r="J15" i="2"/>
  <c r="I15" i="2"/>
  <c r="G15" i="2"/>
  <c r="H15" i="2" s="1"/>
  <c r="M14" i="2"/>
  <c r="L14" i="2"/>
  <c r="K14" i="2"/>
  <c r="J14" i="2"/>
  <c r="I14" i="2"/>
  <c r="G14" i="2"/>
  <c r="H14" i="2" s="1"/>
  <c r="M13" i="2"/>
  <c r="L13" i="2"/>
  <c r="K13" i="2"/>
  <c r="J13" i="2"/>
  <c r="I13" i="2"/>
  <c r="G13" i="2"/>
  <c r="H13" i="2" s="1"/>
  <c r="M12" i="2"/>
  <c r="L12" i="2"/>
  <c r="K12" i="2"/>
  <c r="J12" i="2"/>
  <c r="I12" i="2"/>
  <c r="G12" i="2"/>
  <c r="H12" i="2" s="1"/>
  <c r="M11" i="2"/>
  <c r="L11" i="2"/>
  <c r="K11" i="2"/>
  <c r="J11" i="2"/>
  <c r="I11" i="2"/>
  <c r="G11" i="2"/>
  <c r="H11" i="2" s="1"/>
  <c r="M10" i="2"/>
  <c r="L10" i="2"/>
  <c r="K10" i="2"/>
  <c r="J10" i="2"/>
  <c r="I10" i="2"/>
  <c r="G10" i="2"/>
  <c r="H10" i="2" s="1"/>
  <c r="M9" i="2"/>
  <c r="L9" i="2"/>
  <c r="K9" i="2"/>
  <c r="J9" i="2"/>
  <c r="I9" i="2"/>
  <c r="G9" i="2"/>
  <c r="H9" i="2" s="1"/>
  <c r="I46" i="2" l="1"/>
  <c r="I48" i="2" s="1"/>
  <c r="J46" i="2"/>
  <c r="J48" i="2" s="1"/>
  <c r="K46" i="2"/>
  <c r="K48" i="2" s="1"/>
  <c r="L46" i="2"/>
  <c r="L48" i="2" s="1"/>
  <c r="M46" i="2"/>
  <c r="M48" i="2" s="1"/>
  <c r="H46" i="2"/>
  <c r="H48" i="2" s="1"/>
  <c r="H49" i="2" l="1"/>
  <c r="H51" i="2" s="1"/>
  <c r="H53" i="2" s="1"/>
</calcChain>
</file>

<file path=xl/sharedStrings.xml><?xml version="1.0" encoding="utf-8"?>
<sst xmlns="http://schemas.openxmlformats.org/spreadsheetml/2006/main" count="676" uniqueCount="185">
  <si>
    <t>Refering to SMACNA</t>
  </si>
  <si>
    <t>Porject:</t>
  </si>
  <si>
    <t>Drawings No.:</t>
  </si>
  <si>
    <t>Location</t>
  </si>
  <si>
    <t>Duct SIZE (mm)</t>
  </si>
  <si>
    <t>Length
(mm)</t>
  </si>
  <si>
    <t>Up to</t>
  </si>
  <si>
    <t>301 mm</t>
  </si>
  <si>
    <t>751mm</t>
  </si>
  <si>
    <t>1351mm</t>
  </si>
  <si>
    <t>2101 mm</t>
  </si>
  <si>
    <t>x</t>
  </si>
  <si>
    <t>W</t>
  </si>
  <si>
    <t>Sheet Thickness ------------------------------------------------------------------&gt;</t>
  </si>
  <si>
    <t>TOTAL AREA =</t>
  </si>
  <si>
    <t>X</t>
  </si>
  <si>
    <t>Sub-TOTAL =</t>
  </si>
  <si>
    <t>Total Ducted =</t>
  </si>
  <si>
    <t>kg</t>
  </si>
  <si>
    <t>WASTE =</t>
  </si>
  <si>
    <t>Kg</t>
  </si>
  <si>
    <t>TOTAL Sheets =</t>
  </si>
  <si>
    <t>Weight of Galvanized Steel Sheet</t>
  </si>
  <si>
    <t>Thickness</t>
  </si>
  <si>
    <t>0.5</t>
  </si>
  <si>
    <t>0.6</t>
  </si>
  <si>
    <t>0.7</t>
  </si>
  <si>
    <t>0.8</t>
  </si>
  <si>
    <t>0.9</t>
  </si>
  <si>
    <t>Weight Kg/m2</t>
  </si>
  <si>
    <t>S.N.</t>
  </si>
  <si>
    <t>Datasheet</t>
  </si>
  <si>
    <t>Trade</t>
  </si>
  <si>
    <t>Category</t>
  </si>
  <si>
    <t>Item</t>
  </si>
  <si>
    <t>Description</t>
  </si>
  <si>
    <t>Unit</t>
  </si>
  <si>
    <t>Size</t>
  </si>
  <si>
    <t>Qty</t>
  </si>
  <si>
    <t>Productivity Rate
Hr/Unit</t>
  </si>
  <si>
    <t xml:space="preserve">Total Manhour (Hrs) </t>
  </si>
  <si>
    <t>Tools &amp; Consumables</t>
  </si>
  <si>
    <t>Suggested Supplier</t>
  </si>
  <si>
    <t>Suggested Brand</t>
  </si>
  <si>
    <t>Model Number</t>
  </si>
  <si>
    <t>HVAC Ducting</t>
  </si>
  <si>
    <t>Duct</t>
  </si>
  <si>
    <t>KG</t>
  </si>
  <si>
    <t>m2</t>
  </si>
  <si>
    <t>HVAC Equipment</t>
  </si>
  <si>
    <t>Nb</t>
  </si>
  <si>
    <t>m</t>
  </si>
  <si>
    <t>Panorama</t>
  </si>
  <si>
    <t>H</t>
  </si>
  <si>
    <t>FCU-WW-04</t>
  </si>
  <si>
    <t>FCU-WW-03</t>
  </si>
  <si>
    <t>FCU-WW-02</t>
  </si>
  <si>
    <t>FCU-WW-01</t>
  </si>
  <si>
    <t>FCU-WW-06-A</t>
  </si>
  <si>
    <t>FCU-WW-06-B</t>
  </si>
  <si>
    <t>EF-WW-All</t>
  </si>
  <si>
    <t>Fan Coil Unit - West Wing</t>
  </si>
  <si>
    <t>Insulation</t>
  </si>
  <si>
    <t>Exhaust Fans - West Wing</t>
  </si>
  <si>
    <t>FCU-WW-06</t>
  </si>
  <si>
    <t>West Wing / Exhaust Fans</t>
  </si>
  <si>
    <t>West Wing / FCUs</t>
  </si>
  <si>
    <t>FCU-WW-02/03</t>
  </si>
  <si>
    <t>FCU-WW-01/04</t>
  </si>
  <si>
    <t>25 CFM</t>
  </si>
  <si>
    <t>Duct Accessories</t>
  </si>
  <si>
    <t>150 mm (6")</t>
  </si>
  <si>
    <t>SG-1000x150</t>
  </si>
  <si>
    <t>RG-1000x150</t>
  </si>
  <si>
    <t>SG-1000x200</t>
  </si>
  <si>
    <t>RG-1000x400</t>
  </si>
  <si>
    <t>Outdoor Units - West Wing</t>
  </si>
  <si>
    <t>22.4 Kw</t>
  </si>
  <si>
    <t>Flexible Connection 5 cm Wide</t>
  </si>
  <si>
    <t>Duct Insulation</t>
  </si>
  <si>
    <t>1000  x 150 mm</t>
  </si>
  <si>
    <t>1000 x 200 mm</t>
  </si>
  <si>
    <t>1000 x 400 mm</t>
  </si>
  <si>
    <t>5 cm Wide</t>
  </si>
  <si>
    <t>Flexible Duct: 150 mm (6")</t>
  </si>
  <si>
    <t>OU-01: 22.4 Kw</t>
  </si>
  <si>
    <t>Supports</t>
  </si>
  <si>
    <t>Anti-Vibration</t>
  </si>
  <si>
    <t>Anti-Vibration Mounts</t>
  </si>
  <si>
    <t>Fan Coil Units Accessories</t>
  </si>
  <si>
    <t>Outdoor Units Accessories</t>
  </si>
  <si>
    <t>West Wing</t>
  </si>
  <si>
    <t>Outdoor Unit - West Wing</t>
  </si>
  <si>
    <t>Concrete Pads</t>
  </si>
  <si>
    <t>Existing Dwelling / FCUs</t>
  </si>
  <si>
    <t>Existing Dwelling</t>
  </si>
  <si>
    <t xml:space="preserve"> Lateral Area
(m^2)</t>
  </si>
  <si>
    <t>TOTAL Ducted =</t>
  </si>
  <si>
    <t>m^2</t>
  </si>
  <si>
    <t>Kg/m^2</t>
  </si>
  <si>
    <t>Duct Diam.
∅ (mm)</t>
  </si>
  <si>
    <t>Lateral Area
(m^2)</t>
  </si>
  <si>
    <t>Low &amp; Medium Pressure for Rectangular Ducts</t>
  </si>
  <si>
    <t>FCU-ED-02-S</t>
  </si>
  <si>
    <t>FCU-ED-02-N</t>
  </si>
  <si>
    <t>FCU-ED-02-T/B</t>
  </si>
  <si>
    <t>FCU-ED02-RTRN T/B</t>
  </si>
  <si>
    <t>FCU-ED-04-N</t>
  </si>
  <si>
    <t>FCU-ED-04-S</t>
  </si>
  <si>
    <t>FCU-ED-04-T/B</t>
  </si>
  <si>
    <t>FCU-ED-04-RTRN</t>
  </si>
  <si>
    <t>FCU-ED-04-RTRN T/B</t>
  </si>
  <si>
    <t>FCU-ED-02-RTRN</t>
  </si>
  <si>
    <t>FCU-ED-03 T/B</t>
  </si>
  <si>
    <r>
      <rPr>
        <b/>
        <u/>
        <sz val="14"/>
        <color rgb="FFFF0000"/>
        <rFont val="Calibri"/>
        <family val="2"/>
        <scheme val="minor"/>
      </rPr>
      <t>Round</t>
    </r>
    <r>
      <rPr>
        <b/>
        <u/>
        <sz val="14"/>
        <rFont val="Calibri"/>
        <family val="2"/>
        <scheme val="minor"/>
      </rPr>
      <t xml:space="preserve"> Ducts</t>
    </r>
  </si>
  <si>
    <t>Duct Weight (ROUND)</t>
  </si>
  <si>
    <t>Duct Weight (RECTANGULAR)</t>
  </si>
  <si>
    <t>Existing Dwelling / Exhaust Fans</t>
  </si>
  <si>
    <t>Fan Coil Unit - Exisitng Dwelling</t>
  </si>
  <si>
    <t>Ceiling Mounted - 25 CFM</t>
  </si>
  <si>
    <t>Exhaust Fans - Existing Dwelling</t>
  </si>
  <si>
    <t>Kitchen Hood - Existing Dwelling</t>
  </si>
  <si>
    <t>250 Lps</t>
  </si>
  <si>
    <t>Outdoor Units - Existing Dwelling</t>
  </si>
  <si>
    <t>OU-02 / 28 kW</t>
  </si>
  <si>
    <t>28 kW</t>
  </si>
  <si>
    <t>0.7mm Thick</t>
  </si>
  <si>
    <t>SR-200x200</t>
  </si>
  <si>
    <t>200 x 200</t>
  </si>
  <si>
    <t>800 x 400</t>
  </si>
  <si>
    <t>SG-300x300</t>
  </si>
  <si>
    <t>RG-800x400</t>
  </si>
  <si>
    <t>300x300</t>
  </si>
  <si>
    <t>VD-200</t>
  </si>
  <si>
    <t>Diam. 200 mm</t>
  </si>
  <si>
    <t>Fan Coil Unit - Existing Dwelling</t>
  </si>
  <si>
    <t>Outdoor Unit - Existing Dwelling</t>
  </si>
  <si>
    <t>East Wing</t>
  </si>
  <si>
    <t>BOQ for PANORAMA:</t>
  </si>
  <si>
    <t>Material Unit Price (CAD)</t>
  </si>
  <si>
    <t>Material Total Price (CAD)</t>
  </si>
  <si>
    <t>Labor Total Price (CAD)</t>
  </si>
  <si>
    <t>Total Direct Price (CAD)</t>
  </si>
  <si>
    <t>Fan Coil Unit - East Wing</t>
  </si>
  <si>
    <t>Supply Grill - West Wing</t>
  </si>
  <si>
    <t>Return Grill - West Wing</t>
  </si>
  <si>
    <t>Duct Supports - West Wing</t>
  </si>
  <si>
    <t>Exhaust Fans - Exisitng Dwelling</t>
  </si>
  <si>
    <t>Supply Register - Exisitng Dwelling</t>
  </si>
  <si>
    <t>Return Grill - Exisitng Dwelling</t>
  </si>
  <si>
    <t>Supply Grill - Exisitng Dwelling</t>
  </si>
  <si>
    <t>Volume Damper - Exisitng Dwelling</t>
  </si>
  <si>
    <t>Duct Supports - Exisitng Dwelling</t>
  </si>
  <si>
    <t>Exhaust Fans - East Wing</t>
  </si>
  <si>
    <t>Sheet Thickness ------------------------------------------&gt;</t>
  </si>
  <si>
    <t>FCU-EW-01</t>
  </si>
  <si>
    <t>FCU-EW-03</t>
  </si>
  <si>
    <t>East Wing / Exhaust Fans</t>
  </si>
  <si>
    <t>East Wing / FCUs</t>
  </si>
  <si>
    <t>EF-WW-Roof</t>
  </si>
  <si>
    <t>Wall Decorative Unit - East Wing</t>
  </si>
  <si>
    <t>4.5 kW</t>
  </si>
  <si>
    <t>2.8 kW</t>
  </si>
  <si>
    <t>7.1 kW</t>
  </si>
  <si>
    <t>9.0 kW</t>
  </si>
  <si>
    <t>11.2 kW</t>
  </si>
  <si>
    <t>3.6 kW</t>
  </si>
  <si>
    <t>Outdoor Units - East Wing</t>
  </si>
  <si>
    <t>OU-03 / 22.4 kW</t>
  </si>
  <si>
    <t>22.4 kW</t>
  </si>
  <si>
    <t>SCD-200 mm</t>
  </si>
  <si>
    <t>200 mm</t>
  </si>
  <si>
    <t>SCD-300 mm</t>
  </si>
  <si>
    <t>300 mm</t>
  </si>
  <si>
    <t>Exhaust Fan - East Wing</t>
  </si>
  <si>
    <t>Roof Inline</t>
  </si>
  <si>
    <t>75 cfm</t>
  </si>
  <si>
    <t>Round Supply Diffuser - East Wing</t>
  </si>
  <si>
    <t>Duct Supports - East Wing</t>
  </si>
  <si>
    <t>Outdoor Unit - East Wing</t>
  </si>
  <si>
    <t>FCU-ED-01/02/03</t>
  </si>
  <si>
    <t>FCU-EW-02</t>
  </si>
  <si>
    <t>WDU-EW-01</t>
  </si>
  <si>
    <t>ED-300x300 mm</t>
  </si>
  <si>
    <t>Exhaust Diffuser - East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</si>
</sst>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0" borderId="0" xfId="1" applyFont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6" fillId="2" borderId="0" xfId="1" applyFont="1" applyFill="1" applyAlignment="1" applyProtection="1">
      <alignment horizontal="left" vertical="center"/>
      <protection locked="0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7" fillId="2" borderId="0" xfId="1" applyFont="1" applyFill="1" applyAlignment="1" applyProtection="1">
      <alignment horizontal="center" vertical="center"/>
      <protection locked="0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6" borderId="15" xfId="1" applyFont="1" applyFill="1" applyBorder="1" applyAlignment="1" applyProtection="1">
      <alignment horizontal="center" vertical="center"/>
      <protection locked="0"/>
    </xf>
    <xf numFmtId="0" fontId="7" fillId="2" borderId="15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9" fillId="3" borderId="6" xfId="1" applyFont="1" applyFill="1" applyBorder="1" applyAlignment="1" applyProtection="1">
      <alignment horizontal="center" vertical="center"/>
      <protection locked="0"/>
    </xf>
    <xf numFmtId="0" fontId="7" fillId="5" borderId="6" xfId="1" applyFont="1" applyFill="1" applyBorder="1" applyAlignment="1">
      <alignment horizontal="center" vertical="center"/>
    </xf>
    <xf numFmtId="0" fontId="1" fillId="3" borderId="6" xfId="1" applyFont="1" applyFill="1" applyBorder="1" applyAlignment="1" applyProtection="1">
      <alignment horizontal="center" vertical="center"/>
      <protection locked="0"/>
    </xf>
    <xf numFmtId="164" fontId="1" fillId="2" borderId="6" xfId="1" applyNumberFormat="1" applyFont="1" applyFill="1" applyBorder="1" applyAlignment="1">
      <alignment horizontal="center" vertical="center"/>
    </xf>
    <xf numFmtId="164" fontId="1" fillId="4" borderId="6" xfId="1" applyNumberFormat="1" applyFont="1" applyFill="1" applyBorder="1" applyAlignment="1">
      <alignment horizontal="center" vertical="center"/>
    </xf>
    <xf numFmtId="164" fontId="1" fillId="2" borderId="7" xfId="1" applyNumberFormat="1" applyFont="1" applyFill="1" applyBorder="1" applyAlignment="1">
      <alignment horizontal="center" vertical="center"/>
    </xf>
    <xf numFmtId="0" fontId="9" fillId="3" borderId="9" xfId="1" applyFont="1" applyFill="1" applyBorder="1" applyAlignment="1" applyProtection="1">
      <alignment horizontal="center" vertical="center"/>
      <protection locked="0"/>
    </xf>
    <xf numFmtId="0" fontId="1" fillId="3" borderId="9" xfId="1" applyFont="1" applyFill="1" applyBorder="1" applyAlignment="1" applyProtection="1">
      <alignment horizontal="center" vertical="center"/>
      <protection locked="0"/>
    </xf>
    <xf numFmtId="164" fontId="1" fillId="2" borderId="9" xfId="1" applyNumberFormat="1" applyFont="1" applyFill="1" applyBorder="1" applyAlignment="1">
      <alignment horizontal="center" vertical="center"/>
    </xf>
    <xf numFmtId="164" fontId="1" fillId="4" borderId="9" xfId="1" applyNumberFormat="1" applyFont="1" applyFill="1" applyBorder="1" applyAlignment="1">
      <alignment horizontal="center" vertical="center"/>
    </xf>
    <xf numFmtId="164" fontId="1" fillId="2" borderId="11" xfId="1" applyNumberFormat="1" applyFont="1" applyFill="1" applyBorder="1" applyAlignment="1">
      <alignment horizontal="center" vertical="center"/>
    </xf>
    <xf numFmtId="0" fontId="1" fillId="3" borderId="20" xfId="1" applyFont="1" applyFill="1" applyBorder="1" applyAlignment="1" applyProtection="1">
      <alignment horizontal="center" vertical="center"/>
      <protection locked="0"/>
    </xf>
    <xf numFmtId="0" fontId="7" fillId="5" borderId="20" xfId="1" applyFont="1" applyFill="1" applyBorder="1" applyAlignment="1">
      <alignment horizontal="center" vertical="center"/>
    </xf>
    <xf numFmtId="164" fontId="1" fillId="2" borderId="20" xfId="1" applyNumberFormat="1" applyFont="1" applyFill="1" applyBorder="1" applyAlignment="1">
      <alignment horizontal="center" vertical="center"/>
    </xf>
    <xf numFmtId="164" fontId="1" fillId="4" borderId="20" xfId="1" applyNumberFormat="1" applyFont="1" applyFill="1" applyBorder="1" applyAlignment="1">
      <alignment horizontal="center" vertical="center"/>
    </xf>
    <xf numFmtId="164" fontId="1" fillId="2" borderId="21" xfId="1" applyNumberFormat="1" applyFont="1" applyFill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2" fontId="7" fillId="4" borderId="26" xfId="1" applyNumberFormat="1" applyFont="1" applyFill="1" applyBorder="1" applyAlignment="1">
      <alignment horizontal="center" vertical="center"/>
    </xf>
    <xf numFmtId="2" fontId="7" fillId="4" borderId="20" xfId="1" applyNumberFormat="1" applyFont="1" applyFill="1" applyBorder="1" applyAlignment="1">
      <alignment horizontal="center" vertical="center"/>
    </xf>
    <xf numFmtId="2" fontId="7" fillId="4" borderId="21" xfId="1" applyNumberFormat="1" applyFont="1" applyFill="1" applyBorder="1" applyAlignment="1">
      <alignment horizontal="center" vertical="center"/>
    </xf>
    <xf numFmtId="2" fontId="9" fillId="4" borderId="29" xfId="1" applyNumberFormat="1" applyFont="1" applyFill="1" applyBorder="1" applyAlignment="1">
      <alignment horizontal="center" vertical="center"/>
    </xf>
    <xf numFmtId="2" fontId="1" fillId="4" borderId="30" xfId="1" applyNumberFormat="1" applyFont="1" applyFill="1" applyBorder="1" applyAlignment="1">
      <alignment horizontal="center" vertical="center"/>
    </xf>
    <xf numFmtId="2" fontId="1" fillId="4" borderId="31" xfId="1" applyNumberFormat="1" applyFont="1" applyFill="1" applyBorder="1" applyAlignment="1">
      <alignment horizontal="center" vertical="center"/>
    </xf>
    <xf numFmtId="0" fontId="7" fillId="7" borderId="27" xfId="1" applyFont="1" applyFill="1" applyBorder="1" applyAlignment="1">
      <alignment vertical="center" wrapText="1"/>
    </xf>
    <xf numFmtId="0" fontId="7" fillId="7" borderId="32" xfId="1" applyFont="1" applyFill="1" applyBorder="1" applyAlignment="1">
      <alignment vertical="center" wrapText="1"/>
    </xf>
    <xf numFmtId="2" fontId="7" fillId="7" borderId="32" xfId="1" applyNumberFormat="1" applyFont="1" applyFill="1" applyBorder="1" applyAlignment="1">
      <alignment vertical="center"/>
    </xf>
    <xf numFmtId="0" fontId="7" fillId="7" borderId="28" xfId="1" applyFont="1" applyFill="1" applyBorder="1" applyAlignment="1">
      <alignment vertical="center"/>
    </xf>
    <xf numFmtId="9" fontId="10" fillId="8" borderId="33" xfId="2" applyFont="1" applyFill="1" applyBorder="1" applyAlignment="1" applyProtection="1">
      <alignment horizontal="center" vertical="center"/>
    </xf>
    <xf numFmtId="2" fontId="7" fillId="7" borderId="32" xfId="1" applyNumberFormat="1" applyFont="1" applyFill="1" applyBorder="1" applyAlignment="1">
      <alignment horizontal="center" vertical="center"/>
    </xf>
    <xf numFmtId="0" fontId="7" fillId="7" borderId="28" xfId="1" applyFont="1" applyFill="1" applyBorder="1" applyAlignment="1">
      <alignment horizontal="center" vertical="center"/>
    </xf>
    <xf numFmtId="9" fontId="7" fillId="2" borderId="0" xfId="2" applyFont="1" applyFill="1" applyBorder="1" applyAlignment="1" applyProtection="1">
      <alignment horizontal="center" vertical="center"/>
    </xf>
    <xf numFmtId="2" fontId="7" fillId="2" borderId="0" xfId="1" applyNumberFormat="1" applyFont="1" applyFill="1" applyAlignment="1">
      <alignment horizontal="center" vertical="center"/>
    </xf>
    <xf numFmtId="165" fontId="8" fillId="2" borderId="0" xfId="1" applyNumberFormat="1" applyFont="1" applyFill="1" applyAlignment="1">
      <alignment horizontal="center" vertical="center"/>
    </xf>
    <xf numFmtId="0" fontId="7" fillId="4" borderId="34" xfId="1" applyFont="1" applyFill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7" fillId="4" borderId="35" xfId="1" applyFont="1" applyFill="1" applyBorder="1" applyAlignment="1">
      <alignment vertical="center"/>
    </xf>
    <xf numFmtId="0" fontId="7" fillId="2" borderId="4" xfId="1" quotePrefix="1" applyFont="1" applyFill="1" applyBorder="1" applyAlignment="1">
      <alignment horizontal="center" vertical="center"/>
    </xf>
    <xf numFmtId="0" fontId="7" fillId="2" borderId="6" xfId="1" quotePrefix="1" applyFont="1" applyFill="1" applyBorder="1" applyAlignment="1">
      <alignment horizontal="center" vertical="center"/>
    </xf>
    <xf numFmtId="0" fontId="7" fillId="4" borderId="36" xfId="1" applyFont="1" applyFill="1" applyBorder="1" applyAlignment="1">
      <alignment vertical="center"/>
    </xf>
    <xf numFmtId="0" fontId="7" fillId="0" borderId="37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165" fontId="7" fillId="2" borderId="0" xfId="1" applyNumberFormat="1" applyFont="1" applyFill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43" fontId="2" fillId="0" borderId="30" xfId="3" applyFont="1" applyBorder="1" applyAlignment="1">
      <alignment horizontal="center" vertical="center" wrapText="1"/>
    </xf>
    <xf numFmtId="43" fontId="2" fillId="0" borderId="31" xfId="3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6" xfId="3" applyFont="1" applyBorder="1" applyAlignment="1">
      <alignment horizontal="center"/>
    </xf>
    <xf numFmtId="43" fontId="0" fillId="0" borderId="2" xfId="3" applyFont="1" applyBorder="1" applyAlignment="1">
      <alignment horizontal="center"/>
    </xf>
    <xf numFmtId="43" fontId="0" fillId="9" borderId="17" xfId="3" applyFont="1" applyFill="1" applyBorder="1" applyAlignment="1">
      <alignment horizontal="center"/>
    </xf>
    <xf numFmtId="43" fontId="0" fillId="9" borderId="6" xfId="3" applyFont="1" applyFill="1" applyBorder="1" applyAlignment="1">
      <alignment horizontal="center"/>
    </xf>
    <xf numFmtId="43" fontId="0" fillId="10" borderId="22" xfId="3" applyFon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8" xfId="0" applyBorder="1" applyAlignment="1">
      <alignment horizontal="center"/>
    </xf>
    <xf numFmtId="43" fontId="0" fillId="0" borderId="43" xfId="3" applyFont="1" applyBorder="1" applyAlignment="1">
      <alignment horizontal="center"/>
    </xf>
    <xf numFmtId="43" fontId="0" fillId="9" borderId="18" xfId="3" applyFont="1" applyFill="1" applyBorder="1" applyAlignment="1">
      <alignment horizontal="center"/>
    </xf>
    <xf numFmtId="43" fontId="0" fillId="0" borderId="9" xfId="3" applyFont="1" applyBorder="1" applyAlignment="1">
      <alignment horizontal="center"/>
    </xf>
    <xf numFmtId="43" fontId="0" fillId="9" borderId="9" xfId="3" applyFont="1" applyFill="1" applyBorder="1" applyAlignment="1">
      <alignment horizontal="center"/>
    </xf>
    <xf numFmtId="43" fontId="0" fillId="0" borderId="44" xfId="3" applyFont="1" applyBorder="1" applyAlignment="1">
      <alignment horizontal="center"/>
    </xf>
    <xf numFmtId="43" fontId="0" fillId="10" borderId="45" xfId="3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2" fillId="0" borderId="0" xfId="0" applyFont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43" fontId="0" fillId="0" borderId="20" xfId="3" applyFont="1" applyBorder="1" applyAlignment="1">
      <alignment horizontal="center"/>
    </xf>
    <xf numFmtId="43" fontId="0" fillId="0" borderId="46" xfId="3" applyFont="1" applyBorder="1" applyAlignment="1">
      <alignment horizontal="center"/>
    </xf>
    <xf numFmtId="43" fontId="0" fillId="9" borderId="19" xfId="3" applyFont="1" applyFill="1" applyBorder="1" applyAlignment="1">
      <alignment horizontal="center"/>
    </xf>
    <xf numFmtId="43" fontId="0" fillId="9" borderId="20" xfId="3" applyFont="1" applyFill="1" applyBorder="1" applyAlignment="1">
      <alignment horizontal="center"/>
    </xf>
    <xf numFmtId="43" fontId="0" fillId="10" borderId="47" xfId="3" applyFont="1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 applyAlignment="1">
      <alignment horizontal="center"/>
    </xf>
    <xf numFmtId="0" fontId="7" fillId="7" borderId="27" xfId="1" applyFont="1" applyFill="1" applyBorder="1" applyAlignment="1">
      <alignment horizontal="left" vertical="center"/>
    </xf>
    <xf numFmtId="0" fontId="1" fillId="12" borderId="6" xfId="1" applyFont="1" applyFill="1" applyBorder="1" applyAlignment="1" applyProtection="1">
      <alignment horizontal="center" vertical="center"/>
      <protection locked="0"/>
    </xf>
    <xf numFmtId="0" fontId="1" fillId="12" borderId="9" xfId="1" applyFont="1" applyFill="1" applyBorder="1" applyAlignment="1" applyProtection="1">
      <alignment horizontal="center" vertical="center"/>
      <protection locked="0"/>
    </xf>
    <xf numFmtId="0" fontId="1" fillId="12" borderId="20" xfId="1" applyFont="1" applyFill="1" applyBorder="1" applyAlignment="1" applyProtection="1">
      <alignment horizontal="center" vertical="center"/>
      <protection locked="0"/>
    </xf>
    <xf numFmtId="0" fontId="9" fillId="2" borderId="17" xfId="1" applyFont="1" applyFill="1" applyBorder="1" applyAlignment="1" applyProtection="1">
      <alignment horizontal="left" vertical="center"/>
      <protection locked="0"/>
    </xf>
    <xf numFmtId="0" fontId="9" fillId="2" borderId="18" xfId="1" applyFont="1" applyFill="1" applyBorder="1" applyAlignment="1" applyProtection="1">
      <alignment horizontal="left" vertical="center"/>
      <protection locked="0"/>
    </xf>
    <xf numFmtId="0" fontId="1" fillId="2" borderId="19" xfId="1" applyFont="1" applyFill="1" applyBorder="1" applyAlignment="1" applyProtection="1">
      <alignment horizontal="left" vertical="center"/>
      <protection locked="0"/>
    </xf>
    <xf numFmtId="43" fontId="2" fillId="0" borderId="29" xfId="3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10" borderId="33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43" fontId="0" fillId="0" borderId="9" xfId="3" applyFont="1" applyBorder="1" applyAlignment="1">
      <alignment horizontal="left"/>
    </xf>
    <xf numFmtId="164" fontId="0" fillId="0" borderId="9" xfId="3" applyNumberFormat="1" applyFont="1" applyBorder="1" applyAlignment="1">
      <alignment horizontal="left"/>
    </xf>
    <xf numFmtId="43" fontId="0" fillId="0" borderId="20" xfId="3" applyFont="1" applyBorder="1" applyAlignment="1">
      <alignment horizontal="left"/>
    </xf>
    <xf numFmtId="43" fontId="0" fillId="0" borderId="0" xfId="3" applyFont="1" applyAlignment="1">
      <alignment horizontal="left"/>
    </xf>
    <xf numFmtId="43" fontId="0" fillId="0" borderId="2" xfId="3" applyFont="1" applyBorder="1" applyAlignment="1">
      <alignment horizontal="left" indent="2"/>
    </xf>
    <xf numFmtId="2" fontId="7" fillId="13" borderId="32" xfId="1" applyNumberFormat="1" applyFont="1" applyFill="1" applyBorder="1" applyAlignment="1">
      <alignment horizontal="center" vertical="center"/>
    </xf>
    <xf numFmtId="0" fontId="7" fillId="13" borderId="28" xfId="1" applyFont="1" applyFill="1" applyBorder="1" applyAlignment="1">
      <alignment horizontal="center" vertical="center"/>
    </xf>
    <xf numFmtId="0" fontId="7" fillId="15" borderId="6" xfId="1" quotePrefix="1" applyFont="1" applyFill="1" applyBorder="1" applyAlignment="1">
      <alignment horizontal="center" vertical="center"/>
    </xf>
    <xf numFmtId="0" fontId="7" fillId="15" borderId="38" xfId="1" applyFont="1" applyFill="1" applyBorder="1" applyAlignment="1">
      <alignment horizontal="center" vertical="center"/>
    </xf>
    <xf numFmtId="0" fontId="7" fillId="7" borderId="27" xfId="1" applyFont="1" applyFill="1" applyBorder="1" applyAlignment="1">
      <alignment vertical="center"/>
    </xf>
    <xf numFmtId="0" fontId="9" fillId="4" borderId="22" xfId="1" applyFont="1" applyFill="1" applyBorder="1" applyAlignment="1">
      <alignment vertical="center"/>
    </xf>
    <xf numFmtId="2" fontId="1" fillId="4" borderId="3" xfId="1" applyNumberFormat="1" applyFont="1" applyFill="1" applyBorder="1" applyAlignment="1">
      <alignment horizontal="center" vertical="center"/>
    </xf>
    <xf numFmtId="0" fontId="0" fillId="4" borderId="23" xfId="1" applyFont="1" applyFill="1" applyBorder="1" applyAlignment="1">
      <alignment horizontal="center" vertical="center"/>
    </xf>
    <xf numFmtId="0" fontId="9" fillId="4" borderId="47" xfId="1" applyFont="1" applyFill="1" applyBorder="1" applyAlignment="1">
      <alignment horizontal="center" vertical="center"/>
    </xf>
    <xf numFmtId="0" fontId="0" fillId="4" borderId="52" xfId="1" applyFont="1" applyFill="1" applyBorder="1" applyAlignment="1">
      <alignment horizontal="center" vertical="center"/>
    </xf>
    <xf numFmtId="2" fontId="7" fillId="4" borderId="51" xfId="1" applyNumberFormat="1" applyFont="1" applyFill="1" applyBorder="1" applyAlignment="1">
      <alignment horizontal="center" vertical="center"/>
    </xf>
    <xf numFmtId="4" fontId="7" fillId="7" borderId="32" xfId="1" applyNumberFormat="1" applyFont="1" applyFill="1" applyBorder="1" applyAlignment="1">
      <alignment horizontal="center" vertical="center"/>
    </xf>
    <xf numFmtId="4" fontId="7" fillId="7" borderId="32" xfId="1" applyNumberFormat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0" fillId="0" borderId="5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6" xfId="0" applyBorder="1" applyAlignment="1">
      <alignment horizontal="left"/>
    </xf>
    <xf numFmtId="0" fontId="0" fillId="0" borderId="15" xfId="0" applyBorder="1" applyAlignment="1">
      <alignment horizontal="left"/>
    </xf>
    <xf numFmtId="2" fontId="0" fillId="0" borderId="16" xfId="0" applyNumberFormat="1" applyBorder="1" applyAlignment="1">
      <alignment horizontal="left"/>
    </xf>
    <xf numFmtId="43" fontId="0" fillId="0" borderId="15" xfId="3" applyFont="1" applyBorder="1" applyAlignment="1">
      <alignment horizontal="left"/>
    </xf>
    <xf numFmtId="43" fontId="0" fillId="0" borderId="54" xfId="3" applyFont="1" applyBorder="1" applyAlignment="1">
      <alignment horizontal="center"/>
    </xf>
    <xf numFmtId="43" fontId="0" fillId="9" borderId="55" xfId="3" applyFont="1" applyFill="1" applyBorder="1" applyAlignment="1">
      <alignment horizontal="center"/>
    </xf>
    <xf numFmtId="43" fontId="0" fillId="0" borderId="15" xfId="3" applyFont="1" applyBorder="1" applyAlignment="1">
      <alignment horizontal="center"/>
    </xf>
    <xf numFmtId="43" fontId="0" fillId="9" borderId="15" xfId="3" applyFont="1" applyFill="1" applyBorder="1" applyAlignment="1">
      <alignment horizontal="center"/>
    </xf>
    <xf numFmtId="43" fontId="0" fillId="10" borderId="12" xfId="3" applyFont="1" applyFill="1" applyBorder="1" applyAlignment="1">
      <alignment horizontal="center"/>
    </xf>
    <xf numFmtId="0" fontId="0" fillId="11" borderId="5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3" fontId="0" fillId="2" borderId="0" xfId="3" applyFont="1" applyFill="1" applyBorder="1" applyAlignment="1">
      <alignment horizontal="left" vertical="center"/>
    </xf>
    <xf numFmtId="43" fontId="0" fillId="2" borderId="0" xfId="3" applyFont="1" applyFill="1" applyBorder="1" applyAlignment="1">
      <alignment horizontal="center" vertical="center"/>
    </xf>
    <xf numFmtId="43" fontId="2" fillId="2" borderId="0" xfId="3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3" fontId="2" fillId="2" borderId="0" xfId="3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43" fontId="0" fillId="2" borderId="0" xfId="3" applyFont="1" applyFill="1" applyAlignment="1">
      <alignment horizontal="left"/>
    </xf>
    <xf numFmtId="43" fontId="0" fillId="2" borderId="0" xfId="3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0" fontId="16" fillId="0" borderId="0" xfId="0" applyFont="1"/>
    <xf numFmtId="3" fontId="9" fillId="12" borderId="2" xfId="1" applyNumberFormat="1" applyFont="1" applyFill="1" applyBorder="1" applyAlignment="1">
      <alignment horizontal="center" vertical="center"/>
    </xf>
    <xf numFmtId="3" fontId="9" fillId="12" borderId="44" xfId="1" applyNumberFormat="1" applyFont="1" applyFill="1" applyBorder="1" applyAlignment="1">
      <alignment horizontal="center" vertical="center"/>
    </xf>
    <xf numFmtId="3" fontId="9" fillId="12" borderId="46" xfId="1" applyNumberFormat="1" applyFont="1" applyFill="1" applyBorder="1" applyAlignment="1">
      <alignment horizontal="center" vertical="center"/>
    </xf>
    <xf numFmtId="0" fontId="7" fillId="6" borderId="33" xfId="1" applyFont="1" applyFill="1" applyBorder="1" applyAlignment="1" applyProtection="1">
      <alignment horizontal="center" vertical="center"/>
      <protection locked="0"/>
    </xf>
    <xf numFmtId="164" fontId="2" fillId="4" borderId="35" xfId="1" applyNumberFormat="1" applyFont="1" applyFill="1" applyBorder="1" applyAlignment="1">
      <alignment horizontal="center" vertical="center"/>
    </xf>
    <xf numFmtId="164" fontId="2" fillId="4" borderId="59" xfId="1" applyNumberFormat="1" applyFont="1" applyFill="1" applyBorder="1" applyAlignment="1">
      <alignment horizontal="center" vertical="center"/>
    </xf>
    <xf numFmtId="164" fontId="2" fillId="4" borderId="60" xfId="1" applyNumberFormat="1" applyFont="1" applyFill="1" applyBorder="1" applyAlignment="1">
      <alignment horizontal="center" vertical="center"/>
    </xf>
    <xf numFmtId="3" fontId="9" fillId="3" borderId="4" xfId="1" applyNumberFormat="1" applyFont="1" applyFill="1" applyBorder="1" applyAlignment="1" applyProtection="1">
      <alignment horizontal="center" vertical="center"/>
      <protection locked="0"/>
    </xf>
    <xf numFmtId="3" fontId="9" fillId="3" borderId="48" xfId="1" applyNumberFormat="1" applyFont="1" applyFill="1" applyBorder="1" applyAlignment="1" applyProtection="1">
      <alignment horizontal="center" vertical="center"/>
      <protection locked="0"/>
    </xf>
    <xf numFmtId="3" fontId="1" fillId="3" borderId="48" xfId="1" applyNumberFormat="1" applyFont="1" applyFill="1" applyBorder="1" applyAlignment="1" applyProtection="1">
      <alignment horizontal="center" vertical="center"/>
      <protection locked="0"/>
    </xf>
    <xf numFmtId="3" fontId="1" fillId="3" borderId="48" xfId="1" applyNumberFormat="1" applyFont="1" applyFill="1" applyBorder="1" applyAlignment="1" applyProtection="1">
      <alignment horizontal="center" vertical="center" wrapText="1"/>
      <protection locked="0"/>
    </xf>
    <xf numFmtId="3" fontId="1" fillId="3" borderId="26" xfId="1" applyNumberFormat="1" applyFont="1" applyFill="1" applyBorder="1" applyAlignment="1" applyProtection="1">
      <alignment horizontal="center" vertical="center"/>
      <protection locked="0"/>
    </xf>
    <xf numFmtId="0" fontId="9" fillId="2" borderId="35" xfId="1" applyFont="1" applyFill="1" applyBorder="1" applyAlignment="1" applyProtection="1">
      <alignment horizontal="left" vertical="center"/>
      <protection locked="0"/>
    </xf>
    <xf numFmtId="0" fontId="9" fillId="2" borderId="59" xfId="1" applyFont="1" applyFill="1" applyBorder="1" applyAlignment="1" applyProtection="1">
      <alignment horizontal="left" vertical="center"/>
      <protection locked="0"/>
    </xf>
    <xf numFmtId="0" fontId="1" fillId="2" borderId="60" xfId="1" applyFont="1" applyFill="1" applyBorder="1" applyAlignment="1" applyProtection="1">
      <alignment horizontal="left" vertical="center"/>
      <protection locked="0"/>
    </xf>
    <xf numFmtId="0" fontId="0" fillId="2" borderId="19" xfId="1" applyFont="1" applyFill="1" applyBorder="1" applyAlignment="1" applyProtection="1">
      <alignment horizontal="left" vertical="center"/>
      <protection locked="0"/>
    </xf>
    <xf numFmtId="164" fontId="0" fillId="0" borderId="6" xfId="3" applyNumberFormat="1" applyFont="1" applyBorder="1" applyAlignment="1">
      <alignment horizontal="left"/>
    </xf>
    <xf numFmtId="0" fontId="14" fillId="14" borderId="27" xfId="0" applyFont="1" applyFill="1" applyBorder="1" applyAlignment="1">
      <alignment horizontal="left"/>
    </xf>
    <xf numFmtId="0" fontId="14" fillId="14" borderId="32" xfId="0" applyFont="1" applyFill="1" applyBorder="1" applyAlignment="1">
      <alignment horizontal="left"/>
    </xf>
    <xf numFmtId="0" fontId="14" fillId="14" borderId="28" xfId="0" applyFont="1" applyFill="1" applyBorder="1" applyAlignment="1">
      <alignment horizontal="left"/>
    </xf>
    <xf numFmtId="9" fontId="7" fillId="13" borderId="27" xfId="2" applyFont="1" applyFill="1" applyBorder="1" applyAlignment="1" applyProtection="1">
      <alignment horizontal="left" vertical="center"/>
    </xf>
    <xf numFmtId="9" fontId="7" fillId="13" borderId="32" xfId="2" applyFont="1" applyFill="1" applyBorder="1" applyAlignment="1" applyProtection="1">
      <alignment horizontal="left" vertical="center"/>
    </xf>
    <xf numFmtId="0" fontId="12" fillId="2" borderId="0" xfId="1" applyFont="1" applyFill="1" applyAlignment="1">
      <alignment horizontal="center" vertical="center"/>
    </xf>
    <xf numFmtId="0" fontId="7" fillId="2" borderId="57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3" borderId="49" xfId="1" applyFont="1" applyFill="1" applyBorder="1" applyAlignment="1">
      <alignment horizontal="center" vertical="center" wrapText="1"/>
    </xf>
    <xf numFmtId="0" fontId="7" fillId="3" borderId="61" xfId="1" applyFont="1" applyFill="1" applyBorder="1" applyAlignment="1">
      <alignment horizontal="center" vertical="center" wrapText="1"/>
    </xf>
    <xf numFmtId="0" fontId="7" fillId="12" borderId="50" xfId="1" applyFont="1" applyFill="1" applyBorder="1" applyAlignment="1">
      <alignment horizontal="center" vertical="center" wrapText="1"/>
    </xf>
    <xf numFmtId="0" fontId="7" fillId="12" borderId="53" xfId="1" applyFont="1" applyFill="1" applyBorder="1" applyAlignment="1">
      <alignment horizontal="center" vertical="center"/>
    </xf>
    <xf numFmtId="0" fontId="7" fillId="4" borderId="57" xfId="1" applyFont="1" applyFill="1" applyBorder="1" applyAlignment="1">
      <alignment horizontal="center" vertical="center" wrapText="1"/>
    </xf>
    <xf numFmtId="0" fontId="7" fillId="4" borderId="58" xfId="1" applyFont="1" applyFill="1" applyBorder="1" applyAlignment="1">
      <alignment horizontal="center" vertical="center"/>
    </xf>
    <xf numFmtId="0" fontId="7" fillId="6" borderId="27" xfId="1" applyFont="1" applyFill="1" applyBorder="1" applyAlignment="1">
      <alignment horizontal="center" vertical="center"/>
    </xf>
    <xf numFmtId="0" fontId="7" fillId="6" borderId="32" xfId="1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7" fillId="4" borderId="32" xfId="1" applyFont="1" applyFill="1" applyBorder="1" applyAlignment="1">
      <alignment horizontal="center" vertical="center"/>
    </xf>
    <xf numFmtId="0" fontId="7" fillId="4" borderId="28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left" vertic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4" borderId="22" xfId="1" applyFont="1" applyFill="1" applyBorder="1" applyAlignment="1">
      <alignment horizontal="left" vertical="center"/>
    </xf>
    <xf numFmtId="0" fontId="7" fillId="4" borderId="23" xfId="1" applyFont="1" applyFill="1" applyBorder="1" applyAlignment="1">
      <alignment horizontal="left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left" vertical="center"/>
    </xf>
    <xf numFmtId="0" fontId="7" fillId="4" borderId="28" xfId="1" applyFont="1" applyFill="1" applyBorder="1" applyAlignment="1">
      <alignment horizontal="left" vertical="center"/>
    </xf>
    <xf numFmtId="0" fontId="7" fillId="7" borderId="27" xfId="1" applyFont="1" applyFill="1" applyBorder="1" applyAlignment="1">
      <alignment horizontal="left" vertical="center"/>
    </xf>
    <xf numFmtId="0" fontId="7" fillId="7" borderId="32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12" borderId="5" xfId="1" applyFont="1" applyFill="1" applyBorder="1" applyAlignment="1">
      <alignment horizontal="center" vertical="center" wrapText="1"/>
    </xf>
    <xf numFmtId="0" fontId="7" fillId="12" borderId="10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6" borderId="28" xfId="1" applyFont="1" applyFill="1" applyBorder="1" applyAlignment="1">
      <alignment horizontal="center" vertical="center"/>
    </xf>
  </cellXfs>
  <cellStyles count="4">
    <cellStyle name="Comma 2" xfId="3" xr:uid="{22EAC257-CB2B-4DD9-AF48-FC08D3D37C4B}"/>
    <cellStyle name="Normal" xfId="0" builtinId="0"/>
    <cellStyle name="Normal 2" xfId="1" xr:uid="{5CB5B941-4DC1-4A20-B4ED-8F52E9238D7A}"/>
    <cellStyle name="Percent 2" xfId="2" xr:uid="{7909A8C4-3142-4FA9-B295-244971DA9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F140-3BB8-4E89-92AF-4D3F6C290EEB}">
  <dimension ref="A1:W62"/>
  <sheetViews>
    <sheetView tabSelected="1" view="pageBreakPreview" zoomScale="55" zoomScaleNormal="70" zoomScaleSheetLayoutView="55" workbookViewId="0">
      <selection activeCell="F18" sqref="F18"/>
    </sheetView>
  </sheetViews>
  <sheetFormatPr defaultRowHeight="14.25" x14ac:dyDescent="0.45"/>
  <cols>
    <col min="1" max="1" width="2.6640625" style="164" customWidth="1"/>
    <col min="2" max="2" width="6.19921875" style="82" customWidth="1"/>
    <col min="3" max="3" width="10.19921875" style="82" customWidth="1"/>
    <col min="4" max="4" width="21.19921875" style="114" customWidth="1"/>
    <col min="5" max="5" width="30.19921875" style="114" customWidth="1"/>
    <col min="6" max="6" width="34.86328125" style="114" customWidth="1"/>
    <col min="7" max="7" width="32.19921875" style="114" customWidth="1"/>
    <col min="8" max="8" width="11.1328125" style="82" bestFit="1" customWidth="1"/>
    <col min="9" max="9" width="16.33203125" style="132" bestFit="1" customWidth="1"/>
    <col min="10" max="10" width="11.1328125" style="115" bestFit="1" customWidth="1"/>
    <col min="11" max="11" width="21.6640625" style="115" bestFit="1" customWidth="1"/>
    <col min="12" max="12" width="19.46484375" style="82" bestFit="1" customWidth="1"/>
    <col min="13" max="13" width="22.46484375" style="82" bestFit="1" customWidth="1"/>
    <col min="14" max="14" width="20.1328125" style="82" bestFit="1" customWidth="1"/>
    <col min="15" max="15" width="22" style="82" bestFit="1" customWidth="1"/>
    <col min="16" max="16" width="18.86328125" style="82" bestFit="1" customWidth="1"/>
    <col min="17" max="17" width="22.33203125" style="82" bestFit="1" customWidth="1"/>
    <col min="18" max="18" width="16.33203125" style="82" bestFit="1" customWidth="1"/>
    <col min="19" max="19" width="22" style="82" bestFit="1" customWidth="1"/>
    <col min="20" max="20" width="20.86328125" style="82" bestFit="1" customWidth="1"/>
    <col min="21" max="21" width="2.796875" style="177" customWidth="1"/>
    <col min="22" max="22" width="20.33203125" bestFit="1" customWidth="1"/>
    <col min="23" max="23" width="17.1328125" bestFit="1" customWidth="1"/>
  </cols>
  <sheetData>
    <row r="1" spans="1:23" s="163" customFormat="1" ht="30.5" customHeight="1" thickBot="1" x14ac:dyDescent="0.5">
      <c r="B1" s="166" t="s">
        <v>138</v>
      </c>
      <c r="C1" s="167"/>
      <c r="D1" s="168"/>
      <c r="E1" s="168"/>
      <c r="F1" s="168"/>
      <c r="G1" s="169"/>
      <c r="H1" s="170"/>
      <c r="I1" s="171"/>
      <c r="J1" s="172"/>
      <c r="K1" s="173"/>
      <c r="L1" s="173"/>
      <c r="M1" s="174"/>
      <c r="N1" s="175"/>
      <c r="O1" s="173"/>
      <c r="P1" s="173"/>
      <c r="Q1" s="173"/>
      <c r="R1" s="170"/>
      <c r="S1" s="170"/>
      <c r="T1" s="170"/>
      <c r="U1" s="176"/>
    </row>
    <row r="2" spans="1:23" s="184" customFormat="1" ht="16.149999999999999" thickBot="1" x14ac:dyDescent="0.55000000000000004">
      <c r="A2" s="182"/>
      <c r="B2" s="202" t="s">
        <v>91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4"/>
      <c r="U2" s="183"/>
    </row>
    <row r="3" spans="1:23" s="69" customFormat="1" ht="35.450000000000003" customHeight="1" thickBot="1" x14ac:dyDescent="0.5">
      <c r="A3" s="165"/>
      <c r="B3" s="65" t="s">
        <v>30</v>
      </c>
      <c r="C3" s="66" t="s">
        <v>31</v>
      </c>
      <c r="D3" s="64" t="s">
        <v>32</v>
      </c>
      <c r="E3" s="64" t="s">
        <v>33</v>
      </c>
      <c r="F3" s="64" t="s">
        <v>34</v>
      </c>
      <c r="G3" s="124" t="s">
        <v>35</v>
      </c>
      <c r="H3" s="65" t="s">
        <v>36</v>
      </c>
      <c r="I3" s="67" t="s">
        <v>37</v>
      </c>
      <c r="J3" s="68" t="s">
        <v>38</v>
      </c>
      <c r="K3" s="123" t="s">
        <v>139</v>
      </c>
      <c r="L3" s="64" t="s">
        <v>140</v>
      </c>
      <c r="M3" s="64" t="s">
        <v>39</v>
      </c>
      <c r="N3" s="64" t="s">
        <v>40</v>
      </c>
      <c r="O3" s="64" t="s">
        <v>141</v>
      </c>
      <c r="P3" s="124" t="s">
        <v>41</v>
      </c>
      <c r="Q3" s="125" t="s">
        <v>142</v>
      </c>
      <c r="R3" s="126" t="s">
        <v>42</v>
      </c>
      <c r="S3" s="127" t="s">
        <v>43</v>
      </c>
      <c r="T3" s="128" t="s">
        <v>44</v>
      </c>
      <c r="U3" s="178"/>
    </row>
    <row r="4" spans="1:23" x14ac:dyDescent="0.45">
      <c r="B4" s="70">
        <v>1</v>
      </c>
      <c r="C4" s="71">
        <v>1</v>
      </c>
      <c r="D4" s="72" t="s">
        <v>45</v>
      </c>
      <c r="E4" s="72" t="s">
        <v>46</v>
      </c>
      <c r="F4" s="72" t="s">
        <v>61</v>
      </c>
      <c r="G4" s="73" t="s">
        <v>116</v>
      </c>
      <c r="H4" s="70" t="s">
        <v>47</v>
      </c>
      <c r="I4" s="130" t="s">
        <v>126</v>
      </c>
      <c r="J4" s="133">
        <v>263</v>
      </c>
      <c r="K4" s="76"/>
      <c r="L4" s="74"/>
      <c r="M4" s="77"/>
      <c r="N4" s="74"/>
      <c r="O4" s="74"/>
      <c r="P4" s="75"/>
      <c r="Q4" s="78"/>
      <c r="R4" s="79"/>
      <c r="S4" s="80"/>
      <c r="T4" s="81"/>
    </row>
    <row r="5" spans="1:23" x14ac:dyDescent="0.45">
      <c r="B5" s="83">
        <v>2</v>
      </c>
      <c r="C5" s="84">
        <v>1</v>
      </c>
      <c r="D5" s="85" t="s">
        <v>45</v>
      </c>
      <c r="E5" s="85" t="s">
        <v>46</v>
      </c>
      <c r="F5" s="85" t="s">
        <v>63</v>
      </c>
      <c r="G5" s="86" t="s">
        <v>116</v>
      </c>
      <c r="H5" s="87" t="s">
        <v>47</v>
      </c>
      <c r="I5" s="130" t="s">
        <v>126</v>
      </c>
      <c r="J5" s="88">
        <v>130</v>
      </c>
      <c r="K5" s="89"/>
      <c r="L5" s="90"/>
      <c r="M5" s="91"/>
      <c r="N5" s="90"/>
      <c r="O5" s="90"/>
      <c r="P5" s="92"/>
      <c r="Q5" s="93"/>
      <c r="R5" s="94"/>
      <c r="S5" s="95"/>
      <c r="T5" s="96"/>
      <c r="V5" s="97"/>
      <c r="W5" s="97"/>
    </row>
    <row r="6" spans="1:23" x14ac:dyDescent="0.45">
      <c r="B6" s="83">
        <v>3</v>
      </c>
      <c r="C6" s="84">
        <v>2</v>
      </c>
      <c r="D6" s="85" t="s">
        <v>45</v>
      </c>
      <c r="E6" s="85" t="s">
        <v>79</v>
      </c>
      <c r="F6" s="85" t="s">
        <v>61</v>
      </c>
      <c r="G6" s="98" t="s">
        <v>62</v>
      </c>
      <c r="H6" s="83" t="s">
        <v>48</v>
      </c>
      <c r="I6" s="130"/>
      <c r="J6" s="92">
        <v>45</v>
      </c>
      <c r="K6" s="89"/>
      <c r="L6" s="90"/>
      <c r="M6" s="91"/>
      <c r="N6" s="90"/>
      <c r="O6" s="90"/>
      <c r="P6" s="92"/>
      <c r="Q6" s="93"/>
      <c r="R6" s="94"/>
      <c r="S6" s="95"/>
      <c r="T6" s="96"/>
      <c r="V6" s="97"/>
      <c r="W6" s="97"/>
    </row>
    <row r="7" spans="1:23" x14ac:dyDescent="0.45">
      <c r="B7" s="83">
        <v>4</v>
      </c>
      <c r="C7" s="84">
        <v>2</v>
      </c>
      <c r="D7" s="85" t="s">
        <v>45</v>
      </c>
      <c r="E7" s="85" t="s">
        <v>79</v>
      </c>
      <c r="F7" s="85" t="s">
        <v>63</v>
      </c>
      <c r="G7" s="98" t="s">
        <v>62</v>
      </c>
      <c r="H7" s="83" t="s">
        <v>48</v>
      </c>
      <c r="I7" s="130"/>
      <c r="J7" s="92">
        <v>10</v>
      </c>
      <c r="K7" s="89"/>
      <c r="L7" s="90"/>
      <c r="M7" s="91"/>
      <c r="N7" s="90"/>
      <c r="O7" s="90"/>
      <c r="P7" s="92"/>
      <c r="Q7" s="93"/>
      <c r="R7" s="94"/>
      <c r="S7" s="95"/>
      <c r="T7" s="96"/>
      <c r="V7" s="97"/>
      <c r="W7" s="97"/>
    </row>
    <row r="8" spans="1:23" x14ac:dyDescent="0.45">
      <c r="B8" s="83">
        <v>5</v>
      </c>
      <c r="C8" s="99">
        <v>3</v>
      </c>
      <c r="D8" s="100" t="s">
        <v>49</v>
      </c>
      <c r="E8" s="100" t="s">
        <v>49</v>
      </c>
      <c r="F8" s="100" t="s">
        <v>61</v>
      </c>
      <c r="G8" s="98" t="s">
        <v>68</v>
      </c>
      <c r="H8" s="83" t="s">
        <v>50</v>
      </c>
      <c r="I8" s="130" t="s">
        <v>161</v>
      </c>
      <c r="J8" s="92">
        <v>2</v>
      </c>
      <c r="K8" s="89"/>
      <c r="L8" s="90"/>
      <c r="M8" s="91"/>
      <c r="N8" s="90"/>
      <c r="O8" s="90"/>
      <c r="P8" s="92"/>
      <c r="Q8" s="93"/>
      <c r="R8" s="94"/>
      <c r="S8" s="95"/>
      <c r="T8" s="96"/>
    </row>
    <row r="9" spans="1:23" x14ac:dyDescent="0.45">
      <c r="B9" s="83">
        <v>6</v>
      </c>
      <c r="C9" s="99">
        <v>3</v>
      </c>
      <c r="D9" s="100" t="s">
        <v>49</v>
      </c>
      <c r="E9" s="100" t="s">
        <v>49</v>
      </c>
      <c r="F9" s="100" t="s">
        <v>61</v>
      </c>
      <c r="G9" s="98" t="s">
        <v>67</v>
      </c>
      <c r="H9" s="83" t="s">
        <v>50</v>
      </c>
      <c r="I9" s="130" t="s">
        <v>162</v>
      </c>
      <c r="J9" s="92">
        <v>2</v>
      </c>
      <c r="K9" s="89"/>
      <c r="L9" s="90"/>
      <c r="M9" s="91"/>
      <c r="N9" s="90"/>
      <c r="O9" s="90"/>
      <c r="P9" s="92"/>
      <c r="Q9" s="93"/>
      <c r="R9" s="94"/>
      <c r="S9" s="95"/>
      <c r="T9" s="96"/>
    </row>
    <row r="10" spans="1:23" x14ac:dyDescent="0.45">
      <c r="B10" s="83">
        <v>7</v>
      </c>
      <c r="C10" s="99">
        <v>3</v>
      </c>
      <c r="D10" s="100" t="s">
        <v>49</v>
      </c>
      <c r="E10" s="100" t="s">
        <v>49</v>
      </c>
      <c r="F10" s="100" t="s">
        <v>61</v>
      </c>
      <c r="G10" s="98" t="s">
        <v>64</v>
      </c>
      <c r="H10" s="83" t="s">
        <v>50</v>
      </c>
      <c r="I10" s="130" t="s">
        <v>163</v>
      </c>
      <c r="J10" s="92">
        <v>2</v>
      </c>
      <c r="K10" s="89"/>
      <c r="L10" s="90"/>
      <c r="M10" s="91"/>
      <c r="N10" s="90"/>
      <c r="O10" s="90"/>
      <c r="P10" s="92"/>
      <c r="Q10" s="93"/>
      <c r="R10" s="94"/>
      <c r="S10" s="95"/>
      <c r="T10" s="96"/>
    </row>
    <row r="11" spans="1:23" x14ac:dyDescent="0.45">
      <c r="B11" s="83">
        <v>8</v>
      </c>
      <c r="C11" s="99">
        <v>3</v>
      </c>
      <c r="D11" s="100" t="s">
        <v>49</v>
      </c>
      <c r="E11" s="100" t="s">
        <v>49</v>
      </c>
      <c r="F11" s="100" t="s">
        <v>63</v>
      </c>
      <c r="G11" s="98" t="s">
        <v>119</v>
      </c>
      <c r="H11" s="83" t="s">
        <v>50</v>
      </c>
      <c r="I11" s="130" t="s">
        <v>69</v>
      </c>
      <c r="J11" s="92">
        <v>5</v>
      </c>
      <c r="K11" s="89"/>
      <c r="L11" s="90"/>
      <c r="M11" s="91"/>
      <c r="N11" s="90"/>
      <c r="O11" s="90"/>
      <c r="P11" s="92"/>
      <c r="Q11" s="93"/>
      <c r="R11" s="94"/>
      <c r="S11" s="95"/>
      <c r="T11" s="96"/>
    </row>
    <row r="12" spans="1:23" x14ac:dyDescent="0.45">
      <c r="B12" s="83">
        <v>8</v>
      </c>
      <c r="C12" s="99">
        <v>3</v>
      </c>
      <c r="D12" s="100" t="s">
        <v>49</v>
      </c>
      <c r="E12" s="100" t="s">
        <v>49</v>
      </c>
      <c r="F12" s="100" t="s">
        <v>76</v>
      </c>
      <c r="G12" s="98" t="s">
        <v>85</v>
      </c>
      <c r="H12" s="83" t="s">
        <v>50</v>
      </c>
      <c r="I12" s="130" t="s">
        <v>77</v>
      </c>
      <c r="J12" s="92">
        <v>1</v>
      </c>
      <c r="K12" s="89"/>
      <c r="L12" s="90"/>
      <c r="M12" s="91"/>
      <c r="N12" s="90"/>
      <c r="O12" s="90"/>
      <c r="P12" s="92"/>
      <c r="Q12" s="93"/>
      <c r="R12" s="94"/>
      <c r="S12" s="95"/>
      <c r="T12" s="96"/>
    </row>
    <row r="13" spans="1:23" x14ac:dyDescent="0.45">
      <c r="B13" s="83">
        <v>9</v>
      </c>
      <c r="C13" s="99">
        <v>4</v>
      </c>
      <c r="D13" s="85" t="s">
        <v>45</v>
      </c>
      <c r="E13" s="100" t="s">
        <v>70</v>
      </c>
      <c r="F13" s="100" t="s">
        <v>61</v>
      </c>
      <c r="G13" s="98" t="s">
        <v>84</v>
      </c>
      <c r="H13" s="83" t="s">
        <v>50</v>
      </c>
      <c r="I13" s="130" t="s">
        <v>71</v>
      </c>
      <c r="J13" s="92">
        <v>5</v>
      </c>
      <c r="K13" s="89"/>
      <c r="L13" s="90"/>
      <c r="M13" s="91"/>
      <c r="N13" s="90"/>
      <c r="O13" s="90"/>
      <c r="P13" s="92"/>
      <c r="Q13" s="93"/>
      <c r="R13" s="94"/>
      <c r="S13" s="95"/>
      <c r="T13" s="96"/>
    </row>
    <row r="14" spans="1:23" x14ac:dyDescent="0.45">
      <c r="B14" s="83">
        <v>10</v>
      </c>
      <c r="C14" s="99">
        <v>4</v>
      </c>
      <c r="D14" s="85" t="s">
        <v>45</v>
      </c>
      <c r="E14" s="100" t="s">
        <v>70</v>
      </c>
      <c r="F14" s="100" t="s">
        <v>144</v>
      </c>
      <c r="G14" s="98" t="s">
        <v>72</v>
      </c>
      <c r="H14" s="83" t="s">
        <v>50</v>
      </c>
      <c r="I14" s="130" t="s">
        <v>80</v>
      </c>
      <c r="J14" s="92">
        <v>4</v>
      </c>
      <c r="K14" s="89"/>
      <c r="L14" s="90"/>
      <c r="M14" s="91"/>
      <c r="N14" s="90"/>
      <c r="O14" s="90"/>
      <c r="P14" s="92"/>
      <c r="Q14" s="93"/>
      <c r="R14" s="94"/>
      <c r="S14" s="95"/>
      <c r="T14" s="96"/>
    </row>
    <row r="15" spans="1:23" x14ac:dyDescent="0.45">
      <c r="B15" s="83">
        <v>11</v>
      </c>
      <c r="C15" s="99">
        <v>4</v>
      </c>
      <c r="D15" s="85" t="s">
        <v>45</v>
      </c>
      <c r="E15" s="100" t="s">
        <v>70</v>
      </c>
      <c r="F15" s="100" t="s">
        <v>145</v>
      </c>
      <c r="G15" s="98" t="s">
        <v>73</v>
      </c>
      <c r="H15" s="83" t="s">
        <v>50</v>
      </c>
      <c r="I15" s="130" t="s">
        <v>80</v>
      </c>
      <c r="J15" s="92">
        <v>4</v>
      </c>
      <c r="K15" s="89"/>
      <c r="L15" s="90"/>
      <c r="M15" s="91"/>
      <c r="N15" s="90"/>
      <c r="O15" s="90"/>
      <c r="P15" s="92"/>
      <c r="Q15" s="93"/>
      <c r="R15" s="94"/>
      <c r="S15" s="95"/>
      <c r="T15" s="96"/>
    </row>
    <row r="16" spans="1:23" x14ac:dyDescent="0.45">
      <c r="B16" s="83">
        <v>12</v>
      </c>
      <c r="C16" s="99">
        <v>4</v>
      </c>
      <c r="D16" s="85" t="s">
        <v>45</v>
      </c>
      <c r="E16" s="100" t="s">
        <v>70</v>
      </c>
      <c r="F16" s="100" t="s">
        <v>144</v>
      </c>
      <c r="G16" s="98" t="s">
        <v>74</v>
      </c>
      <c r="H16" s="83" t="s">
        <v>50</v>
      </c>
      <c r="I16" s="130" t="s">
        <v>81</v>
      </c>
      <c r="J16" s="92">
        <v>4</v>
      </c>
      <c r="K16" s="89"/>
      <c r="L16" s="90"/>
      <c r="M16" s="91"/>
      <c r="N16" s="90"/>
      <c r="O16" s="90"/>
      <c r="P16" s="92"/>
      <c r="Q16" s="93"/>
      <c r="R16" s="94"/>
      <c r="S16" s="95"/>
      <c r="T16" s="96"/>
    </row>
    <row r="17" spans="1:21" x14ac:dyDescent="0.45">
      <c r="B17" s="83">
        <v>13</v>
      </c>
      <c r="C17" s="99">
        <v>4</v>
      </c>
      <c r="D17" s="85" t="s">
        <v>45</v>
      </c>
      <c r="E17" s="100" t="s">
        <v>70</v>
      </c>
      <c r="F17" s="100" t="s">
        <v>145</v>
      </c>
      <c r="G17" s="98" t="s">
        <v>75</v>
      </c>
      <c r="H17" s="83" t="s">
        <v>50</v>
      </c>
      <c r="I17" s="130" t="s">
        <v>82</v>
      </c>
      <c r="J17" s="92">
        <v>2</v>
      </c>
      <c r="K17" s="89"/>
      <c r="L17" s="90"/>
      <c r="M17" s="91"/>
      <c r="N17" s="90"/>
      <c r="O17" s="90"/>
      <c r="P17" s="92"/>
      <c r="Q17" s="93"/>
      <c r="R17" s="94"/>
      <c r="S17" s="95"/>
      <c r="T17" s="96"/>
    </row>
    <row r="18" spans="1:21" x14ac:dyDescent="0.45">
      <c r="B18" s="83">
        <v>14</v>
      </c>
      <c r="C18" s="99">
        <v>4</v>
      </c>
      <c r="D18" s="85" t="s">
        <v>45</v>
      </c>
      <c r="E18" s="100" t="s">
        <v>70</v>
      </c>
      <c r="F18" s="100" t="s">
        <v>61</v>
      </c>
      <c r="G18" s="101" t="s">
        <v>78</v>
      </c>
      <c r="H18" s="83" t="s">
        <v>51</v>
      </c>
      <c r="I18" s="130" t="s">
        <v>83</v>
      </c>
      <c r="J18" s="92">
        <v>14</v>
      </c>
      <c r="K18" s="89"/>
      <c r="L18" s="90"/>
      <c r="M18" s="91"/>
      <c r="N18" s="90"/>
      <c r="O18" s="90"/>
      <c r="P18" s="92"/>
      <c r="Q18" s="93"/>
      <c r="R18" s="94"/>
      <c r="S18" s="95"/>
      <c r="T18" s="96"/>
    </row>
    <row r="19" spans="1:21" x14ac:dyDescent="0.45">
      <c r="B19" s="83">
        <v>15</v>
      </c>
      <c r="C19" s="99">
        <v>4</v>
      </c>
      <c r="D19" s="85" t="s">
        <v>45</v>
      </c>
      <c r="E19" s="100" t="s">
        <v>70</v>
      </c>
      <c r="F19" s="100" t="s">
        <v>146</v>
      </c>
      <c r="G19" s="101" t="s">
        <v>86</v>
      </c>
      <c r="H19" s="83"/>
      <c r="I19" s="130"/>
      <c r="J19" s="92"/>
      <c r="K19" s="89"/>
      <c r="L19" s="90"/>
      <c r="M19" s="91"/>
      <c r="N19" s="90"/>
      <c r="O19" s="90"/>
      <c r="P19" s="92"/>
      <c r="Q19" s="93"/>
      <c r="R19" s="94"/>
      <c r="S19" s="95"/>
      <c r="T19" s="96"/>
    </row>
    <row r="20" spans="1:21" x14ac:dyDescent="0.45">
      <c r="B20" s="83">
        <v>16</v>
      </c>
      <c r="C20" s="99">
        <v>5</v>
      </c>
      <c r="D20" s="85" t="s">
        <v>45</v>
      </c>
      <c r="E20" s="100" t="s">
        <v>89</v>
      </c>
      <c r="F20" s="100" t="s">
        <v>61</v>
      </c>
      <c r="G20" s="101" t="s">
        <v>88</v>
      </c>
      <c r="H20" s="83" t="s">
        <v>50</v>
      </c>
      <c r="I20" s="130"/>
      <c r="J20" s="92">
        <v>24</v>
      </c>
      <c r="K20" s="89"/>
      <c r="L20" s="90"/>
      <c r="M20" s="91"/>
      <c r="N20" s="90"/>
      <c r="O20" s="90"/>
      <c r="P20" s="92"/>
      <c r="Q20" s="93"/>
      <c r="R20" s="94"/>
      <c r="S20" s="95"/>
      <c r="T20" s="96"/>
    </row>
    <row r="21" spans="1:21" x14ac:dyDescent="0.45">
      <c r="B21" s="83">
        <v>17</v>
      </c>
      <c r="C21" s="99">
        <v>5</v>
      </c>
      <c r="D21" s="85" t="s">
        <v>45</v>
      </c>
      <c r="E21" s="100" t="s">
        <v>90</v>
      </c>
      <c r="F21" s="100" t="s">
        <v>92</v>
      </c>
      <c r="G21" s="101" t="s">
        <v>93</v>
      </c>
      <c r="H21" s="83" t="s">
        <v>50</v>
      </c>
      <c r="I21" s="130"/>
      <c r="J21" s="92">
        <v>1</v>
      </c>
      <c r="K21" s="89"/>
      <c r="L21" s="90"/>
      <c r="M21" s="91"/>
      <c r="N21" s="90"/>
      <c r="O21" s="90"/>
      <c r="P21" s="92"/>
      <c r="Q21" s="93"/>
      <c r="R21" s="94"/>
      <c r="S21" s="95"/>
      <c r="T21" s="96"/>
    </row>
    <row r="22" spans="1:21" ht="14.65" thickBot="1" x14ac:dyDescent="0.5">
      <c r="B22" s="83">
        <v>18</v>
      </c>
      <c r="C22" s="99">
        <v>5</v>
      </c>
      <c r="D22" s="85" t="s">
        <v>45</v>
      </c>
      <c r="E22" s="100" t="s">
        <v>90</v>
      </c>
      <c r="F22" s="100" t="s">
        <v>92</v>
      </c>
      <c r="G22" s="101" t="s">
        <v>87</v>
      </c>
      <c r="H22" s="83" t="s">
        <v>50</v>
      </c>
      <c r="I22" s="129"/>
      <c r="J22" s="92">
        <v>4</v>
      </c>
      <c r="K22" s="89"/>
      <c r="L22" s="90"/>
      <c r="M22" s="91"/>
      <c r="N22" s="90"/>
      <c r="O22" s="90"/>
      <c r="P22" s="92"/>
      <c r="Q22" s="93"/>
      <c r="R22" s="94"/>
      <c r="S22" s="95"/>
      <c r="T22" s="96"/>
    </row>
    <row r="23" spans="1:21" s="184" customFormat="1" ht="16.149999999999999" thickBot="1" x14ac:dyDescent="0.55000000000000004">
      <c r="A23" s="182"/>
      <c r="B23" s="202" t="s">
        <v>95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4"/>
      <c r="U23" s="183"/>
    </row>
    <row r="24" spans="1:21" s="69" customFormat="1" ht="35.450000000000003" customHeight="1" thickBot="1" x14ac:dyDescent="0.5">
      <c r="A24" s="165"/>
      <c r="B24" s="65" t="s">
        <v>30</v>
      </c>
      <c r="C24" s="66" t="s">
        <v>31</v>
      </c>
      <c r="D24" s="64" t="s">
        <v>32</v>
      </c>
      <c r="E24" s="64" t="s">
        <v>33</v>
      </c>
      <c r="F24" s="64" t="s">
        <v>34</v>
      </c>
      <c r="G24" s="124" t="s">
        <v>35</v>
      </c>
      <c r="H24" s="65" t="s">
        <v>36</v>
      </c>
      <c r="I24" s="67" t="s">
        <v>37</v>
      </c>
      <c r="J24" s="68" t="s">
        <v>38</v>
      </c>
      <c r="K24" s="123" t="s">
        <v>139</v>
      </c>
      <c r="L24" s="64" t="s">
        <v>140</v>
      </c>
      <c r="M24" s="64" t="s">
        <v>39</v>
      </c>
      <c r="N24" s="64" t="s">
        <v>40</v>
      </c>
      <c r="O24" s="64" t="s">
        <v>141</v>
      </c>
      <c r="P24" s="124" t="s">
        <v>41</v>
      </c>
      <c r="Q24" s="125" t="s">
        <v>142</v>
      </c>
      <c r="R24" s="126" t="s">
        <v>42</v>
      </c>
      <c r="S24" s="127" t="s">
        <v>43</v>
      </c>
      <c r="T24" s="128" t="s">
        <v>44</v>
      </c>
      <c r="U24" s="178"/>
    </row>
    <row r="25" spans="1:21" x14ac:dyDescent="0.45">
      <c r="B25" s="83">
        <v>19</v>
      </c>
      <c r="C25" s="99">
        <v>1</v>
      </c>
      <c r="D25" s="85" t="s">
        <v>45</v>
      </c>
      <c r="E25" s="100" t="s">
        <v>46</v>
      </c>
      <c r="F25" s="100" t="s">
        <v>118</v>
      </c>
      <c r="G25" s="101" t="s">
        <v>115</v>
      </c>
      <c r="H25" s="83" t="s">
        <v>47</v>
      </c>
      <c r="I25" s="130" t="s">
        <v>126</v>
      </c>
      <c r="J25" s="92">
        <v>488</v>
      </c>
      <c r="K25" s="89"/>
      <c r="L25" s="90"/>
      <c r="M25" s="91"/>
      <c r="N25" s="90"/>
      <c r="O25" s="90"/>
      <c r="P25" s="92"/>
      <c r="Q25" s="93"/>
      <c r="R25" s="94"/>
      <c r="S25" s="95"/>
      <c r="T25" s="96"/>
    </row>
    <row r="26" spans="1:21" x14ac:dyDescent="0.45">
      <c r="B26" s="83">
        <v>20</v>
      </c>
      <c r="C26" s="99">
        <v>1</v>
      </c>
      <c r="D26" s="85" t="s">
        <v>45</v>
      </c>
      <c r="E26" s="85" t="s">
        <v>46</v>
      </c>
      <c r="F26" s="85" t="s">
        <v>147</v>
      </c>
      <c r="G26" s="86" t="s">
        <v>116</v>
      </c>
      <c r="H26" s="83" t="s">
        <v>47</v>
      </c>
      <c r="I26" s="130" t="s">
        <v>126</v>
      </c>
      <c r="J26" s="92">
        <v>76</v>
      </c>
      <c r="K26" s="89"/>
      <c r="L26" s="90"/>
      <c r="M26" s="91"/>
      <c r="N26" s="90"/>
      <c r="O26" s="90"/>
      <c r="P26" s="92"/>
      <c r="Q26" s="93"/>
      <c r="R26" s="94"/>
      <c r="S26" s="95"/>
      <c r="T26" s="96"/>
    </row>
    <row r="27" spans="1:21" x14ac:dyDescent="0.45">
      <c r="B27" s="83">
        <v>21</v>
      </c>
      <c r="C27" s="99">
        <v>2</v>
      </c>
      <c r="D27" s="85" t="s">
        <v>45</v>
      </c>
      <c r="E27" s="100" t="s">
        <v>79</v>
      </c>
      <c r="F27" s="100" t="s">
        <v>118</v>
      </c>
      <c r="G27" s="101" t="s">
        <v>62</v>
      </c>
      <c r="H27" s="83" t="s">
        <v>48</v>
      </c>
      <c r="I27" s="130"/>
      <c r="J27" s="92">
        <v>78</v>
      </c>
      <c r="K27" s="89"/>
      <c r="L27" s="90"/>
      <c r="M27" s="91"/>
      <c r="N27" s="90"/>
      <c r="O27" s="90"/>
      <c r="P27" s="92"/>
      <c r="Q27" s="93"/>
      <c r="R27" s="94"/>
      <c r="S27" s="95"/>
      <c r="T27" s="96"/>
    </row>
    <row r="28" spans="1:21" ht="14.75" customHeight="1" x14ac:dyDescent="0.45">
      <c r="B28" s="83">
        <v>22</v>
      </c>
      <c r="C28" s="99">
        <v>3</v>
      </c>
      <c r="D28" s="85" t="s">
        <v>49</v>
      </c>
      <c r="E28" s="100" t="s">
        <v>49</v>
      </c>
      <c r="F28" s="100" t="s">
        <v>118</v>
      </c>
      <c r="G28" s="101" t="s">
        <v>180</v>
      </c>
      <c r="H28" s="83" t="s">
        <v>50</v>
      </c>
      <c r="I28" s="130" t="s">
        <v>164</v>
      </c>
      <c r="J28" s="92">
        <v>3</v>
      </c>
      <c r="K28" s="89"/>
      <c r="L28" s="90"/>
      <c r="M28" s="91"/>
      <c r="N28" s="90"/>
      <c r="O28" s="90"/>
      <c r="P28" s="92"/>
      <c r="Q28" s="93"/>
      <c r="R28" s="94"/>
      <c r="S28" s="95"/>
      <c r="T28" s="96"/>
    </row>
    <row r="29" spans="1:21" x14ac:dyDescent="0.45">
      <c r="B29" s="83">
        <v>23</v>
      </c>
      <c r="C29" s="84">
        <v>3</v>
      </c>
      <c r="D29" s="85" t="s">
        <v>49</v>
      </c>
      <c r="E29" s="100" t="s">
        <v>49</v>
      </c>
      <c r="F29" s="100" t="s">
        <v>120</v>
      </c>
      <c r="G29" s="98" t="s">
        <v>119</v>
      </c>
      <c r="H29" s="83" t="s">
        <v>50</v>
      </c>
      <c r="I29" s="130" t="s">
        <v>69</v>
      </c>
      <c r="J29" s="92">
        <v>2</v>
      </c>
      <c r="K29" s="89"/>
      <c r="L29" s="90"/>
      <c r="M29" s="91"/>
      <c r="N29" s="90"/>
      <c r="O29" s="90"/>
      <c r="P29" s="92"/>
      <c r="Q29" s="93"/>
      <c r="R29" s="94"/>
      <c r="S29" s="95"/>
      <c r="T29" s="96"/>
    </row>
    <row r="30" spans="1:21" x14ac:dyDescent="0.45">
      <c r="B30" s="83">
        <v>24</v>
      </c>
      <c r="C30" s="84">
        <v>3</v>
      </c>
      <c r="D30" s="85" t="s">
        <v>49</v>
      </c>
      <c r="E30" s="100" t="s">
        <v>49</v>
      </c>
      <c r="F30" s="100" t="s">
        <v>121</v>
      </c>
      <c r="G30" s="98" t="s">
        <v>122</v>
      </c>
      <c r="H30" s="83" t="s">
        <v>50</v>
      </c>
      <c r="I30" s="130" t="s">
        <v>122</v>
      </c>
      <c r="J30" s="92">
        <v>1</v>
      </c>
      <c r="K30" s="89"/>
      <c r="L30" s="90"/>
      <c r="M30" s="91"/>
      <c r="N30" s="90"/>
      <c r="O30" s="90"/>
      <c r="P30" s="92"/>
      <c r="Q30" s="93"/>
      <c r="R30" s="94"/>
      <c r="S30" s="95"/>
      <c r="T30" s="96"/>
    </row>
    <row r="31" spans="1:21" x14ac:dyDescent="0.45">
      <c r="B31" s="83">
        <v>25</v>
      </c>
      <c r="C31" s="99">
        <v>3</v>
      </c>
      <c r="D31" s="100" t="s">
        <v>49</v>
      </c>
      <c r="E31" s="100" t="s">
        <v>49</v>
      </c>
      <c r="F31" s="100" t="s">
        <v>123</v>
      </c>
      <c r="G31" s="98" t="s">
        <v>124</v>
      </c>
      <c r="H31" s="83" t="s">
        <v>50</v>
      </c>
      <c r="I31" s="130" t="s">
        <v>125</v>
      </c>
      <c r="J31" s="92">
        <v>1</v>
      </c>
      <c r="K31" s="89"/>
      <c r="L31" s="90"/>
      <c r="M31" s="91"/>
      <c r="N31" s="90"/>
      <c r="O31" s="90"/>
      <c r="P31" s="92"/>
      <c r="Q31" s="93"/>
      <c r="R31" s="94"/>
      <c r="S31" s="95"/>
      <c r="T31" s="96"/>
    </row>
    <row r="32" spans="1:21" x14ac:dyDescent="0.45">
      <c r="B32" s="83">
        <v>26</v>
      </c>
      <c r="C32" s="99">
        <v>4</v>
      </c>
      <c r="D32" s="85" t="s">
        <v>45</v>
      </c>
      <c r="E32" s="100" t="s">
        <v>70</v>
      </c>
      <c r="F32" s="100" t="s">
        <v>148</v>
      </c>
      <c r="G32" s="98" t="s">
        <v>127</v>
      </c>
      <c r="H32" s="83" t="s">
        <v>50</v>
      </c>
      <c r="I32" s="130" t="s">
        <v>128</v>
      </c>
      <c r="J32" s="92">
        <v>8</v>
      </c>
      <c r="K32" s="89"/>
      <c r="L32" s="90"/>
      <c r="M32" s="91"/>
      <c r="N32" s="90"/>
      <c r="O32" s="90"/>
      <c r="P32" s="92"/>
      <c r="Q32" s="93"/>
      <c r="R32" s="94"/>
      <c r="S32" s="95"/>
      <c r="T32" s="96"/>
    </row>
    <row r="33" spans="1:21" x14ac:dyDescent="0.45">
      <c r="B33" s="83">
        <v>27</v>
      </c>
      <c r="C33" s="99">
        <v>4</v>
      </c>
      <c r="D33" s="85" t="s">
        <v>45</v>
      </c>
      <c r="E33" s="100" t="s">
        <v>70</v>
      </c>
      <c r="F33" s="100" t="s">
        <v>149</v>
      </c>
      <c r="G33" s="98" t="s">
        <v>131</v>
      </c>
      <c r="H33" s="83" t="s">
        <v>50</v>
      </c>
      <c r="I33" s="130" t="s">
        <v>129</v>
      </c>
      <c r="J33" s="92">
        <v>2</v>
      </c>
      <c r="K33" s="89"/>
      <c r="L33" s="90"/>
      <c r="M33" s="91"/>
      <c r="N33" s="90"/>
      <c r="O33" s="90"/>
      <c r="P33" s="92"/>
      <c r="Q33" s="93"/>
      <c r="R33" s="94"/>
      <c r="S33" s="95"/>
      <c r="T33" s="96"/>
    </row>
    <row r="34" spans="1:21" x14ac:dyDescent="0.45">
      <c r="B34" s="83">
        <v>28</v>
      </c>
      <c r="C34" s="84">
        <v>4</v>
      </c>
      <c r="D34" s="85" t="s">
        <v>45</v>
      </c>
      <c r="E34" s="100" t="s">
        <v>70</v>
      </c>
      <c r="F34" s="100" t="s">
        <v>150</v>
      </c>
      <c r="G34" s="98" t="s">
        <v>130</v>
      </c>
      <c r="H34" s="83" t="s">
        <v>50</v>
      </c>
      <c r="I34" s="130" t="s">
        <v>132</v>
      </c>
      <c r="J34" s="92">
        <v>2</v>
      </c>
      <c r="K34" s="89"/>
      <c r="L34" s="90"/>
      <c r="M34" s="91"/>
      <c r="N34" s="90"/>
      <c r="O34" s="90"/>
      <c r="P34" s="92"/>
      <c r="Q34" s="93"/>
      <c r="R34" s="94"/>
      <c r="S34" s="95"/>
      <c r="T34" s="96"/>
    </row>
    <row r="35" spans="1:21" x14ac:dyDescent="0.45">
      <c r="B35" s="83">
        <v>29</v>
      </c>
      <c r="C35" s="84">
        <v>4</v>
      </c>
      <c r="D35" s="85" t="s">
        <v>45</v>
      </c>
      <c r="E35" s="100" t="s">
        <v>70</v>
      </c>
      <c r="F35" s="100" t="s">
        <v>151</v>
      </c>
      <c r="G35" s="98" t="s">
        <v>133</v>
      </c>
      <c r="H35" s="83" t="s">
        <v>50</v>
      </c>
      <c r="I35" s="130" t="s">
        <v>134</v>
      </c>
      <c r="J35" s="92">
        <v>4</v>
      </c>
      <c r="K35" s="89"/>
      <c r="L35" s="90"/>
      <c r="M35" s="91"/>
      <c r="N35" s="90"/>
      <c r="O35" s="90"/>
      <c r="P35" s="92"/>
      <c r="Q35" s="93"/>
      <c r="R35" s="94"/>
      <c r="S35" s="95"/>
      <c r="T35" s="96"/>
    </row>
    <row r="36" spans="1:21" x14ac:dyDescent="0.45">
      <c r="B36" s="83">
        <v>30</v>
      </c>
      <c r="C36" s="99">
        <v>4</v>
      </c>
      <c r="D36" s="85" t="s">
        <v>45</v>
      </c>
      <c r="E36" s="100" t="s">
        <v>70</v>
      </c>
      <c r="F36" s="100" t="s">
        <v>135</v>
      </c>
      <c r="G36" s="101" t="s">
        <v>78</v>
      </c>
      <c r="H36" s="83" t="s">
        <v>51</v>
      </c>
      <c r="I36" s="130" t="s">
        <v>83</v>
      </c>
      <c r="J36" s="92">
        <v>6</v>
      </c>
      <c r="K36" s="89"/>
      <c r="L36" s="90"/>
      <c r="M36" s="91"/>
      <c r="N36" s="90"/>
      <c r="O36" s="90"/>
      <c r="P36" s="92"/>
      <c r="Q36" s="93"/>
      <c r="R36" s="94"/>
      <c r="S36" s="95"/>
      <c r="T36" s="96"/>
    </row>
    <row r="37" spans="1:21" x14ac:dyDescent="0.45">
      <c r="B37" s="83">
        <v>31</v>
      </c>
      <c r="C37" s="99">
        <v>4</v>
      </c>
      <c r="D37" s="85" t="s">
        <v>45</v>
      </c>
      <c r="E37" s="100" t="s">
        <v>70</v>
      </c>
      <c r="F37" s="100" t="s">
        <v>152</v>
      </c>
      <c r="G37" s="101" t="s">
        <v>86</v>
      </c>
      <c r="H37" s="83"/>
      <c r="I37" s="129"/>
      <c r="J37" s="92"/>
      <c r="K37" s="89"/>
      <c r="L37" s="90"/>
      <c r="M37" s="91"/>
      <c r="N37" s="90"/>
      <c r="O37" s="90"/>
      <c r="P37" s="92"/>
      <c r="Q37" s="93"/>
      <c r="R37" s="94"/>
      <c r="S37" s="95"/>
      <c r="T37" s="96"/>
    </row>
    <row r="38" spans="1:21" x14ac:dyDescent="0.45">
      <c r="B38" s="83">
        <v>32</v>
      </c>
      <c r="C38" s="99">
        <v>5</v>
      </c>
      <c r="D38" s="85" t="s">
        <v>45</v>
      </c>
      <c r="E38" s="100" t="s">
        <v>89</v>
      </c>
      <c r="F38" s="100" t="s">
        <v>135</v>
      </c>
      <c r="G38" s="101" t="s">
        <v>88</v>
      </c>
      <c r="H38" s="83" t="s">
        <v>50</v>
      </c>
      <c r="I38" s="129"/>
      <c r="J38" s="92">
        <v>12</v>
      </c>
      <c r="K38" s="89"/>
      <c r="L38" s="90"/>
      <c r="M38" s="91"/>
      <c r="N38" s="90"/>
      <c r="O38" s="90"/>
      <c r="P38" s="92"/>
      <c r="Q38" s="93"/>
      <c r="R38" s="94"/>
      <c r="S38" s="95"/>
      <c r="T38" s="96"/>
    </row>
    <row r="39" spans="1:21" x14ac:dyDescent="0.45">
      <c r="B39" s="83">
        <v>33</v>
      </c>
      <c r="C39" s="99">
        <v>5</v>
      </c>
      <c r="D39" s="85" t="s">
        <v>45</v>
      </c>
      <c r="E39" s="100" t="s">
        <v>90</v>
      </c>
      <c r="F39" s="100" t="s">
        <v>136</v>
      </c>
      <c r="G39" s="101" t="s">
        <v>93</v>
      </c>
      <c r="H39" s="83" t="s">
        <v>50</v>
      </c>
      <c r="I39" s="129"/>
      <c r="J39" s="92">
        <v>1</v>
      </c>
      <c r="K39" s="89"/>
      <c r="L39" s="90"/>
      <c r="M39" s="91"/>
      <c r="N39" s="90"/>
      <c r="O39" s="90"/>
      <c r="P39" s="92"/>
      <c r="Q39" s="93"/>
      <c r="R39" s="94"/>
      <c r="S39" s="95"/>
      <c r="T39" s="96"/>
    </row>
    <row r="40" spans="1:21" ht="14.65" thickBot="1" x14ac:dyDescent="0.5">
      <c r="B40" s="149">
        <v>34</v>
      </c>
      <c r="C40" s="150">
        <v>5</v>
      </c>
      <c r="D40" s="151" t="s">
        <v>45</v>
      </c>
      <c r="E40" s="152" t="s">
        <v>90</v>
      </c>
      <c r="F40" s="152" t="s">
        <v>136</v>
      </c>
      <c r="G40" s="153" t="s">
        <v>87</v>
      </c>
      <c r="H40" s="149" t="s">
        <v>50</v>
      </c>
      <c r="I40" s="154"/>
      <c r="J40" s="155">
        <v>4</v>
      </c>
      <c r="K40" s="156"/>
      <c r="L40" s="157"/>
      <c r="M40" s="158"/>
      <c r="N40" s="157"/>
      <c r="O40" s="157"/>
      <c r="P40" s="155"/>
      <c r="Q40" s="159"/>
      <c r="R40" s="160"/>
      <c r="S40" s="161"/>
      <c r="T40" s="162"/>
    </row>
    <row r="41" spans="1:21" s="184" customFormat="1" ht="16.149999999999999" thickBot="1" x14ac:dyDescent="0.55000000000000004">
      <c r="A41" s="182"/>
      <c r="B41" s="202" t="s">
        <v>137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4"/>
      <c r="U41" s="183"/>
    </row>
    <row r="42" spans="1:21" s="69" customFormat="1" ht="35.450000000000003" customHeight="1" thickBot="1" x14ac:dyDescent="0.5">
      <c r="A42" s="165"/>
      <c r="B42" s="65" t="s">
        <v>30</v>
      </c>
      <c r="C42" s="66" t="s">
        <v>31</v>
      </c>
      <c r="D42" s="64" t="s">
        <v>32</v>
      </c>
      <c r="E42" s="64" t="s">
        <v>33</v>
      </c>
      <c r="F42" s="64" t="s">
        <v>34</v>
      </c>
      <c r="G42" s="124" t="s">
        <v>35</v>
      </c>
      <c r="H42" s="65" t="s">
        <v>36</v>
      </c>
      <c r="I42" s="67" t="s">
        <v>37</v>
      </c>
      <c r="J42" s="68" t="s">
        <v>38</v>
      </c>
      <c r="K42" s="123" t="s">
        <v>139</v>
      </c>
      <c r="L42" s="64" t="s">
        <v>140</v>
      </c>
      <c r="M42" s="64" t="s">
        <v>39</v>
      </c>
      <c r="N42" s="64" t="s">
        <v>40</v>
      </c>
      <c r="O42" s="64" t="s">
        <v>141</v>
      </c>
      <c r="P42" s="124" t="s">
        <v>41</v>
      </c>
      <c r="Q42" s="125" t="s">
        <v>142</v>
      </c>
      <c r="R42" s="126" t="s">
        <v>42</v>
      </c>
      <c r="S42" s="127" t="s">
        <v>43</v>
      </c>
      <c r="T42" s="128" t="s">
        <v>44</v>
      </c>
      <c r="U42" s="178"/>
    </row>
    <row r="43" spans="1:21" x14ac:dyDescent="0.45">
      <c r="B43" s="70">
        <v>35</v>
      </c>
      <c r="C43" s="71">
        <v>1</v>
      </c>
      <c r="D43" s="72" t="s">
        <v>45</v>
      </c>
      <c r="E43" s="72" t="s">
        <v>46</v>
      </c>
      <c r="F43" s="72" t="s">
        <v>143</v>
      </c>
      <c r="G43" s="73" t="s">
        <v>115</v>
      </c>
      <c r="H43" s="70" t="s">
        <v>47</v>
      </c>
      <c r="I43" s="201" t="s">
        <v>126</v>
      </c>
      <c r="J43" s="75">
        <v>175</v>
      </c>
      <c r="K43" s="76"/>
      <c r="L43" s="74"/>
      <c r="M43" s="77"/>
      <c r="N43" s="74"/>
      <c r="O43" s="74"/>
      <c r="P43" s="75"/>
      <c r="Q43" s="78"/>
      <c r="R43" s="79"/>
      <c r="S43" s="80"/>
      <c r="T43" s="81"/>
    </row>
    <row r="44" spans="1:21" x14ac:dyDescent="0.45">
      <c r="B44" s="83">
        <v>36</v>
      </c>
      <c r="C44" s="84">
        <v>1</v>
      </c>
      <c r="D44" s="85" t="s">
        <v>45</v>
      </c>
      <c r="E44" s="100" t="s">
        <v>46</v>
      </c>
      <c r="F44" s="100" t="s">
        <v>153</v>
      </c>
      <c r="G44" s="98" t="s">
        <v>116</v>
      </c>
      <c r="H44" s="83" t="s">
        <v>47</v>
      </c>
      <c r="I44" s="130" t="s">
        <v>126</v>
      </c>
      <c r="J44" s="92">
        <v>78</v>
      </c>
      <c r="K44" s="89"/>
      <c r="L44" s="90"/>
      <c r="M44" s="91"/>
      <c r="N44" s="90"/>
      <c r="O44" s="90"/>
      <c r="P44" s="92"/>
      <c r="Q44" s="93"/>
      <c r="R44" s="94"/>
      <c r="S44" s="95"/>
      <c r="T44" s="96"/>
    </row>
    <row r="45" spans="1:21" x14ac:dyDescent="0.45">
      <c r="B45" s="83">
        <v>37</v>
      </c>
      <c r="C45" s="84">
        <v>2</v>
      </c>
      <c r="D45" s="85" t="s">
        <v>45</v>
      </c>
      <c r="E45" s="100" t="s">
        <v>79</v>
      </c>
      <c r="F45" s="100" t="s">
        <v>143</v>
      </c>
      <c r="G45" s="98" t="s">
        <v>62</v>
      </c>
      <c r="H45" s="83" t="s">
        <v>48</v>
      </c>
      <c r="I45" s="130"/>
      <c r="J45" s="92">
        <v>30</v>
      </c>
      <c r="K45" s="89"/>
      <c r="L45" s="90"/>
      <c r="M45" s="91"/>
      <c r="N45" s="90"/>
      <c r="O45" s="90"/>
      <c r="P45" s="92"/>
      <c r="Q45" s="93"/>
      <c r="R45" s="94"/>
      <c r="S45" s="95"/>
      <c r="T45" s="96"/>
    </row>
    <row r="46" spans="1:21" x14ac:dyDescent="0.45">
      <c r="B46" s="83">
        <v>38</v>
      </c>
      <c r="C46" s="99">
        <v>3</v>
      </c>
      <c r="D46" s="100" t="s">
        <v>49</v>
      </c>
      <c r="E46" s="100" t="s">
        <v>49</v>
      </c>
      <c r="F46" s="100" t="s">
        <v>143</v>
      </c>
      <c r="G46" s="98" t="s">
        <v>155</v>
      </c>
      <c r="H46" s="83" t="s">
        <v>50</v>
      </c>
      <c r="I46" s="130" t="s">
        <v>163</v>
      </c>
      <c r="J46" s="92">
        <v>1</v>
      </c>
      <c r="K46" s="89"/>
      <c r="L46" s="90"/>
      <c r="M46" s="91"/>
      <c r="N46" s="90"/>
      <c r="O46" s="90"/>
      <c r="P46" s="92"/>
      <c r="Q46" s="93"/>
      <c r="R46" s="94"/>
      <c r="S46" s="95"/>
      <c r="T46" s="96"/>
    </row>
    <row r="47" spans="1:21" x14ac:dyDescent="0.45">
      <c r="B47" s="83">
        <v>39</v>
      </c>
      <c r="C47" s="99">
        <v>3</v>
      </c>
      <c r="D47" s="100" t="s">
        <v>49</v>
      </c>
      <c r="E47" s="100" t="s">
        <v>49</v>
      </c>
      <c r="F47" s="100" t="s">
        <v>143</v>
      </c>
      <c r="G47" s="98" t="s">
        <v>181</v>
      </c>
      <c r="H47" s="83" t="s">
        <v>50</v>
      </c>
      <c r="I47" s="130" t="s">
        <v>165</v>
      </c>
      <c r="J47" s="92">
        <v>1</v>
      </c>
      <c r="K47" s="89"/>
      <c r="L47" s="90"/>
      <c r="M47" s="91"/>
      <c r="N47" s="90"/>
      <c r="O47" s="90"/>
      <c r="P47" s="92"/>
      <c r="Q47" s="93"/>
      <c r="R47" s="94"/>
      <c r="S47" s="95"/>
      <c r="T47" s="96"/>
    </row>
    <row r="48" spans="1:21" x14ac:dyDescent="0.45">
      <c r="B48" s="83">
        <v>40</v>
      </c>
      <c r="C48" s="99">
        <v>3</v>
      </c>
      <c r="D48" s="100" t="s">
        <v>49</v>
      </c>
      <c r="E48" s="100" t="s">
        <v>49</v>
      </c>
      <c r="F48" s="100" t="s">
        <v>160</v>
      </c>
      <c r="G48" s="98" t="s">
        <v>182</v>
      </c>
      <c r="H48" s="83" t="s">
        <v>50</v>
      </c>
      <c r="I48" s="130" t="s">
        <v>166</v>
      </c>
      <c r="J48" s="92">
        <v>1</v>
      </c>
      <c r="K48" s="89"/>
      <c r="L48" s="90"/>
      <c r="M48" s="91"/>
      <c r="N48" s="90"/>
      <c r="O48" s="90"/>
      <c r="P48" s="92"/>
      <c r="Q48" s="93"/>
      <c r="R48" s="94"/>
      <c r="S48" s="95"/>
      <c r="T48" s="96"/>
    </row>
    <row r="49" spans="2:21" x14ac:dyDescent="0.45">
      <c r="B49" s="83">
        <v>41</v>
      </c>
      <c r="C49" s="84">
        <v>3</v>
      </c>
      <c r="D49" s="85" t="s">
        <v>49</v>
      </c>
      <c r="E49" s="100" t="s">
        <v>49</v>
      </c>
      <c r="F49" s="100" t="s">
        <v>174</v>
      </c>
      <c r="G49" s="98" t="s">
        <v>175</v>
      </c>
      <c r="H49" s="83" t="s">
        <v>50</v>
      </c>
      <c r="I49" s="130" t="s">
        <v>176</v>
      </c>
      <c r="J49" s="92">
        <v>1</v>
      </c>
      <c r="K49" s="89"/>
      <c r="L49" s="90"/>
      <c r="M49" s="91"/>
      <c r="N49" s="90"/>
      <c r="O49" s="90"/>
      <c r="P49" s="92"/>
      <c r="Q49" s="93"/>
      <c r="R49" s="94"/>
      <c r="S49" s="95"/>
      <c r="T49" s="96"/>
    </row>
    <row r="50" spans="2:21" x14ac:dyDescent="0.45">
      <c r="B50" s="83">
        <v>42</v>
      </c>
      <c r="C50" s="99">
        <v>3</v>
      </c>
      <c r="D50" s="100" t="s">
        <v>49</v>
      </c>
      <c r="E50" s="100" t="s">
        <v>49</v>
      </c>
      <c r="F50" s="100" t="s">
        <v>167</v>
      </c>
      <c r="G50" s="98" t="s">
        <v>168</v>
      </c>
      <c r="H50" s="83" t="s">
        <v>50</v>
      </c>
      <c r="I50" s="130" t="s">
        <v>169</v>
      </c>
      <c r="J50" s="92">
        <v>1</v>
      </c>
      <c r="K50" s="89"/>
      <c r="L50" s="90"/>
      <c r="M50" s="91"/>
      <c r="N50" s="90"/>
      <c r="O50" s="90"/>
      <c r="P50" s="92"/>
      <c r="Q50" s="93"/>
      <c r="R50" s="94"/>
      <c r="S50" s="95"/>
      <c r="T50" s="96"/>
    </row>
    <row r="51" spans="2:21" x14ac:dyDescent="0.45">
      <c r="B51" s="83">
        <v>43</v>
      </c>
      <c r="C51" s="99">
        <v>4</v>
      </c>
      <c r="D51" s="85" t="s">
        <v>45</v>
      </c>
      <c r="E51" s="100" t="s">
        <v>70</v>
      </c>
      <c r="F51" s="100" t="s">
        <v>177</v>
      </c>
      <c r="G51" s="98" t="s">
        <v>170</v>
      </c>
      <c r="H51" s="83" t="s">
        <v>50</v>
      </c>
      <c r="I51" s="130" t="s">
        <v>171</v>
      </c>
      <c r="J51" s="92">
        <v>4</v>
      </c>
      <c r="K51" s="89"/>
      <c r="L51" s="90"/>
      <c r="M51" s="91"/>
      <c r="N51" s="90"/>
      <c r="O51" s="90"/>
      <c r="P51" s="92"/>
      <c r="Q51" s="93"/>
      <c r="R51" s="94"/>
      <c r="S51" s="95"/>
      <c r="T51" s="96"/>
    </row>
    <row r="52" spans="2:21" x14ac:dyDescent="0.45">
      <c r="B52" s="83">
        <v>44</v>
      </c>
      <c r="C52" s="99">
        <v>4</v>
      </c>
      <c r="D52" s="85" t="s">
        <v>45</v>
      </c>
      <c r="E52" s="100" t="s">
        <v>70</v>
      </c>
      <c r="F52" s="100" t="s">
        <v>177</v>
      </c>
      <c r="G52" s="98" t="s">
        <v>172</v>
      </c>
      <c r="H52" s="83" t="s">
        <v>50</v>
      </c>
      <c r="I52" s="130" t="s">
        <v>173</v>
      </c>
      <c r="J52" s="92">
        <v>4</v>
      </c>
      <c r="K52" s="89"/>
      <c r="L52" s="90"/>
      <c r="M52" s="91"/>
      <c r="N52" s="90"/>
      <c r="O52" s="90"/>
      <c r="P52" s="92"/>
      <c r="Q52" s="93"/>
      <c r="R52" s="94"/>
      <c r="S52" s="95"/>
      <c r="T52" s="96"/>
    </row>
    <row r="53" spans="2:21" x14ac:dyDescent="0.45">
      <c r="B53" s="83">
        <v>45</v>
      </c>
      <c r="C53" s="99">
        <v>4</v>
      </c>
      <c r="D53" s="85" t="s">
        <v>45</v>
      </c>
      <c r="E53" s="100" t="s">
        <v>70</v>
      </c>
      <c r="F53" s="100" t="s">
        <v>184</v>
      </c>
      <c r="G53" s="98" t="s">
        <v>183</v>
      </c>
      <c r="H53" s="83" t="s">
        <v>50</v>
      </c>
      <c r="I53" s="130" t="s">
        <v>173</v>
      </c>
      <c r="J53" s="92">
        <v>3</v>
      </c>
      <c r="K53" s="89"/>
      <c r="L53" s="90"/>
      <c r="M53" s="91"/>
      <c r="N53" s="90"/>
      <c r="O53" s="90"/>
      <c r="P53" s="92"/>
      <c r="Q53" s="93"/>
      <c r="R53" s="94"/>
      <c r="S53" s="95"/>
      <c r="T53" s="96"/>
    </row>
    <row r="54" spans="2:21" x14ac:dyDescent="0.45">
      <c r="B54" s="83">
        <v>46</v>
      </c>
      <c r="C54" s="99">
        <v>4</v>
      </c>
      <c r="D54" s="85" t="s">
        <v>45</v>
      </c>
      <c r="E54" s="100" t="s">
        <v>70</v>
      </c>
      <c r="F54" s="100" t="s">
        <v>143</v>
      </c>
      <c r="G54" s="98" t="s">
        <v>84</v>
      </c>
      <c r="H54" s="83" t="s">
        <v>50</v>
      </c>
      <c r="I54" s="130" t="s">
        <v>71</v>
      </c>
      <c r="J54" s="92">
        <v>3</v>
      </c>
      <c r="K54" s="89"/>
      <c r="L54" s="90"/>
      <c r="M54" s="91"/>
      <c r="N54" s="90"/>
      <c r="O54" s="90"/>
      <c r="P54" s="92"/>
      <c r="Q54" s="93"/>
      <c r="R54" s="94"/>
      <c r="S54" s="95"/>
      <c r="T54" s="96"/>
    </row>
    <row r="55" spans="2:21" x14ac:dyDescent="0.45">
      <c r="B55" s="83">
        <v>47</v>
      </c>
      <c r="C55" s="99">
        <v>4</v>
      </c>
      <c r="D55" s="85" t="s">
        <v>45</v>
      </c>
      <c r="E55" s="100" t="s">
        <v>70</v>
      </c>
      <c r="F55" s="100" t="s">
        <v>178</v>
      </c>
      <c r="G55" s="101" t="s">
        <v>86</v>
      </c>
      <c r="H55" s="83"/>
      <c r="I55" s="129"/>
      <c r="J55" s="92"/>
      <c r="K55" s="89"/>
      <c r="L55" s="90"/>
      <c r="M55" s="91"/>
      <c r="N55" s="90"/>
      <c r="O55" s="90"/>
      <c r="P55" s="92"/>
      <c r="Q55" s="93"/>
      <c r="R55" s="94"/>
      <c r="S55" s="95"/>
      <c r="T55" s="96"/>
    </row>
    <row r="56" spans="2:21" x14ac:dyDescent="0.45">
      <c r="B56" s="83">
        <v>48</v>
      </c>
      <c r="C56" s="99">
        <v>4</v>
      </c>
      <c r="D56" s="85" t="s">
        <v>45</v>
      </c>
      <c r="E56" s="100" t="s">
        <v>70</v>
      </c>
      <c r="F56" s="100" t="s">
        <v>143</v>
      </c>
      <c r="G56" s="101" t="s">
        <v>78</v>
      </c>
      <c r="H56" s="83" t="s">
        <v>51</v>
      </c>
      <c r="I56" s="129"/>
      <c r="J56" s="92">
        <v>6</v>
      </c>
      <c r="K56" s="89"/>
      <c r="L56" s="90"/>
      <c r="M56" s="91"/>
      <c r="N56" s="90"/>
      <c r="O56" s="90"/>
      <c r="P56" s="92"/>
      <c r="Q56" s="93"/>
      <c r="R56" s="94"/>
      <c r="S56" s="95"/>
      <c r="T56" s="96"/>
    </row>
    <row r="57" spans="2:21" x14ac:dyDescent="0.45">
      <c r="B57" s="83">
        <v>49</v>
      </c>
      <c r="C57" s="99">
        <v>5</v>
      </c>
      <c r="D57" s="85" t="s">
        <v>45</v>
      </c>
      <c r="E57" s="100" t="s">
        <v>89</v>
      </c>
      <c r="F57" s="100" t="s">
        <v>143</v>
      </c>
      <c r="G57" s="101" t="s">
        <v>88</v>
      </c>
      <c r="H57" s="83" t="s">
        <v>50</v>
      </c>
      <c r="I57" s="129"/>
      <c r="J57" s="92">
        <v>8</v>
      </c>
      <c r="K57" s="89"/>
      <c r="L57" s="90"/>
      <c r="M57" s="91"/>
      <c r="N57" s="90"/>
      <c r="O57" s="90"/>
      <c r="P57" s="92"/>
      <c r="Q57" s="93"/>
      <c r="R57" s="94"/>
      <c r="S57" s="95"/>
      <c r="T57" s="96"/>
    </row>
    <row r="58" spans="2:21" x14ac:dyDescent="0.45">
      <c r="B58" s="83">
        <v>50</v>
      </c>
      <c r="C58" s="99">
        <v>5</v>
      </c>
      <c r="D58" s="85" t="s">
        <v>45</v>
      </c>
      <c r="E58" s="100" t="s">
        <v>90</v>
      </c>
      <c r="F58" s="100" t="s">
        <v>179</v>
      </c>
      <c r="G58" s="101" t="s">
        <v>93</v>
      </c>
      <c r="H58" s="83" t="s">
        <v>50</v>
      </c>
      <c r="I58" s="129"/>
      <c r="J58" s="92">
        <v>1</v>
      </c>
      <c r="K58" s="89"/>
      <c r="L58" s="90"/>
      <c r="M58" s="91"/>
      <c r="N58" s="90"/>
      <c r="O58" s="90"/>
      <c r="P58" s="92"/>
      <c r="Q58" s="93"/>
      <c r="R58" s="94"/>
      <c r="S58" s="95"/>
      <c r="T58" s="96"/>
    </row>
    <row r="59" spans="2:21" x14ac:dyDescent="0.45">
      <c r="B59" s="83">
        <v>51</v>
      </c>
      <c r="C59" s="99">
        <v>5</v>
      </c>
      <c r="D59" s="100" t="s">
        <v>45</v>
      </c>
      <c r="E59" s="152" t="s">
        <v>90</v>
      </c>
      <c r="F59" s="152" t="s">
        <v>179</v>
      </c>
      <c r="G59" s="153" t="s">
        <v>87</v>
      </c>
      <c r="H59" s="149" t="s">
        <v>50</v>
      </c>
      <c r="I59" s="154"/>
      <c r="J59" s="155">
        <v>4</v>
      </c>
      <c r="K59" s="156"/>
      <c r="L59" s="157"/>
      <c r="M59" s="158"/>
      <c r="N59" s="157"/>
      <c r="O59" s="157"/>
      <c r="P59" s="155"/>
      <c r="Q59" s="159"/>
      <c r="R59" s="160"/>
      <c r="S59" s="161"/>
      <c r="T59" s="162"/>
    </row>
    <row r="60" spans="2:21" ht="14.65" thickBot="1" x14ac:dyDescent="0.5">
      <c r="B60" s="102">
        <v>55</v>
      </c>
      <c r="C60" s="103"/>
      <c r="D60" s="104"/>
      <c r="E60" s="104"/>
      <c r="F60" s="104"/>
      <c r="G60" s="105"/>
      <c r="H60" s="102"/>
      <c r="I60" s="131"/>
      <c r="J60" s="107"/>
      <c r="K60" s="108"/>
      <c r="L60" s="106"/>
      <c r="M60" s="109"/>
      <c r="N60" s="106"/>
      <c r="O60" s="106"/>
      <c r="P60" s="107"/>
      <c r="Q60" s="110"/>
      <c r="R60" s="111"/>
      <c r="S60" s="112"/>
      <c r="T60" s="113"/>
    </row>
    <row r="61" spans="2:21" s="164" customFormat="1" x14ac:dyDescent="0.45">
      <c r="B61" s="177"/>
      <c r="C61" s="177"/>
      <c r="D61" s="179"/>
      <c r="E61" s="179"/>
      <c r="F61" s="179"/>
      <c r="G61" s="179"/>
      <c r="H61" s="177"/>
      <c r="I61" s="180"/>
      <c r="J61" s="181"/>
      <c r="K61" s="181"/>
      <c r="L61" s="177"/>
      <c r="M61" s="177"/>
      <c r="N61" s="177"/>
      <c r="O61" s="177"/>
      <c r="P61" s="177"/>
      <c r="Q61" s="177"/>
      <c r="R61" s="177"/>
      <c r="S61" s="177"/>
      <c r="T61" s="177"/>
      <c r="U61" s="177"/>
    </row>
    <row r="62" spans="2:21" s="164" customFormat="1" x14ac:dyDescent="0.45">
      <c r="B62" s="177"/>
      <c r="C62" s="177"/>
      <c r="D62" s="179"/>
      <c r="E62" s="179"/>
      <c r="F62" s="179"/>
      <c r="G62" s="179"/>
      <c r="H62" s="177"/>
      <c r="I62" s="180"/>
      <c r="J62" s="181"/>
      <c r="K62" s="181"/>
      <c r="L62" s="177"/>
      <c r="M62" s="177"/>
      <c r="N62" s="177"/>
      <c r="O62" s="177"/>
      <c r="P62" s="177"/>
      <c r="Q62" s="177"/>
      <c r="R62" s="177"/>
      <c r="S62" s="177"/>
      <c r="T62" s="177"/>
      <c r="U62" s="177"/>
    </row>
  </sheetData>
  <autoFilter ref="A3:W60" xr:uid="{B1D90408-7694-4637-BEA4-EDA55E6A6D72}"/>
  <mergeCells count="3">
    <mergeCell ref="B41:T41"/>
    <mergeCell ref="B23:T23"/>
    <mergeCell ref="B2:T2"/>
  </mergeCells>
  <phoneticPr fontId="11" type="noConversion"/>
  <pageMargins left="0.7" right="0.7" top="0.75" bottom="0.75" header="0.3" footer="0.3"/>
  <pageSetup paperSize="9" scale="22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8510-8E15-4F86-9194-B35CFD88A351}">
  <sheetPr>
    <tabColor theme="4" tint="0.59999389629810485"/>
  </sheetPr>
  <dimension ref="A1:T69"/>
  <sheetViews>
    <sheetView view="pageBreakPreview" zoomScale="70" zoomScaleNormal="100" zoomScaleSheetLayoutView="70" workbookViewId="0">
      <selection activeCell="D27" sqref="D27"/>
    </sheetView>
  </sheetViews>
  <sheetFormatPr defaultRowHeight="14.25" x14ac:dyDescent="0.45"/>
  <cols>
    <col min="1" max="1" width="2" style="3" customWidth="1"/>
    <col min="2" max="2" width="18.6640625" style="3" bestFit="1" customWidth="1"/>
    <col min="3" max="3" width="12.6640625" style="3" customWidth="1"/>
    <col min="4" max="4" width="14.86328125" style="3" bestFit="1" customWidth="1"/>
    <col min="5" max="5" width="17.33203125" style="3" customWidth="1"/>
    <col min="6" max="6" width="9.1328125" style="3" customWidth="1"/>
    <col min="7" max="7" width="1.53125" style="3" customWidth="1"/>
    <col min="8" max="8" width="10" style="3" customWidth="1"/>
    <col min="9" max="12" width="8.86328125" style="3"/>
    <col min="13" max="13" width="3.33203125" style="3" customWidth="1"/>
    <col min="14" max="262" width="8.86328125" style="3"/>
    <col min="263" max="263" width="10" style="3" customWidth="1"/>
    <col min="264" max="518" width="8.86328125" style="3"/>
    <col min="519" max="519" width="10" style="3" customWidth="1"/>
    <col min="520" max="774" width="8.86328125" style="3"/>
    <col min="775" max="775" width="10" style="3" customWidth="1"/>
    <col min="776" max="1030" width="8.86328125" style="3"/>
    <col min="1031" max="1031" width="10" style="3" customWidth="1"/>
    <col min="1032" max="1286" width="8.86328125" style="3"/>
    <col min="1287" max="1287" width="10" style="3" customWidth="1"/>
    <col min="1288" max="1542" width="8.86328125" style="3"/>
    <col min="1543" max="1543" width="10" style="3" customWidth="1"/>
    <col min="1544" max="1798" width="8.86328125" style="3"/>
    <col min="1799" max="1799" width="10" style="3" customWidth="1"/>
    <col min="1800" max="2054" width="8.86328125" style="3"/>
    <col min="2055" max="2055" width="10" style="3" customWidth="1"/>
    <col min="2056" max="2310" width="8.86328125" style="3"/>
    <col min="2311" max="2311" width="10" style="3" customWidth="1"/>
    <col min="2312" max="2566" width="8.86328125" style="3"/>
    <col min="2567" max="2567" width="10" style="3" customWidth="1"/>
    <col min="2568" max="2822" width="8.86328125" style="3"/>
    <col min="2823" max="2823" width="10" style="3" customWidth="1"/>
    <col min="2824" max="3078" width="8.86328125" style="3"/>
    <col min="3079" max="3079" width="10" style="3" customWidth="1"/>
    <col min="3080" max="3334" width="8.86328125" style="3"/>
    <col min="3335" max="3335" width="10" style="3" customWidth="1"/>
    <col min="3336" max="3590" width="8.86328125" style="3"/>
    <col min="3591" max="3591" width="10" style="3" customWidth="1"/>
    <col min="3592" max="3846" width="8.86328125" style="3"/>
    <col min="3847" max="3847" width="10" style="3" customWidth="1"/>
    <col min="3848" max="4102" width="8.86328125" style="3"/>
    <col min="4103" max="4103" width="10" style="3" customWidth="1"/>
    <col min="4104" max="4358" width="8.86328125" style="3"/>
    <col min="4359" max="4359" width="10" style="3" customWidth="1"/>
    <col min="4360" max="4614" width="8.86328125" style="3"/>
    <col min="4615" max="4615" width="10" style="3" customWidth="1"/>
    <col min="4616" max="4870" width="8.86328125" style="3"/>
    <col min="4871" max="4871" width="10" style="3" customWidth="1"/>
    <col min="4872" max="5126" width="8.86328125" style="3"/>
    <col min="5127" max="5127" width="10" style="3" customWidth="1"/>
    <col min="5128" max="5382" width="8.86328125" style="3"/>
    <col min="5383" max="5383" width="10" style="3" customWidth="1"/>
    <col min="5384" max="5638" width="8.86328125" style="3"/>
    <col min="5639" max="5639" width="10" style="3" customWidth="1"/>
    <col min="5640" max="5894" width="8.86328125" style="3"/>
    <col min="5895" max="5895" width="10" style="3" customWidth="1"/>
    <col min="5896" max="6150" width="8.86328125" style="3"/>
    <col min="6151" max="6151" width="10" style="3" customWidth="1"/>
    <col min="6152" max="6406" width="8.86328125" style="3"/>
    <col min="6407" max="6407" width="10" style="3" customWidth="1"/>
    <col min="6408" max="6662" width="8.86328125" style="3"/>
    <col min="6663" max="6663" width="10" style="3" customWidth="1"/>
    <col min="6664" max="6918" width="8.86328125" style="3"/>
    <col min="6919" max="6919" width="10" style="3" customWidth="1"/>
    <col min="6920" max="7174" width="8.86328125" style="3"/>
    <col min="7175" max="7175" width="10" style="3" customWidth="1"/>
    <col min="7176" max="7430" width="8.86328125" style="3"/>
    <col min="7431" max="7431" width="10" style="3" customWidth="1"/>
    <col min="7432" max="7686" width="8.86328125" style="3"/>
    <col min="7687" max="7687" width="10" style="3" customWidth="1"/>
    <col min="7688" max="7942" width="8.86328125" style="3"/>
    <col min="7943" max="7943" width="10" style="3" customWidth="1"/>
    <col min="7944" max="8198" width="8.86328125" style="3"/>
    <col min="8199" max="8199" width="10" style="3" customWidth="1"/>
    <col min="8200" max="8454" width="8.86328125" style="3"/>
    <col min="8455" max="8455" width="10" style="3" customWidth="1"/>
    <col min="8456" max="8710" width="8.86328125" style="3"/>
    <col min="8711" max="8711" width="10" style="3" customWidth="1"/>
    <col min="8712" max="8966" width="8.86328125" style="3"/>
    <col min="8967" max="8967" width="10" style="3" customWidth="1"/>
    <col min="8968" max="9222" width="8.86328125" style="3"/>
    <col min="9223" max="9223" width="10" style="3" customWidth="1"/>
    <col min="9224" max="9478" width="8.86328125" style="3"/>
    <col min="9479" max="9479" width="10" style="3" customWidth="1"/>
    <col min="9480" max="9734" width="8.86328125" style="3"/>
    <col min="9735" max="9735" width="10" style="3" customWidth="1"/>
    <col min="9736" max="9990" width="8.86328125" style="3"/>
    <col min="9991" max="9991" width="10" style="3" customWidth="1"/>
    <col min="9992" max="10246" width="8.86328125" style="3"/>
    <col min="10247" max="10247" width="10" style="3" customWidth="1"/>
    <col min="10248" max="10502" width="8.86328125" style="3"/>
    <col min="10503" max="10503" width="10" style="3" customWidth="1"/>
    <col min="10504" max="10758" width="8.86328125" style="3"/>
    <col min="10759" max="10759" width="10" style="3" customWidth="1"/>
    <col min="10760" max="11014" width="8.86328125" style="3"/>
    <col min="11015" max="11015" width="10" style="3" customWidth="1"/>
    <col min="11016" max="11270" width="8.86328125" style="3"/>
    <col min="11271" max="11271" width="10" style="3" customWidth="1"/>
    <col min="11272" max="11526" width="8.86328125" style="3"/>
    <col min="11527" max="11527" width="10" style="3" customWidth="1"/>
    <col min="11528" max="11782" width="8.86328125" style="3"/>
    <col min="11783" max="11783" width="10" style="3" customWidth="1"/>
    <col min="11784" max="12038" width="8.86328125" style="3"/>
    <col min="12039" max="12039" width="10" style="3" customWidth="1"/>
    <col min="12040" max="12294" width="8.86328125" style="3"/>
    <col min="12295" max="12295" width="10" style="3" customWidth="1"/>
    <col min="12296" max="12550" width="8.86328125" style="3"/>
    <col min="12551" max="12551" width="10" style="3" customWidth="1"/>
    <col min="12552" max="12806" width="8.86328125" style="3"/>
    <col min="12807" max="12807" width="10" style="3" customWidth="1"/>
    <col min="12808" max="13062" width="8.86328125" style="3"/>
    <col min="13063" max="13063" width="10" style="3" customWidth="1"/>
    <col min="13064" max="13318" width="8.86328125" style="3"/>
    <col min="13319" max="13319" width="10" style="3" customWidth="1"/>
    <col min="13320" max="13574" width="8.86328125" style="3"/>
    <col min="13575" max="13575" width="10" style="3" customWidth="1"/>
    <col min="13576" max="13830" width="8.86328125" style="3"/>
    <col min="13831" max="13831" width="10" style="3" customWidth="1"/>
    <col min="13832" max="14086" width="8.86328125" style="3"/>
    <col min="14087" max="14087" width="10" style="3" customWidth="1"/>
    <col min="14088" max="14342" width="8.86328125" style="3"/>
    <col min="14343" max="14343" width="10" style="3" customWidth="1"/>
    <col min="14344" max="14598" width="8.86328125" style="3"/>
    <col min="14599" max="14599" width="10" style="3" customWidth="1"/>
    <col min="14600" max="14854" width="8.86328125" style="3"/>
    <col min="14855" max="14855" width="10" style="3" customWidth="1"/>
    <col min="14856" max="15110" width="8.86328125" style="3"/>
    <col min="15111" max="15111" width="10" style="3" customWidth="1"/>
    <col min="15112" max="15366" width="8.86328125" style="3"/>
    <col min="15367" max="15367" width="10" style="3" customWidth="1"/>
    <col min="15368" max="15622" width="8.86328125" style="3"/>
    <col min="15623" max="15623" width="10" style="3" customWidth="1"/>
    <col min="15624" max="15878" width="8.86328125" style="3"/>
    <col min="15879" max="15879" width="10" style="3" customWidth="1"/>
    <col min="15880" max="16134" width="8.86328125" style="3"/>
    <col min="16135" max="16135" width="10" style="3" customWidth="1"/>
    <col min="16136" max="16384" width="8.86328125" style="3"/>
  </cols>
  <sheetData>
    <row r="1" spans="1:20" ht="18" x14ac:dyDescent="0.45">
      <c r="A1" s="1"/>
      <c r="B1" s="207" t="s">
        <v>114</v>
      </c>
      <c r="C1" s="207"/>
      <c r="D1" s="207"/>
      <c r="E1" s="207"/>
      <c r="F1" s="207"/>
      <c r="G1" s="207"/>
      <c r="H1" s="148"/>
      <c r="I1" s="148"/>
      <c r="J1" s="148"/>
      <c r="K1" s="148"/>
      <c r="L1" s="148"/>
      <c r="M1" s="147"/>
      <c r="N1" s="147"/>
      <c r="O1" s="147"/>
      <c r="P1" s="147"/>
      <c r="Q1" s="147"/>
      <c r="R1" s="147"/>
      <c r="S1" s="147"/>
      <c r="T1" s="147"/>
    </row>
    <row r="2" spans="1:20" ht="15.75" x14ac:dyDescent="0.45">
      <c r="A2" s="1"/>
      <c r="B2" s="4" t="s">
        <v>1</v>
      </c>
      <c r="C2" s="5" t="s">
        <v>52</v>
      </c>
      <c r="D2" s="6"/>
      <c r="E2" s="1"/>
      <c r="F2" s="1"/>
      <c r="G2" s="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1:20" ht="15.75" x14ac:dyDescent="0.45">
      <c r="A3" s="1"/>
      <c r="B3" s="4" t="s">
        <v>2</v>
      </c>
      <c r="C3" s="5" t="s">
        <v>158</v>
      </c>
      <c r="D3" s="8"/>
      <c r="E3" s="1"/>
      <c r="F3" s="1"/>
      <c r="G3" s="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1:20" ht="14.65" thickBot="1" x14ac:dyDescent="0.5">
      <c r="A4" s="1"/>
      <c r="B4" s="1"/>
      <c r="C4" s="1"/>
      <c r="D4" s="1"/>
      <c r="E4" s="1"/>
      <c r="F4" s="1"/>
      <c r="G4" s="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1:20" x14ac:dyDescent="0.45">
      <c r="A5" s="1"/>
      <c r="B5" s="208" t="s">
        <v>3</v>
      </c>
      <c r="C5" s="210" t="s">
        <v>100</v>
      </c>
      <c r="D5" s="212" t="s">
        <v>5</v>
      </c>
      <c r="E5" s="214" t="s">
        <v>96</v>
      </c>
      <c r="G5" s="1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1:20" ht="14.65" thickBot="1" x14ac:dyDescent="0.5">
      <c r="A6" s="1"/>
      <c r="B6" s="209"/>
      <c r="C6" s="211"/>
      <c r="D6" s="213"/>
      <c r="E6" s="215"/>
      <c r="F6" s="1"/>
      <c r="G6" s="1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1:20" ht="14.65" thickBot="1" x14ac:dyDescent="0.5">
      <c r="A7" s="1"/>
      <c r="B7" s="216" t="s">
        <v>154</v>
      </c>
      <c r="C7" s="217"/>
      <c r="D7" s="217"/>
      <c r="E7" s="188">
        <v>0.7</v>
      </c>
      <c r="F7" s="1"/>
      <c r="G7" s="1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1:20" x14ac:dyDescent="0.45">
      <c r="A8" s="1"/>
      <c r="B8" s="197" t="s">
        <v>155</v>
      </c>
      <c r="C8" s="192">
        <v>700</v>
      </c>
      <c r="D8" s="185">
        <v>400</v>
      </c>
      <c r="E8" s="189">
        <f>3.14159*C8*D8/1000000</f>
        <v>0.8796451999999999</v>
      </c>
      <c r="F8" s="1"/>
      <c r="G8" s="1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</row>
    <row r="9" spans="1:20" x14ac:dyDescent="0.45">
      <c r="A9" s="1"/>
      <c r="B9" s="198" t="s">
        <v>155</v>
      </c>
      <c r="C9" s="193">
        <v>300</v>
      </c>
      <c r="D9" s="186">
        <v>2600</v>
      </c>
      <c r="E9" s="190">
        <f t="shared" ref="E9:E37" si="0">3.14159*C9*D9/1000000</f>
        <v>2.4504401999999996</v>
      </c>
      <c r="F9" s="1"/>
      <c r="G9" s="1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</row>
    <row r="10" spans="1:20" x14ac:dyDescent="0.45">
      <c r="A10" s="1"/>
      <c r="B10" s="198" t="s">
        <v>155</v>
      </c>
      <c r="C10" s="193">
        <v>300</v>
      </c>
      <c r="D10" s="186">
        <v>250</v>
      </c>
      <c r="E10" s="190">
        <f t="shared" si="0"/>
        <v>0.23561925</v>
      </c>
      <c r="F10" s="1"/>
      <c r="G10" s="1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</row>
    <row r="11" spans="1:20" x14ac:dyDescent="0.45">
      <c r="A11" s="1"/>
      <c r="B11" s="198" t="s">
        <v>155</v>
      </c>
      <c r="C11" s="193">
        <v>250</v>
      </c>
      <c r="D11" s="186">
        <v>2000</v>
      </c>
      <c r="E11" s="190">
        <f t="shared" si="0"/>
        <v>1.5707949999999997</v>
      </c>
      <c r="F11" s="1"/>
      <c r="G11" s="1"/>
      <c r="H11" s="147"/>
      <c r="I11" s="147"/>
      <c r="J11" s="147"/>
      <c r="K11" s="147"/>
      <c r="L11" s="147"/>
      <c r="M11" s="147"/>
    </row>
    <row r="12" spans="1:20" x14ac:dyDescent="0.45">
      <c r="A12" s="1"/>
      <c r="B12" s="198" t="s">
        <v>155</v>
      </c>
      <c r="C12" s="193">
        <v>300</v>
      </c>
      <c r="D12" s="186">
        <v>300</v>
      </c>
      <c r="E12" s="190">
        <f t="shared" si="0"/>
        <v>0.28274309999999997</v>
      </c>
      <c r="F12" s="1"/>
      <c r="G12" s="1"/>
      <c r="H12" s="147"/>
      <c r="I12" s="147"/>
      <c r="J12" s="147"/>
      <c r="K12" s="147"/>
      <c r="L12" s="147"/>
      <c r="M12" s="147"/>
    </row>
    <row r="13" spans="1:20" x14ac:dyDescent="0.45">
      <c r="A13" s="1"/>
      <c r="B13" s="198" t="s">
        <v>155</v>
      </c>
      <c r="C13" s="194">
        <v>200</v>
      </c>
      <c r="D13" s="186">
        <v>3000</v>
      </c>
      <c r="E13" s="190">
        <f t="shared" si="0"/>
        <v>1.884954</v>
      </c>
      <c r="F13" s="1"/>
      <c r="G13" s="1"/>
      <c r="H13" s="147"/>
      <c r="I13" s="147"/>
      <c r="J13" s="147"/>
      <c r="K13" s="147"/>
      <c r="L13" s="147"/>
      <c r="M13" s="147"/>
    </row>
    <row r="14" spans="1:20" x14ac:dyDescent="0.45">
      <c r="A14" s="1"/>
      <c r="B14" s="198" t="s">
        <v>155</v>
      </c>
      <c r="C14" s="194">
        <v>300</v>
      </c>
      <c r="D14" s="186">
        <v>300</v>
      </c>
      <c r="E14" s="190">
        <f t="shared" si="0"/>
        <v>0.28274309999999997</v>
      </c>
      <c r="F14" s="1"/>
      <c r="G14" s="1"/>
      <c r="H14" s="147"/>
      <c r="I14" s="147"/>
      <c r="J14" s="147"/>
      <c r="K14" s="147"/>
      <c r="L14" s="147"/>
      <c r="M14" s="147"/>
    </row>
    <row r="15" spans="1:20" x14ac:dyDescent="0.45">
      <c r="A15" s="1"/>
      <c r="B15" s="198" t="s">
        <v>155</v>
      </c>
      <c r="C15" s="193">
        <v>200</v>
      </c>
      <c r="D15" s="186">
        <v>3000</v>
      </c>
      <c r="E15" s="190">
        <f t="shared" si="0"/>
        <v>1.884954</v>
      </c>
      <c r="F15" s="1"/>
      <c r="G15" s="1"/>
      <c r="H15" s="147"/>
      <c r="I15" s="147"/>
      <c r="J15" s="147"/>
      <c r="K15" s="147"/>
      <c r="L15" s="147"/>
      <c r="M15" s="147"/>
    </row>
    <row r="16" spans="1:20" x14ac:dyDescent="0.45">
      <c r="A16" s="1"/>
      <c r="B16" s="198" t="s">
        <v>155</v>
      </c>
      <c r="C16" s="195">
        <v>300</v>
      </c>
      <c r="D16" s="186">
        <v>300</v>
      </c>
      <c r="E16" s="190">
        <f t="shared" si="0"/>
        <v>0.28274309999999997</v>
      </c>
      <c r="F16" s="1"/>
      <c r="G16" s="1"/>
      <c r="H16" s="147"/>
      <c r="I16" s="147"/>
      <c r="J16" s="147"/>
      <c r="K16" s="147"/>
      <c r="L16" s="147"/>
      <c r="M16" s="147"/>
    </row>
    <row r="17" spans="1:13" x14ac:dyDescent="0.45">
      <c r="A17" s="1"/>
      <c r="B17" s="198" t="s">
        <v>155</v>
      </c>
      <c r="C17" s="194">
        <v>200</v>
      </c>
      <c r="D17" s="186">
        <v>3500</v>
      </c>
      <c r="E17" s="190">
        <f t="shared" si="0"/>
        <v>2.1991130000000001</v>
      </c>
      <c r="F17" s="1"/>
      <c r="G17" s="1"/>
      <c r="H17" s="147"/>
      <c r="I17" s="147"/>
      <c r="J17" s="147"/>
      <c r="K17" s="147"/>
      <c r="L17" s="147"/>
      <c r="M17" s="147"/>
    </row>
    <row r="18" spans="1:13" x14ac:dyDescent="0.45">
      <c r="A18" s="1"/>
      <c r="B18" s="198" t="s">
        <v>155</v>
      </c>
      <c r="C18" s="194">
        <v>300</v>
      </c>
      <c r="D18" s="186">
        <v>300</v>
      </c>
      <c r="E18" s="190">
        <f t="shared" si="0"/>
        <v>0.28274309999999997</v>
      </c>
      <c r="F18" s="1"/>
      <c r="G18" s="1"/>
      <c r="H18" s="147"/>
      <c r="I18" s="147"/>
      <c r="J18" s="147"/>
      <c r="K18" s="147"/>
      <c r="L18" s="147"/>
      <c r="M18" s="147"/>
    </row>
    <row r="19" spans="1:13" x14ac:dyDescent="0.45">
      <c r="A19" s="1"/>
      <c r="B19" s="198" t="s">
        <v>155</v>
      </c>
      <c r="C19" s="194">
        <v>200</v>
      </c>
      <c r="D19" s="186">
        <v>3500</v>
      </c>
      <c r="E19" s="190">
        <f t="shared" si="0"/>
        <v>2.1991130000000001</v>
      </c>
      <c r="F19" s="1"/>
      <c r="G19" s="1"/>
      <c r="H19" s="147"/>
      <c r="I19" s="147"/>
      <c r="J19" s="147"/>
      <c r="K19" s="147"/>
      <c r="L19" s="147"/>
      <c r="M19" s="147"/>
    </row>
    <row r="20" spans="1:13" x14ac:dyDescent="0.45">
      <c r="A20" s="1"/>
      <c r="B20" s="198" t="s">
        <v>156</v>
      </c>
      <c r="C20" s="194">
        <v>700</v>
      </c>
      <c r="D20" s="186">
        <v>600</v>
      </c>
      <c r="E20" s="190">
        <f t="shared" si="0"/>
        <v>1.3194677999999997</v>
      </c>
      <c r="F20" s="1"/>
      <c r="G20" s="1"/>
      <c r="H20" s="147"/>
      <c r="I20" s="147"/>
      <c r="J20" s="147"/>
      <c r="K20" s="147"/>
      <c r="L20" s="147"/>
      <c r="M20" s="147"/>
    </row>
    <row r="21" spans="1:13" x14ac:dyDescent="0.45">
      <c r="A21" s="1"/>
      <c r="B21" s="198" t="s">
        <v>156</v>
      </c>
      <c r="C21" s="194">
        <v>350</v>
      </c>
      <c r="D21" s="186">
        <v>1800</v>
      </c>
      <c r="E21" s="190">
        <f t="shared" si="0"/>
        <v>1.9792017</v>
      </c>
      <c r="F21" s="1"/>
      <c r="G21" s="1"/>
      <c r="H21" s="147"/>
      <c r="I21" s="147"/>
      <c r="J21" s="147"/>
      <c r="K21" s="147"/>
      <c r="L21" s="147"/>
      <c r="M21" s="147"/>
    </row>
    <row r="22" spans="1:13" x14ac:dyDescent="0.45">
      <c r="A22" s="1"/>
      <c r="B22" s="198" t="s">
        <v>156</v>
      </c>
      <c r="C22" s="194">
        <v>350</v>
      </c>
      <c r="D22" s="186">
        <v>400</v>
      </c>
      <c r="E22" s="190">
        <f t="shared" si="0"/>
        <v>0.43982259999999995</v>
      </c>
      <c r="F22" s="1"/>
      <c r="G22" s="1"/>
      <c r="H22" s="147"/>
      <c r="I22" s="147"/>
      <c r="J22" s="147"/>
      <c r="K22" s="147"/>
      <c r="L22" s="147"/>
      <c r="M22" s="147"/>
    </row>
    <row r="23" spans="1:13" x14ac:dyDescent="0.45">
      <c r="A23" s="1"/>
      <c r="B23" s="198" t="s">
        <v>156</v>
      </c>
      <c r="C23" s="194">
        <v>250</v>
      </c>
      <c r="D23" s="186">
        <v>1800</v>
      </c>
      <c r="E23" s="190">
        <f t="shared" si="0"/>
        <v>1.4137154999999997</v>
      </c>
      <c r="F23" s="1"/>
      <c r="G23" s="1"/>
      <c r="H23" s="147"/>
      <c r="I23" s="147"/>
      <c r="J23" s="147"/>
      <c r="K23" s="147"/>
      <c r="L23" s="147"/>
      <c r="M23" s="147"/>
    </row>
    <row r="24" spans="1:13" x14ac:dyDescent="0.45">
      <c r="A24" s="1"/>
      <c r="B24" s="198" t="s">
        <v>156</v>
      </c>
      <c r="C24" s="194">
        <v>350</v>
      </c>
      <c r="D24" s="186">
        <v>300</v>
      </c>
      <c r="E24" s="190">
        <f t="shared" si="0"/>
        <v>0.32986694999999994</v>
      </c>
      <c r="F24" s="1"/>
      <c r="G24" s="1"/>
      <c r="H24" s="147"/>
      <c r="I24" s="147"/>
      <c r="J24" s="147"/>
      <c r="K24" s="147"/>
      <c r="L24" s="147"/>
      <c r="M24" s="147"/>
    </row>
    <row r="25" spans="1:13" x14ac:dyDescent="0.45">
      <c r="A25" s="1"/>
      <c r="B25" s="198" t="s">
        <v>156</v>
      </c>
      <c r="C25" s="194">
        <v>200</v>
      </c>
      <c r="D25" s="186">
        <v>3000</v>
      </c>
      <c r="E25" s="190">
        <f t="shared" si="0"/>
        <v>1.884954</v>
      </c>
      <c r="F25" s="1"/>
      <c r="G25" s="1"/>
      <c r="H25" s="147"/>
      <c r="I25" s="147"/>
      <c r="J25" s="147"/>
      <c r="K25" s="147"/>
      <c r="L25" s="147"/>
      <c r="M25" s="147"/>
    </row>
    <row r="26" spans="1:13" x14ac:dyDescent="0.45">
      <c r="A26" s="1"/>
      <c r="B26" s="198" t="s">
        <v>156</v>
      </c>
      <c r="C26" s="194">
        <v>300</v>
      </c>
      <c r="D26" s="186">
        <v>200</v>
      </c>
      <c r="E26" s="190">
        <f t="shared" si="0"/>
        <v>0.18849540000000001</v>
      </c>
      <c r="F26" s="1"/>
      <c r="G26" s="1"/>
      <c r="H26" s="147"/>
      <c r="I26" s="147"/>
      <c r="J26" s="147"/>
      <c r="K26" s="147"/>
      <c r="L26" s="147"/>
      <c r="M26" s="147"/>
    </row>
    <row r="27" spans="1:13" x14ac:dyDescent="0.45">
      <c r="A27" s="1"/>
      <c r="B27" s="198" t="s">
        <v>156</v>
      </c>
      <c r="C27" s="194">
        <v>200</v>
      </c>
      <c r="D27" s="186">
        <v>1500</v>
      </c>
      <c r="E27" s="190">
        <f t="shared" si="0"/>
        <v>0.94247700000000001</v>
      </c>
      <c r="F27" s="1"/>
      <c r="G27" s="1"/>
      <c r="H27" s="147"/>
      <c r="I27" s="147"/>
      <c r="J27" s="147"/>
      <c r="K27" s="147"/>
      <c r="L27" s="147"/>
      <c r="M27" s="147"/>
    </row>
    <row r="28" spans="1:13" x14ac:dyDescent="0.45">
      <c r="A28" s="1"/>
      <c r="B28" s="198" t="s">
        <v>156</v>
      </c>
      <c r="C28" s="194">
        <v>250</v>
      </c>
      <c r="D28" s="186">
        <v>300</v>
      </c>
      <c r="E28" s="190">
        <f t="shared" si="0"/>
        <v>0.23561924999999997</v>
      </c>
      <c r="F28" s="1"/>
      <c r="G28" s="1"/>
      <c r="H28" s="147"/>
      <c r="I28" s="147"/>
      <c r="J28" s="147"/>
      <c r="K28" s="147"/>
      <c r="L28" s="147"/>
      <c r="M28" s="147"/>
    </row>
    <row r="29" spans="1:13" x14ac:dyDescent="0.45">
      <c r="A29" s="1"/>
      <c r="B29" s="198" t="s">
        <v>156</v>
      </c>
      <c r="C29" s="194">
        <v>200</v>
      </c>
      <c r="D29" s="186">
        <v>3200</v>
      </c>
      <c r="E29" s="190">
        <f t="shared" si="0"/>
        <v>2.0106175999999998</v>
      </c>
      <c r="F29" s="1"/>
      <c r="G29" s="1"/>
      <c r="H29" s="147"/>
      <c r="I29" s="147"/>
      <c r="J29" s="147"/>
      <c r="K29" s="147"/>
      <c r="L29" s="147"/>
      <c r="M29" s="147"/>
    </row>
    <row r="30" spans="1:13" x14ac:dyDescent="0.45">
      <c r="A30" s="1"/>
      <c r="B30" s="198" t="s">
        <v>156</v>
      </c>
      <c r="C30" s="194">
        <v>250</v>
      </c>
      <c r="D30" s="186">
        <v>300</v>
      </c>
      <c r="E30" s="190">
        <f t="shared" si="0"/>
        <v>0.23561924999999997</v>
      </c>
      <c r="F30" s="1"/>
      <c r="G30" s="1"/>
      <c r="H30" s="147"/>
      <c r="I30" s="147"/>
      <c r="J30" s="147"/>
      <c r="K30" s="147"/>
      <c r="L30" s="147"/>
      <c r="M30" s="147"/>
    </row>
    <row r="31" spans="1:13" x14ac:dyDescent="0.45">
      <c r="A31" s="1"/>
      <c r="B31" s="198" t="s">
        <v>156</v>
      </c>
      <c r="C31" s="194">
        <v>200</v>
      </c>
      <c r="D31" s="186">
        <v>3200</v>
      </c>
      <c r="E31" s="190">
        <f t="shared" si="0"/>
        <v>2.0106175999999998</v>
      </c>
      <c r="F31" s="1"/>
      <c r="G31" s="1"/>
      <c r="H31" s="147"/>
      <c r="I31" s="147"/>
      <c r="J31" s="147"/>
      <c r="K31" s="147"/>
      <c r="L31" s="147"/>
      <c r="M31" s="147"/>
    </row>
    <row r="32" spans="1:13" x14ac:dyDescent="0.45">
      <c r="A32" s="1"/>
      <c r="B32" s="198"/>
      <c r="C32" s="194"/>
      <c r="D32" s="186"/>
      <c r="E32" s="190">
        <f t="shared" si="0"/>
        <v>0</v>
      </c>
      <c r="F32" s="1"/>
      <c r="G32" s="1"/>
      <c r="H32" s="147"/>
      <c r="I32" s="147"/>
      <c r="J32" s="147"/>
      <c r="K32" s="147"/>
      <c r="L32" s="147"/>
      <c r="M32" s="147"/>
    </row>
    <row r="33" spans="1:13" x14ac:dyDescent="0.45">
      <c r="A33" s="1"/>
      <c r="B33" s="198"/>
      <c r="C33" s="194"/>
      <c r="D33" s="186"/>
      <c r="E33" s="190">
        <f t="shared" si="0"/>
        <v>0</v>
      </c>
      <c r="F33" s="1"/>
      <c r="G33" s="1"/>
      <c r="H33" s="147"/>
      <c r="I33" s="147"/>
      <c r="J33" s="147"/>
      <c r="K33" s="147"/>
      <c r="L33" s="147"/>
      <c r="M33" s="147"/>
    </row>
    <row r="34" spans="1:13" x14ac:dyDescent="0.45">
      <c r="A34" s="1"/>
      <c r="B34" s="198"/>
      <c r="C34" s="194"/>
      <c r="D34" s="186"/>
      <c r="E34" s="190">
        <f t="shared" si="0"/>
        <v>0</v>
      </c>
      <c r="F34" s="1"/>
      <c r="G34" s="1"/>
      <c r="H34" s="147"/>
      <c r="I34" s="147"/>
      <c r="J34" s="147"/>
      <c r="K34" s="147"/>
      <c r="L34" s="147"/>
      <c r="M34" s="147"/>
    </row>
    <row r="35" spans="1:13" x14ac:dyDescent="0.45">
      <c r="A35" s="1"/>
      <c r="B35" s="198"/>
      <c r="C35" s="194"/>
      <c r="D35" s="186"/>
      <c r="E35" s="190">
        <f t="shared" si="0"/>
        <v>0</v>
      </c>
      <c r="F35" s="1"/>
      <c r="G35" s="1"/>
      <c r="H35" s="147"/>
      <c r="I35" s="147"/>
      <c r="J35" s="147"/>
      <c r="K35" s="147"/>
      <c r="L35" s="147"/>
      <c r="M35" s="147"/>
    </row>
    <row r="36" spans="1:13" x14ac:dyDescent="0.45">
      <c r="A36" s="1"/>
      <c r="B36" s="198"/>
      <c r="C36" s="194"/>
      <c r="D36" s="186"/>
      <c r="E36" s="190">
        <f t="shared" si="0"/>
        <v>0</v>
      </c>
      <c r="F36" s="1"/>
      <c r="G36" s="1"/>
      <c r="H36" s="147"/>
      <c r="I36" s="147"/>
      <c r="J36" s="147"/>
      <c r="K36" s="147"/>
      <c r="L36" s="147"/>
      <c r="M36" s="147"/>
    </row>
    <row r="37" spans="1:13" ht="14.65" thickBot="1" x14ac:dyDescent="0.5">
      <c r="A37" s="1"/>
      <c r="B37" s="199"/>
      <c r="C37" s="196"/>
      <c r="D37" s="187"/>
      <c r="E37" s="191">
        <f t="shared" si="0"/>
        <v>0</v>
      </c>
      <c r="G37" s="1"/>
      <c r="H37" s="147"/>
      <c r="I37" s="147"/>
      <c r="J37" s="147"/>
      <c r="K37" s="147"/>
      <c r="L37" s="147"/>
      <c r="M37" s="147"/>
    </row>
    <row r="38" spans="1:13" ht="14.65" thickBot="1" x14ac:dyDescent="0.5">
      <c r="A38" s="1"/>
      <c r="B38" s="1"/>
      <c r="C38" s="1"/>
      <c r="D38" s="1"/>
      <c r="E38" s="34"/>
      <c r="F38" s="1"/>
      <c r="G38" s="1"/>
      <c r="H38" s="147"/>
      <c r="I38" s="147"/>
      <c r="J38" s="147"/>
      <c r="K38" s="147"/>
      <c r="L38" s="147"/>
      <c r="M38" s="147"/>
    </row>
    <row r="39" spans="1:13" x14ac:dyDescent="0.45">
      <c r="A39" s="1"/>
      <c r="B39" s="1"/>
      <c r="C39" s="1"/>
      <c r="D39" s="139" t="s">
        <v>14</v>
      </c>
      <c r="E39" s="140">
        <f>SUM(E8:E37)</f>
        <v>27.426080699999996</v>
      </c>
      <c r="F39" s="141" t="s">
        <v>98</v>
      </c>
      <c r="G39" s="1"/>
      <c r="H39" s="147"/>
      <c r="I39" s="147"/>
      <c r="J39" s="147"/>
      <c r="K39" s="147"/>
      <c r="L39" s="147"/>
      <c r="M39" s="147"/>
    </row>
    <row r="40" spans="1:13" ht="14.65" thickBot="1" x14ac:dyDescent="0.5">
      <c r="A40" s="1"/>
      <c r="B40" s="1"/>
      <c r="C40" s="1"/>
      <c r="D40" s="142" t="s">
        <v>15</v>
      </c>
      <c r="E40" s="144">
        <f>7.8426*E7</f>
        <v>5.4898199999999999</v>
      </c>
      <c r="F40" s="143" t="s">
        <v>99</v>
      </c>
      <c r="G40" s="1"/>
      <c r="H40" s="147"/>
      <c r="I40" s="147"/>
      <c r="J40" s="147"/>
      <c r="K40" s="147"/>
      <c r="L40" s="147"/>
      <c r="M40" s="147"/>
    </row>
    <row r="41" spans="1:13" ht="14.65" thickBot="1" x14ac:dyDescent="0.5">
      <c r="A41" s="1"/>
      <c r="B41" s="1"/>
      <c r="C41" s="1"/>
      <c r="D41" s="138" t="s">
        <v>97</v>
      </c>
      <c r="E41" s="146">
        <f>E40*E39</f>
        <v>150.56424634847397</v>
      </c>
      <c r="F41" s="50" t="s">
        <v>20</v>
      </c>
      <c r="G41" s="1"/>
      <c r="H41" s="147"/>
      <c r="I41" s="147"/>
      <c r="J41" s="147"/>
      <c r="K41" s="147"/>
      <c r="L41" s="147"/>
      <c r="M41" s="147"/>
    </row>
    <row r="42" spans="1:13" ht="14.45" customHeight="1" thickBot="1" x14ac:dyDescent="0.5">
      <c r="A42" s="1"/>
      <c r="B42" s="1"/>
      <c r="C42" s="48">
        <v>0.15</v>
      </c>
      <c r="D42" s="116" t="s">
        <v>19</v>
      </c>
      <c r="E42" s="145">
        <f>C42*E41</f>
        <v>22.584636952271094</v>
      </c>
      <c r="F42" s="50" t="s">
        <v>20</v>
      </c>
      <c r="G42" s="1"/>
      <c r="H42" s="147"/>
      <c r="I42" s="147"/>
      <c r="J42" s="147"/>
      <c r="K42" s="147"/>
      <c r="L42" s="147"/>
      <c r="M42" s="147"/>
    </row>
    <row r="43" spans="1:13" ht="14.45" customHeight="1" thickBot="1" x14ac:dyDescent="0.5">
      <c r="A43" s="1"/>
      <c r="B43" s="1"/>
      <c r="C43" s="1"/>
      <c r="D43" s="1"/>
      <c r="E43" s="1"/>
      <c r="F43" s="1"/>
      <c r="G43" s="1"/>
      <c r="H43" s="147"/>
      <c r="I43" s="147"/>
      <c r="J43" s="147"/>
      <c r="K43" s="147"/>
      <c r="L43" s="147"/>
      <c r="M43" s="147"/>
    </row>
    <row r="44" spans="1:13" ht="23.45" customHeight="1" thickBot="1" x14ac:dyDescent="0.5">
      <c r="A44" s="1"/>
      <c r="B44" s="1"/>
      <c r="C44" s="205" t="s">
        <v>21</v>
      </c>
      <c r="D44" s="206"/>
      <c r="E44" s="134">
        <f>E41+E42</f>
        <v>173.14888330074507</v>
      </c>
      <c r="F44" s="135" t="s">
        <v>20</v>
      </c>
      <c r="G44" s="1"/>
      <c r="H44" s="147"/>
      <c r="I44" s="147"/>
      <c r="J44" s="147"/>
      <c r="K44" s="147"/>
      <c r="L44" s="147"/>
      <c r="M44" s="147"/>
    </row>
    <row r="45" spans="1:13" x14ac:dyDescent="0.45">
      <c r="A45" s="1"/>
      <c r="B45" s="1"/>
      <c r="C45" s="1"/>
      <c r="D45" s="1"/>
      <c r="E45" s="1"/>
      <c r="F45" s="1"/>
      <c r="G45" s="1"/>
      <c r="H45" s="147"/>
      <c r="I45" s="147"/>
      <c r="J45" s="147"/>
      <c r="K45" s="147"/>
      <c r="L45" s="147"/>
      <c r="M45" s="147"/>
    </row>
    <row r="46" spans="1:13" x14ac:dyDescent="0.45">
      <c r="A46" s="1"/>
      <c r="B46" s="1"/>
      <c r="C46" s="1"/>
      <c r="D46" s="1"/>
      <c r="E46" s="6"/>
      <c r="F46" s="63"/>
      <c r="G46" s="1"/>
    </row>
    <row r="47" spans="1:13" x14ac:dyDescent="0.45">
      <c r="A47" s="1"/>
      <c r="B47" s="1"/>
      <c r="C47" s="1"/>
      <c r="D47" s="1"/>
      <c r="E47" s="6"/>
      <c r="F47" s="63"/>
      <c r="G47" s="1"/>
    </row>
    <row r="48" spans="1:13" x14ac:dyDescent="0.45">
      <c r="A48" s="1"/>
      <c r="B48" s="1"/>
      <c r="C48" s="1"/>
      <c r="D48" s="1"/>
      <c r="E48" s="6"/>
      <c r="F48" s="63"/>
      <c r="G48" s="1"/>
    </row>
    <row r="49" spans="1:7" x14ac:dyDescent="0.45">
      <c r="A49" s="1"/>
      <c r="B49" s="1"/>
      <c r="C49" s="1"/>
      <c r="D49" s="1"/>
      <c r="E49" s="6"/>
      <c r="F49" s="63"/>
      <c r="G49" s="1"/>
    </row>
    <row r="50" spans="1:7" x14ac:dyDescent="0.45">
      <c r="A50" s="1"/>
      <c r="B50" s="1"/>
      <c r="C50" s="1"/>
      <c r="D50" s="1"/>
      <c r="E50" s="6"/>
      <c r="F50" s="63"/>
      <c r="G50" s="1"/>
    </row>
    <row r="51" spans="1:7" x14ac:dyDescent="0.45">
      <c r="A51" s="1"/>
      <c r="B51" s="1"/>
      <c r="C51" s="1"/>
      <c r="D51" s="1"/>
      <c r="E51" s="6"/>
      <c r="F51" s="63"/>
      <c r="G51" s="1"/>
    </row>
    <row r="52" spans="1:7" x14ac:dyDescent="0.45">
      <c r="A52" s="1"/>
      <c r="B52" s="1"/>
      <c r="C52" s="1"/>
      <c r="D52" s="1"/>
      <c r="E52" s="6"/>
      <c r="F52" s="63"/>
      <c r="G52" s="1"/>
    </row>
    <row r="53" spans="1:7" x14ac:dyDescent="0.45">
      <c r="A53" s="1"/>
      <c r="B53" s="1"/>
      <c r="C53" s="1"/>
      <c r="D53" s="1"/>
      <c r="E53" s="6"/>
      <c r="F53" s="63"/>
      <c r="G53" s="1"/>
    </row>
    <row r="54" spans="1:7" x14ac:dyDescent="0.45">
      <c r="A54" s="1"/>
      <c r="B54" s="1"/>
      <c r="C54" s="1"/>
      <c r="D54" s="1"/>
      <c r="E54" s="6"/>
      <c r="F54" s="63"/>
      <c r="G54" s="1"/>
    </row>
    <row r="55" spans="1:7" x14ac:dyDescent="0.45">
      <c r="A55" s="1"/>
      <c r="B55" s="1"/>
      <c r="C55" s="1"/>
      <c r="D55" s="1"/>
      <c r="E55" s="6"/>
      <c r="F55" s="63"/>
      <c r="G55" s="1"/>
    </row>
    <row r="56" spans="1:7" x14ac:dyDescent="0.45">
      <c r="A56" s="1"/>
      <c r="B56" s="1"/>
      <c r="C56" s="1"/>
      <c r="D56" s="1"/>
      <c r="E56" s="1"/>
      <c r="F56" s="1"/>
      <c r="G56" s="1"/>
    </row>
    <row r="57" spans="1:7" x14ac:dyDescent="0.45">
      <c r="A57" s="1"/>
      <c r="B57" s="1"/>
      <c r="C57" s="1"/>
      <c r="D57" s="1"/>
      <c r="E57" s="1"/>
      <c r="F57" s="1"/>
      <c r="G57" s="1"/>
    </row>
    <row r="58" spans="1:7" x14ac:dyDescent="0.45">
      <c r="A58" s="1"/>
      <c r="B58" s="1"/>
      <c r="C58" s="1"/>
      <c r="D58" s="1"/>
      <c r="E58" s="1"/>
      <c r="F58" s="1"/>
      <c r="G58" s="1"/>
    </row>
    <row r="59" spans="1:7" x14ac:dyDescent="0.45">
      <c r="A59" s="1"/>
      <c r="B59" s="1"/>
      <c r="C59" s="1"/>
      <c r="D59" s="1"/>
      <c r="E59" s="1"/>
      <c r="F59" s="1"/>
      <c r="G59" s="1"/>
    </row>
    <row r="60" spans="1:7" x14ac:dyDescent="0.45">
      <c r="A60" s="1"/>
      <c r="B60" s="1"/>
      <c r="C60" s="1"/>
      <c r="D60" s="1"/>
      <c r="E60" s="1"/>
      <c r="F60" s="1"/>
      <c r="G60" s="1"/>
    </row>
    <row r="61" spans="1:7" x14ac:dyDescent="0.45">
      <c r="A61" s="1"/>
      <c r="B61" s="1"/>
      <c r="C61" s="1"/>
      <c r="D61" s="1"/>
      <c r="E61" s="1"/>
      <c r="F61" s="1"/>
      <c r="G61" s="1"/>
    </row>
    <row r="62" spans="1:7" x14ac:dyDescent="0.45">
      <c r="A62" s="1"/>
      <c r="B62" s="1"/>
      <c r="C62" s="1"/>
      <c r="D62" s="1"/>
      <c r="E62" s="1"/>
      <c r="F62" s="1"/>
      <c r="G62" s="1"/>
    </row>
    <row r="63" spans="1:7" x14ac:dyDescent="0.45">
      <c r="A63" s="1"/>
      <c r="B63" s="1"/>
      <c r="C63" s="1"/>
      <c r="D63" s="1"/>
      <c r="E63" s="1"/>
      <c r="F63" s="1"/>
      <c r="G63" s="1"/>
    </row>
    <row r="64" spans="1:7" x14ac:dyDescent="0.45">
      <c r="A64" s="1"/>
      <c r="B64" s="1"/>
      <c r="C64" s="1"/>
      <c r="D64" s="1"/>
      <c r="E64" s="1"/>
      <c r="F64" s="1"/>
      <c r="G64" s="1"/>
    </row>
    <row r="65" spans="1:7" x14ac:dyDescent="0.45">
      <c r="A65" s="1"/>
      <c r="B65" s="1"/>
      <c r="C65" s="1"/>
      <c r="D65" s="1"/>
      <c r="E65" s="1"/>
      <c r="F65" s="1"/>
      <c r="G65" s="1"/>
    </row>
    <row r="66" spans="1:7" x14ac:dyDescent="0.45">
      <c r="A66" s="1"/>
      <c r="B66" s="1"/>
      <c r="C66" s="1"/>
      <c r="D66" s="1"/>
      <c r="E66" s="1"/>
      <c r="F66" s="1"/>
      <c r="G66" s="1"/>
    </row>
    <row r="67" spans="1:7" x14ac:dyDescent="0.45">
      <c r="A67" s="1"/>
      <c r="B67" s="1"/>
      <c r="C67" s="1"/>
      <c r="D67" s="1"/>
      <c r="E67" s="1"/>
      <c r="F67" s="1"/>
      <c r="G67" s="1"/>
    </row>
    <row r="68" spans="1:7" x14ac:dyDescent="0.45">
      <c r="A68" s="1"/>
      <c r="B68" s="1"/>
      <c r="C68" s="1"/>
      <c r="D68" s="1"/>
      <c r="E68" s="1"/>
      <c r="F68" s="1"/>
      <c r="G68" s="1"/>
    </row>
    <row r="69" spans="1:7" x14ac:dyDescent="0.45">
      <c r="A69" s="1"/>
      <c r="B69" s="1"/>
      <c r="C69" s="1"/>
      <c r="D69" s="1"/>
      <c r="E69" s="1"/>
      <c r="F69" s="1"/>
      <c r="G69" s="1"/>
    </row>
  </sheetData>
  <mergeCells count="7">
    <mergeCell ref="C44:D44"/>
    <mergeCell ref="B1:G1"/>
    <mergeCell ref="B5:B6"/>
    <mergeCell ref="C5:C6"/>
    <mergeCell ref="D5:D6"/>
    <mergeCell ref="E5:E6"/>
    <mergeCell ref="B7:D7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58" max="13" man="1"/>
  </rowBreaks>
  <colBreaks count="1" manualBreakCount="1">
    <brk id="7" max="5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430-81CA-4614-B0B9-08958C7906E6}">
  <sheetPr>
    <tabColor theme="4" tint="0.59999389629810485"/>
  </sheetPr>
  <dimension ref="A1:N48"/>
  <sheetViews>
    <sheetView view="pageBreakPreview" zoomScale="85" zoomScaleNormal="100" zoomScaleSheetLayoutView="85" workbookViewId="0">
      <selection activeCell="H30" sqref="H30"/>
    </sheetView>
  </sheetViews>
  <sheetFormatPr defaultRowHeight="14.25" x14ac:dyDescent="0.45"/>
  <cols>
    <col min="1" max="1" width="2" style="3" customWidth="1"/>
    <col min="2" max="2" width="14.6640625" style="3" bestFit="1" customWidth="1"/>
    <col min="3" max="3" width="13.19921875" style="3" customWidth="1"/>
    <col min="4" max="4" width="7" style="3" bestFit="1" customWidth="1"/>
    <col min="5" max="5" width="10.33203125" style="3" bestFit="1" customWidth="1"/>
    <col min="6" max="6" width="7" style="3" bestFit="1" customWidth="1"/>
    <col min="7" max="8" width="11.796875" style="3" bestFit="1" customWidth="1"/>
    <col min="9" max="9" width="7" style="3" bestFit="1" customWidth="1"/>
    <col min="10" max="10" width="7.796875" style="3" bestFit="1" customWidth="1"/>
    <col min="11" max="11" width="8" style="3" bestFit="1" customWidth="1"/>
    <col min="12" max="12" width="8.33203125" style="3" bestFit="1" customWidth="1"/>
    <col min="13" max="13" width="8.796875" style="3" bestFit="1" customWidth="1"/>
    <col min="14" max="14" width="1.46484375" style="3" customWidth="1"/>
    <col min="15" max="15" width="10" style="3" customWidth="1"/>
    <col min="16" max="270" width="8.86328125" style="3"/>
    <col min="271" max="271" width="10" style="3" customWidth="1"/>
    <col min="272" max="526" width="8.86328125" style="3"/>
    <col min="527" max="527" width="10" style="3" customWidth="1"/>
    <col min="528" max="782" width="8.86328125" style="3"/>
    <col min="783" max="783" width="10" style="3" customWidth="1"/>
    <col min="784" max="1038" width="8.86328125" style="3"/>
    <col min="1039" max="1039" width="10" style="3" customWidth="1"/>
    <col min="1040" max="1294" width="8.86328125" style="3"/>
    <col min="1295" max="1295" width="10" style="3" customWidth="1"/>
    <col min="1296" max="1550" width="8.86328125" style="3"/>
    <col min="1551" max="1551" width="10" style="3" customWidth="1"/>
    <col min="1552" max="1806" width="8.86328125" style="3"/>
    <col min="1807" max="1807" width="10" style="3" customWidth="1"/>
    <col min="1808" max="2062" width="8.86328125" style="3"/>
    <col min="2063" max="2063" width="10" style="3" customWidth="1"/>
    <col min="2064" max="2318" width="8.86328125" style="3"/>
    <col min="2319" max="2319" width="10" style="3" customWidth="1"/>
    <col min="2320" max="2574" width="8.86328125" style="3"/>
    <col min="2575" max="2575" width="10" style="3" customWidth="1"/>
    <col min="2576" max="2830" width="8.86328125" style="3"/>
    <col min="2831" max="2831" width="10" style="3" customWidth="1"/>
    <col min="2832" max="3086" width="8.86328125" style="3"/>
    <col min="3087" max="3087" width="10" style="3" customWidth="1"/>
    <col min="3088" max="3342" width="8.86328125" style="3"/>
    <col min="3343" max="3343" width="10" style="3" customWidth="1"/>
    <col min="3344" max="3598" width="8.86328125" style="3"/>
    <col min="3599" max="3599" width="10" style="3" customWidth="1"/>
    <col min="3600" max="3854" width="8.86328125" style="3"/>
    <col min="3855" max="3855" width="10" style="3" customWidth="1"/>
    <col min="3856" max="4110" width="8.86328125" style="3"/>
    <col min="4111" max="4111" width="10" style="3" customWidth="1"/>
    <col min="4112" max="4366" width="8.86328125" style="3"/>
    <col min="4367" max="4367" width="10" style="3" customWidth="1"/>
    <col min="4368" max="4622" width="8.86328125" style="3"/>
    <col min="4623" max="4623" width="10" style="3" customWidth="1"/>
    <col min="4624" max="4878" width="8.86328125" style="3"/>
    <col min="4879" max="4879" width="10" style="3" customWidth="1"/>
    <col min="4880" max="5134" width="8.86328125" style="3"/>
    <col min="5135" max="5135" width="10" style="3" customWidth="1"/>
    <col min="5136" max="5390" width="8.86328125" style="3"/>
    <col min="5391" max="5391" width="10" style="3" customWidth="1"/>
    <col min="5392" max="5646" width="8.86328125" style="3"/>
    <col min="5647" max="5647" width="10" style="3" customWidth="1"/>
    <col min="5648" max="5902" width="8.86328125" style="3"/>
    <col min="5903" max="5903" width="10" style="3" customWidth="1"/>
    <col min="5904" max="6158" width="8.86328125" style="3"/>
    <col min="6159" max="6159" width="10" style="3" customWidth="1"/>
    <col min="6160" max="6414" width="8.86328125" style="3"/>
    <col min="6415" max="6415" width="10" style="3" customWidth="1"/>
    <col min="6416" max="6670" width="8.86328125" style="3"/>
    <col min="6671" max="6671" width="10" style="3" customWidth="1"/>
    <col min="6672" max="6926" width="8.86328125" style="3"/>
    <col min="6927" max="6927" width="10" style="3" customWidth="1"/>
    <col min="6928" max="7182" width="8.86328125" style="3"/>
    <col min="7183" max="7183" width="10" style="3" customWidth="1"/>
    <col min="7184" max="7438" width="8.86328125" style="3"/>
    <col min="7439" max="7439" width="10" style="3" customWidth="1"/>
    <col min="7440" max="7694" width="8.86328125" style="3"/>
    <col min="7695" max="7695" width="10" style="3" customWidth="1"/>
    <col min="7696" max="7950" width="8.86328125" style="3"/>
    <col min="7951" max="7951" width="10" style="3" customWidth="1"/>
    <col min="7952" max="8206" width="8.86328125" style="3"/>
    <col min="8207" max="8207" width="10" style="3" customWidth="1"/>
    <col min="8208" max="8462" width="8.86328125" style="3"/>
    <col min="8463" max="8463" width="10" style="3" customWidth="1"/>
    <col min="8464" max="8718" width="8.86328125" style="3"/>
    <col min="8719" max="8719" width="10" style="3" customWidth="1"/>
    <col min="8720" max="8974" width="8.86328125" style="3"/>
    <col min="8975" max="8975" width="10" style="3" customWidth="1"/>
    <col min="8976" max="9230" width="8.86328125" style="3"/>
    <col min="9231" max="9231" width="10" style="3" customWidth="1"/>
    <col min="9232" max="9486" width="8.86328125" style="3"/>
    <col min="9487" max="9487" width="10" style="3" customWidth="1"/>
    <col min="9488" max="9742" width="8.86328125" style="3"/>
    <col min="9743" max="9743" width="10" style="3" customWidth="1"/>
    <col min="9744" max="9998" width="8.86328125" style="3"/>
    <col min="9999" max="9999" width="10" style="3" customWidth="1"/>
    <col min="10000" max="10254" width="8.86328125" style="3"/>
    <col min="10255" max="10255" width="10" style="3" customWidth="1"/>
    <col min="10256" max="10510" width="8.86328125" style="3"/>
    <col min="10511" max="10511" width="10" style="3" customWidth="1"/>
    <col min="10512" max="10766" width="8.86328125" style="3"/>
    <col min="10767" max="10767" width="10" style="3" customWidth="1"/>
    <col min="10768" max="11022" width="8.86328125" style="3"/>
    <col min="11023" max="11023" width="10" style="3" customWidth="1"/>
    <col min="11024" max="11278" width="8.86328125" style="3"/>
    <col min="11279" max="11279" width="10" style="3" customWidth="1"/>
    <col min="11280" max="11534" width="8.86328125" style="3"/>
    <col min="11535" max="11535" width="10" style="3" customWidth="1"/>
    <col min="11536" max="11790" width="8.86328125" style="3"/>
    <col min="11791" max="11791" width="10" style="3" customWidth="1"/>
    <col min="11792" max="12046" width="8.86328125" style="3"/>
    <col min="12047" max="12047" width="10" style="3" customWidth="1"/>
    <col min="12048" max="12302" width="8.86328125" style="3"/>
    <col min="12303" max="12303" width="10" style="3" customWidth="1"/>
    <col min="12304" max="12558" width="8.86328125" style="3"/>
    <col min="12559" max="12559" width="10" style="3" customWidth="1"/>
    <col min="12560" max="12814" width="8.86328125" style="3"/>
    <col min="12815" max="12815" width="10" style="3" customWidth="1"/>
    <col min="12816" max="13070" width="8.86328125" style="3"/>
    <col min="13071" max="13071" width="10" style="3" customWidth="1"/>
    <col min="13072" max="13326" width="8.86328125" style="3"/>
    <col min="13327" max="13327" width="10" style="3" customWidth="1"/>
    <col min="13328" max="13582" width="8.86328125" style="3"/>
    <col min="13583" max="13583" width="10" style="3" customWidth="1"/>
    <col min="13584" max="13838" width="8.86328125" style="3"/>
    <col min="13839" max="13839" width="10" style="3" customWidth="1"/>
    <col min="13840" max="14094" width="8.86328125" style="3"/>
    <col min="14095" max="14095" width="10" style="3" customWidth="1"/>
    <col min="14096" max="14350" width="8.86328125" style="3"/>
    <col min="14351" max="14351" width="10" style="3" customWidth="1"/>
    <col min="14352" max="14606" width="8.86328125" style="3"/>
    <col min="14607" max="14607" width="10" style="3" customWidth="1"/>
    <col min="14608" max="14862" width="8.86328125" style="3"/>
    <col min="14863" max="14863" width="10" style="3" customWidth="1"/>
    <col min="14864" max="15118" width="8.86328125" style="3"/>
    <col min="15119" max="15119" width="10" style="3" customWidth="1"/>
    <col min="15120" max="15374" width="8.86328125" style="3"/>
    <col min="15375" max="15375" width="10" style="3" customWidth="1"/>
    <col min="15376" max="15630" width="8.86328125" style="3"/>
    <col min="15631" max="15631" width="10" style="3" customWidth="1"/>
    <col min="15632" max="15886" width="8.86328125" style="3"/>
    <col min="15887" max="15887" width="10" style="3" customWidth="1"/>
    <col min="15888" max="16142" width="8.86328125" style="3"/>
    <col min="16143" max="16143" width="10" style="3" customWidth="1"/>
    <col min="16144" max="16384" width="8.86328125" style="3"/>
  </cols>
  <sheetData>
    <row r="1" spans="1:14" ht="18" x14ac:dyDescent="0.45">
      <c r="A1" s="1"/>
      <c r="B1" s="207" t="s">
        <v>102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"/>
    </row>
    <row r="2" spans="1:14" ht="18" x14ac:dyDescent="0.45">
      <c r="A2" s="1"/>
      <c r="B2" s="207" t="s">
        <v>0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"/>
    </row>
    <row r="3" spans="1:14" ht="15.75" x14ac:dyDescent="0.45">
      <c r="A3" s="1"/>
      <c r="B3" s="4" t="s">
        <v>1</v>
      </c>
      <c r="C3" s="5" t="s">
        <v>52</v>
      </c>
      <c r="D3" s="6"/>
      <c r="E3" s="1"/>
      <c r="F3" s="1"/>
      <c r="G3" s="1"/>
      <c r="H3" s="1"/>
      <c r="I3" s="1"/>
      <c r="J3" s="1"/>
      <c r="K3" s="1"/>
      <c r="L3" s="1"/>
      <c r="M3" s="1"/>
      <c r="N3" s="7"/>
    </row>
    <row r="4" spans="1:14" ht="15.75" x14ac:dyDescent="0.45">
      <c r="A4" s="1"/>
      <c r="B4" s="4" t="s">
        <v>2</v>
      </c>
      <c r="C4" s="5" t="s">
        <v>157</v>
      </c>
      <c r="D4" s="8"/>
      <c r="E4" s="1"/>
      <c r="F4" s="1"/>
      <c r="G4" s="1"/>
      <c r="H4" s="1"/>
      <c r="I4" s="1"/>
      <c r="J4" s="1"/>
      <c r="K4" s="1"/>
      <c r="L4" s="7"/>
      <c r="M4" s="1"/>
      <c r="N4" s="7"/>
    </row>
    <row r="5" spans="1:14" ht="14.65" thickBot="1" x14ac:dyDescent="0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1"/>
      <c r="N5" s="7"/>
    </row>
    <row r="6" spans="1:14" ht="20.45" customHeight="1" x14ac:dyDescent="0.45">
      <c r="A6" s="1"/>
      <c r="B6" s="232" t="s">
        <v>3</v>
      </c>
      <c r="C6" s="234" t="s">
        <v>4</v>
      </c>
      <c r="D6" s="235"/>
      <c r="E6" s="236"/>
      <c r="F6" s="237" t="s">
        <v>5</v>
      </c>
      <c r="G6" s="239" t="s">
        <v>101</v>
      </c>
      <c r="H6" s="241" t="s">
        <v>101</v>
      </c>
      <c r="I6" s="9" t="s">
        <v>6</v>
      </c>
      <c r="J6" s="9" t="s">
        <v>7</v>
      </c>
      <c r="K6" s="9" t="s">
        <v>8</v>
      </c>
      <c r="L6" s="9" t="s">
        <v>9</v>
      </c>
      <c r="M6" s="10" t="s">
        <v>10</v>
      </c>
      <c r="N6" s="1"/>
    </row>
    <row r="7" spans="1:14" x14ac:dyDescent="0.45">
      <c r="A7" s="1"/>
      <c r="B7" s="233"/>
      <c r="C7" s="11" t="s">
        <v>12</v>
      </c>
      <c r="D7" s="12" t="s">
        <v>11</v>
      </c>
      <c r="E7" s="11" t="s">
        <v>53</v>
      </c>
      <c r="F7" s="238"/>
      <c r="G7" s="240"/>
      <c r="H7" s="242"/>
      <c r="I7" s="13">
        <v>300</v>
      </c>
      <c r="J7" s="13">
        <v>750</v>
      </c>
      <c r="K7" s="13">
        <v>1350</v>
      </c>
      <c r="L7" s="13">
        <v>2100</v>
      </c>
      <c r="M7" s="14">
        <v>3000</v>
      </c>
      <c r="N7" s="1"/>
    </row>
    <row r="8" spans="1:14" x14ac:dyDescent="0.45">
      <c r="A8" s="1"/>
      <c r="B8" s="221" t="s">
        <v>13</v>
      </c>
      <c r="C8" s="222"/>
      <c r="D8" s="222"/>
      <c r="E8" s="222"/>
      <c r="F8" s="222"/>
      <c r="G8" s="223"/>
      <c r="H8" s="15">
        <v>0.7</v>
      </c>
      <c r="I8" s="16">
        <v>0.6</v>
      </c>
      <c r="J8" s="16">
        <v>0.7</v>
      </c>
      <c r="K8" s="16">
        <v>0.9</v>
      </c>
      <c r="L8" s="16">
        <v>1</v>
      </c>
      <c r="M8" s="17">
        <v>1.3</v>
      </c>
      <c r="N8" s="1"/>
    </row>
    <row r="9" spans="1:14" x14ac:dyDescent="0.45">
      <c r="A9" s="1"/>
      <c r="B9" s="121" t="s">
        <v>60</v>
      </c>
      <c r="C9" s="25">
        <v>150</v>
      </c>
      <c r="D9" s="12" t="s">
        <v>11</v>
      </c>
      <c r="E9" s="25">
        <v>150</v>
      </c>
      <c r="F9" s="118">
        <v>8500</v>
      </c>
      <c r="G9" s="26">
        <f t="shared" ref="G9:G10" si="0">2*(E9+C9)*F9/1000000</f>
        <v>5.0999999999999996</v>
      </c>
      <c r="H9" s="27">
        <f t="shared" ref="H9:H10" si="1">IF($H$8&gt;0,G9,0)</f>
        <v>5.0999999999999996</v>
      </c>
      <c r="I9" s="26">
        <f t="shared" ref="I9:I10" si="2">IF($H$8=0,IF(AND(IF(C9&gt;=E9,C9,E9)&gt;=0,IF(C9&gt;=E9,C9,E9)&lt;=300),G9,0),0)</f>
        <v>0</v>
      </c>
      <c r="J9" s="26">
        <f t="shared" ref="J9:J10" si="3">IF($H$8=0,IF(AND(IF(C9&gt;=E9,C9,E9)&gt;300,IF(C9&gt;=E9,C9,E9)&lt;=750),G9,0),0)</f>
        <v>0</v>
      </c>
      <c r="K9" s="26">
        <f t="shared" ref="K9:K10" si="4">IF($H$8=0,IF(AND(IF(C9&gt;=E9,C9,E9)&gt;750,IF(C9&gt;=E9,C9,E9)&lt;=1350),G9,0),0)</f>
        <v>0</v>
      </c>
      <c r="L9" s="26">
        <f t="shared" ref="L9:L10" si="5">IF($H$8=0,IF(AND(IF(C9&gt;=E9,C9,E9)&gt;1350,IF(C9&gt;=E9,C9,E9)&lt;=2100),G9,0),0)</f>
        <v>0</v>
      </c>
      <c r="M9" s="28">
        <f t="shared" ref="M9:M10" si="6">IF($H$8=0,IF(AND(IF(C9&gt;=E9,C9,E9)&gt;2100,IF(C9&gt;=E9,C9,E9)&lt;=3000),G9,0),0)</f>
        <v>0</v>
      </c>
      <c r="N9" s="1"/>
    </row>
    <row r="10" spans="1:14" ht="14.65" thickBot="1" x14ac:dyDescent="0.5">
      <c r="A10" s="1"/>
      <c r="B10" s="200" t="s">
        <v>159</v>
      </c>
      <c r="C10" s="29">
        <v>150</v>
      </c>
      <c r="D10" s="30" t="s">
        <v>11</v>
      </c>
      <c r="E10" s="29">
        <v>150</v>
      </c>
      <c r="F10" s="119">
        <v>12000</v>
      </c>
      <c r="G10" s="31">
        <f t="shared" si="0"/>
        <v>7.2</v>
      </c>
      <c r="H10" s="32">
        <f t="shared" si="1"/>
        <v>7.2</v>
      </c>
      <c r="I10" s="31">
        <f t="shared" si="2"/>
        <v>0</v>
      </c>
      <c r="J10" s="31">
        <f t="shared" si="3"/>
        <v>0</v>
      </c>
      <c r="K10" s="31">
        <f t="shared" si="4"/>
        <v>0</v>
      </c>
      <c r="L10" s="31">
        <f t="shared" si="5"/>
        <v>0</v>
      </c>
      <c r="M10" s="33">
        <f t="shared" si="6"/>
        <v>0</v>
      </c>
      <c r="N10" s="1"/>
    </row>
    <row r="11" spans="1:14" ht="14.65" thickBot="1" x14ac:dyDescent="0.5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</row>
    <row r="12" spans="1:14" x14ac:dyDescent="0.45">
      <c r="A12" s="1"/>
      <c r="B12" s="1"/>
      <c r="C12" s="1"/>
      <c r="D12" s="1"/>
      <c r="E12" s="1"/>
      <c r="F12" s="224" t="s">
        <v>14</v>
      </c>
      <c r="G12" s="225"/>
      <c r="H12" s="35">
        <f t="shared" ref="H12:M12" si="7">SUM(H9:H10)</f>
        <v>12.3</v>
      </c>
      <c r="I12" s="36">
        <f t="shared" si="7"/>
        <v>0</v>
      </c>
      <c r="J12" s="36">
        <f t="shared" si="7"/>
        <v>0</v>
      </c>
      <c r="K12" s="36">
        <f t="shared" si="7"/>
        <v>0</v>
      </c>
      <c r="L12" s="36">
        <f t="shared" si="7"/>
        <v>0</v>
      </c>
      <c r="M12" s="37">
        <f t="shared" si="7"/>
        <v>0</v>
      </c>
      <c r="N12" s="1"/>
    </row>
    <row r="13" spans="1:14" ht="14.65" thickBot="1" x14ac:dyDescent="0.5">
      <c r="A13" s="1"/>
      <c r="B13" s="1"/>
      <c r="C13" s="1"/>
      <c r="D13" s="1"/>
      <c r="E13" s="1"/>
      <c r="F13" s="226" t="s">
        <v>15</v>
      </c>
      <c r="G13" s="227"/>
      <c r="H13" s="38">
        <f>H8*H23</f>
        <v>5.4898199999999999</v>
      </c>
      <c r="I13" s="39">
        <f>I8*H23</f>
        <v>4.7055600000000002</v>
      </c>
      <c r="J13" s="39">
        <f>J8*H23</f>
        <v>5.4898199999999999</v>
      </c>
      <c r="K13" s="39">
        <f>K8*H23</f>
        <v>7.0583400000000003</v>
      </c>
      <c r="L13" s="39">
        <f>L8*H23</f>
        <v>7.8426</v>
      </c>
      <c r="M13" s="40">
        <f>M8*H23</f>
        <v>10.19538</v>
      </c>
      <c r="N13" s="1"/>
    </row>
    <row r="14" spans="1:14" ht="14.65" thickBot="1" x14ac:dyDescent="0.5">
      <c r="A14" s="1"/>
      <c r="B14" s="1"/>
      <c r="C14" s="1"/>
      <c r="D14" s="1"/>
      <c r="E14" s="1"/>
      <c r="F14" s="228" t="s">
        <v>16</v>
      </c>
      <c r="G14" s="229"/>
      <c r="H14" s="41">
        <f>H13*H12</f>
        <v>67.524786000000006</v>
      </c>
      <c r="I14" s="42">
        <f>I12*I13</f>
        <v>0</v>
      </c>
      <c r="J14" s="42">
        <f>J12*J13</f>
        <v>0</v>
      </c>
      <c r="K14" s="42">
        <f>K12*K13</f>
        <v>0</v>
      </c>
      <c r="L14" s="42">
        <f>L12*L13</f>
        <v>0</v>
      </c>
      <c r="M14" s="43">
        <f>M12*M13</f>
        <v>0</v>
      </c>
      <c r="N14" s="1"/>
    </row>
    <row r="15" spans="1:14" ht="14.45" customHeight="1" thickBot="1" x14ac:dyDescent="0.5">
      <c r="A15" s="1"/>
      <c r="B15" s="1"/>
      <c r="C15" s="1"/>
      <c r="D15" s="1"/>
      <c r="E15" s="1"/>
      <c r="F15" s="44" t="s">
        <v>17</v>
      </c>
      <c r="G15" s="45"/>
      <c r="H15" s="46">
        <f>H14+I14+J14+K14+L14+M14</f>
        <v>67.524786000000006</v>
      </c>
      <c r="I15" s="47" t="s">
        <v>18</v>
      </c>
      <c r="J15" s="1"/>
      <c r="K15" s="1"/>
      <c r="L15" s="1"/>
      <c r="N15" s="1"/>
    </row>
    <row r="16" spans="1:14" ht="14.65" thickBot="1" x14ac:dyDescent="0.5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</row>
    <row r="17" spans="1:14" ht="14.65" thickBot="1" x14ac:dyDescent="0.5">
      <c r="A17" s="1"/>
      <c r="B17" s="1"/>
      <c r="C17" s="1"/>
      <c r="D17" s="1"/>
      <c r="E17" s="48">
        <v>0.15</v>
      </c>
      <c r="F17" s="230" t="s">
        <v>19</v>
      </c>
      <c r="G17" s="231"/>
      <c r="H17" s="49">
        <f>E17*H15</f>
        <v>10.1287179</v>
      </c>
      <c r="I17" s="50" t="s">
        <v>20</v>
      </c>
      <c r="J17" s="1"/>
      <c r="K17" s="1"/>
      <c r="L17" s="1"/>
      <c r="M17" s="1"/>
      <c r="N17" s="1"/>
    </row>
    <row r="18" spans="1:14" ht="14.65" thickBot="1" x14ac:dyDescent="0.5">
      <c r="A18" s="1"/>
      <c r="B18" s="1"/>
      <c r="C18" s="1"/>
      <c r="D18" s="1"/>
      <c r="E18" s="1"/>
      <c r="F18" s="1"/>
      <c r="G18" s="51"/>
      <c r="H18" s="52"/>
      <c r="I18" s="6"/>
      <c r="J18" s="1"/>
      <c r="K18" s="1"/>
      <c r="L18" s="1"/>
      <c r="M18" s="1"/>
      <c r="N18" s="1"/>
    </row>
    <row r="19" spans="1:14" ht="24.6" customHeight="1" thickBot="1" x14ac:dyDescent="0.5">
      <c r="A19" s="1"/>
      <c r="B19" s="1"/>
      <c r="C19" s="1"/>
      <c r="D19" s="1"/>
      <c r="E19" s="1"/>
      <c r="F19" s="205" t="s">
        <v>21</v>
      </c>
      <c r="G19" s="206"/>
      <c r="H19" s="134">
        <f>H17+H15</f>
        <v>77.653503900000004</v>
      </c>
      <c r="I19" s="135" t="s">
        <v>20</v>
      </c>
      <c r="J19" s="1"/>
      <c r="K19" s="1"/>
      <c r="L19" s="1"/>
      <c r="M19" s="1"/>
      <c r="N19" s="1"/>
    </row>
    <row r="20" spans="1:14" ht="14.65" thickBot="1" x14ac:dyDescent="0.5">
      <c r="A20" s="1"/>
      <c r="B20" s="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55" customFormat="1" ht="14.65" thickBot="1" x14ac:dyDescent="0.5">
      <c r="A21" s="6"/>
      <c r="B21" s="54"/>
      <c r="C21" s="218" t="s">
        <v>22</v>
      </c>
      <c r="D21" s="219"/>
      <c r="E21" s="219"/>
      <c r="F21" s="219"/>
      <c r="G21" s="219"/>
      <c r="H21" s="219"/>
      <c r="I21" s="219"/>
      <c r="J21" s="219"/>
      <c r="K21" s="219"/>
      <c r="L21" s="220"/>
      <c r="M21" s="6"/>
      <c r="N21" s="1"/>
    </row>
    <row r="22" spans="1:14" s="55" customFormat="1" x14ac:dyDescent="0.45">
      <c r="A22" s="6"/>
      <c r="B22" s="56" t="s">
        <v>23</v>
      </c>
      <c r="C22" s="57" t="s">
        <v>24</v>
      </c>
      <c r="D22" s="58" t="s">
        <v>25</v>
      </c>
      <c r="E22" s="58" t="s">
        <v>26</v>
      </c>
      <c r="F22" s="58" t="s">
        <v>27</v>
      </c>
      <c r="G22" s="58" t="s">
        <v>28</v>
      </c>
      <c r="H22" s="136">
        <v>1</v>
      </c>
      <c r="I22" s="9">
        <v>1.2</v>
      </c>
      <c r="J22" s="9">
        <v>1.6</v>
      </c>
      <c r="K22" s="9">
        <v>2</v>
      </c>
      <c r="L22" s="10">
        <v>2.5</v>
      </c>
      <c r="M22" s="6"/>
      <c r="N22" s="1"/>
    </row>
    <row r="23" spans="1:14" s="55" customFormat="1" ht="14.65" thickBot="1" x14ac:dyDescent="0.5">
      <c r="A23" s="6"/>
      <c r="B23" s="59" t="s">
        <v>29</v>
      </c>
      <c r="C23" s="60">
        <v>3.9213</v>
      </c>
      <c r="D23" s="61">
        <v>4.7055999999999996</v>
      </c>
      <c r="E23" s="61">
        <v>5.4897999999999998</v>
      </c>
      <c r="F23" s="61">
        <v>6.2740999999999998</v>
      </c>
      <c r="G23" s="61">
        <v>7.0583999999999998</v>
      </c>
      <c r="H23" s="137">
        <v>7.8426</v>
      </c>
      <c r="I23" s="61">
        <v>9.4110999999999994</v>
      </c>
      <c r="J23" s="61">
        <v>12.5481</v>
      </c>
      <c r="K23" s="61">
        <v>15.6852</v>
      </c>
      <c r="L23" s="62">
        <v>19.606400000000001</v>
      </c>
      <c r="M23" s="6"/>
      <c r="N23" s="1"/>
    </row>
    <row r="24" spans="1:14" x14ac:dyDescent="0.45">
      <c r="A24" s="1"/>
      <c r="B24" s="1"/>
      <c r="C24" s="1"/>
      <c r="D24" s="1"/>
      <c r="E24" s="1"/>
      <c r="F24" s="1"/>
      <c r="G24" s="6"/>
      <c r="H24" s="6"/>
      <c r="I24" s="1"/>
      <c r="J24" s="1"/>
      <c r="K24" s="1"/>
      <c r="L24" s="1"/>
      <c r="M24" s="1"/>
      <c r="N24" s="1"/>
    </row>
    <row r="25" spans="1:14" x14ac:dyDescent="0.45">
      <c r="A25" s="1"/>
      <c r="B25" s="1"/>
      <c r="C25" s="1"/>
      <c r="D25" s="1"/>
      <c r="E25" s="1"/>
      <c r="F25" s="1"/>
      <c r="G25" s="6"/>
      <c r="H25" s="63"/>
      <c r="I25" s="1"/>
      <c r="J25" s="1"/>
      <c r="K25" s="1"/>
      <c r="L25" s="1"/>
      <c r="M25" s="1"/>
      <c r="N25" s="1"/>
    </row>
    <row r="26" spans="1:14" x14ac:dyDescent="0.45">
      <c r="A26" s="1"/>
      <c r="B26" s="1"/>
      <c r="C26" s="1"/>
      <c r="D26" s="1"/>
      <c r="E26" s="1"/>
      <c r="F26" s="1"/>
      <c r="G26" s="6"/>
      <c r="H26" s="63"/>
      <c r="I26" s="1"/>
      <c r="J26" s="1"/>
      <c r="K26" s="1"/>
      <c r="L26" s="1"/>
      <c r="M26" s="1"/>
      <c r="N26" s="1"/>
    </row>
    <row r="27" spans="1:14" x14ac:dyDescent="0.45">
      <c r="A27" s="1"/>
      <c r="B27" s="1"/>
      <c r="C27" s="1"/>
      <c r="D27" s="1"/>
      <c r="E27" s="1"/>
      <c r="F27" s="1"/>
      <c r="G27" s="6"/>
      <c r="H27" s="63"/>
      <c r="I27" s="1"/>
      <c r="J27" s="1"/>
      <c r="K27" s="1"/>
      <c r="L27" s="1"/>
      <c r="M27" s="1"/>
      <c r="N27" s="1"/>
    </row>
    <row r="28" spans="1:14" x14ac:dyDescent="0.45">
      <c r="A28" s="1"/>
      <c r="B28" s="1"/>
      <c r="C28" s="1"/>
      <c r="D28" s="1"/>
      <c r="E28" s="1"/>
      <c r="F28" s="1"/>
      <c r="G28" s="6"/>
      <c r="H28" s="63"/>
      <c r="I28" s="1"/>
      <c r="J28" s="1"/>
      <c r="K28" s="1"/>
      <c r="L28" s="1"/>
      <c r="M28" s="1"/>
      <c r="N28" s="1"/>
    </row>
    <row r="29" spans="1:14" x14ac:dyDescent="0.45">
      <c r="A29" s="1"/>
      <c r="B29" s="1"/>
      <c r="C29" s="1"/>
      <c r="D29" s="1"/>
      <c r="E29" s="1"/>
      <c r="F29" s="1"/>
      <c r="G29" s="6"/>
      <c r="H29" s="63"/>
      <c r="I29" s="1"/>
      <c r="J29" s="1"/>
      <c r="K29" s="1"/>
      <c r="L29" s="1"/>
      <c r="M29" s="1"/>
      <c r="N29" s="1"/>
    </row>
    <row r="30" spans="1:14" x14ac:dyDescent="0.45">
      <c r="A30" s="1"/>
      <c r="B30" s="1"/>
      <c r="C30" s="1"/>
      <c r="D30" s="1"/>
      <c r="E30" s="1"/>
      <c r="F30" s="1"/>
      <c r="G30" s="6"/>
      <c r="H30" s="63"/>
      <c r="I30" s="1"/>
      <c r="J30" s="1"/>
      <c r="K30" s="1"/>
      <c r="L30" s="1"/>
      <c r="M30" s="1"/>
      <c r="N30" s="1"/>
    </row>
    <row r="31" spans="1:14" x14ac:dyDescent="0.45">
      <c r="A31" s="1"/>
      <c r="B31" s="1"/>
      <c r="C31" s="1"/>
      <c r="D31" s="1"/>
      <c r="E31" s="1"/>
      <c r="F31" s="1"/>
      <c r="G31" s="6"/>
      <c r="H31" s="63"/>
      <c r="I31" s="1"/>
      <c r="J31" s="1"/>
      <c r="K31" s="1"/>
      <c r="L31" s="1"/>
      <c r="M31" s="1"/>
      <c r="N31" s="1"/>
    </row>
    <row r="32" spans="1:14" x14ac:dyDescent="0.45">
      <c r="A32" s="1"/>
      <c r="B32" s="1"/>
      <c r="C32" s="1"/>
      <c r="D32" s="1"/>
      <c r="E32" s="1"/>
      <c r="F32" s="1"/>
      <c r="G32" s="6"/>
      <c r="H32" s="63"/>
      <c r="I32" s="1"/>
      <c r="J32" s="1"/>
      <c r="K32" s="1"/>
      <c r="L32" s="1"/>
      <c r="M32" s="1"/>
      <c r="N32" s="1"/>
    </row>
    <row r="33" spans="1:14" x14ac:dyDescent="0.45">
      <c r="A33" s="1"/>
      <c r="B33" s="1"/>
      <c r="C33" s="1"/>
      <c r="D33" s="1"/>
      <c r="E33" s="1"/>
      <c r="F33" s="1"/>
      <c r="G33" s="6"/>
      <c r="H33" s="63"/>
      <c r="I33" s="1"/>
      <c r="J33" s="1"/>
      <c r="K33" s="1"/>
      <c r="L33" s="1"/>
      <c r="M33" s="1"/>
      <c r="N33" s="1"/>
    </row>
    <row r="34" spans="1:14" x14ac:dyDescent="0.45">
      <c r="A34" s="1"/>
      <c r="B34" s="1"/>
      <c r="C34" s="1"/>
      <c r="D34" s="1"/>
      <c r="E34" s="1"/>
      <c r="F34" s="1"/>
      <c r="G34" s="6"/>
      <c r="H34" s="63"/>
      <c r="I34" s="1"/>
      <c r="J34" s="1"/>
      <c r="K34" s="1"/>
      <c r="L34" s="1"/>
      <c r="M34" s="1"/>
      <c r="N34" s="1"/>
    </row>
    <row r="35" spans="1:14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mergeCells count="14">
    <mergeCell ref="B1:M1"/>
    <mergeCell ref="B2:M2"/>
    <mergeCell ref="B6:B7"/>
    <mergeCell ref="C6:E6"/>
    <mergeCell ref="F6:F7"/>
    <mergeCell ref="G6:G7"/>
    <mergeCell ref="H6:H7"/>
    <mergeCell ref="C21:L21"/>
    <mergeCell ref="B8:G8"/>
    <mergeCell ref="F12:G12"/>
    <mergeCell ref="F13:G13"/>
    <mergeCell ref="F14:G14"/>
    <mergeCell ref="F17:G17"/>
    <mergeCell ref="F19:G19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37" max="13" man="1"/>
  </rowBreaks>
  <colBreaks count="1" manualBreakCount="1">
    <brk id="14" min="2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5AD2-98C5-451F-96E9-454E2A0D544A}">
  <sheetPr>
    <tabColor theme="5" tint="0.59999389629810485"/>
  </sheetPr>
  <dimension ref="A1:T69"/>
  <sheetViews>
    <sheetView view="pageBreakPreview" zoomScale="85" zoomScaleNormal="100" zoomScaleSheetLayoutView="85" workbookViewId="0">
      <selection activeCell="F24" sqref="F24"/>
    </sheetView>
  </sheetViews>
  <sheetFormatPr defaultRowHeight="14.25" x14ac:dyDescent="0.45"/>
  <cols>
    <col min="1" max="1" width="2" style="3" customWidth="1"/>
    <col min="2" max="2" width="18.6640625" style="3" bestFit="1" customWidth="1"/>
    <col min="3" max="3" width="12.6640625" style="3" customWidth="1"/>
    <col min="4" max="4" width="14.86328125" style="3" bestFit="1" customWidth="1"/>
    <col min="5" max="5" width="17.33203125" style="3" customWidth="1"/>
    <col min="6" max="6" width="9.1328125" style="3" customWidth="1"/>
    <col min="7" max="7" width="1.53125" style="3" customWidth="1"/>
    <col min="8" max="8" width="10" style="3" customWidth="1"/>
    <col min="9" max="12" width="8.86328125" style="3"/>
    <col min="13" max="13" width="3.33203125" style="3" customWidth="1"/>
    <col min="14" max="262" width="8.86328125" style="3"/>
    <col min="263" max="263" width="10" style="3" customWidth="1"/>
    <col min="264" max="518" width="8.86328125" style="3"/>
    <col min="519" max="519" width="10" style="3" customWidth="1"/>
    <col min="520" max="774" width="8.86328125" style="3"/>
    <col min="775" max="775" width="10" style="3" customWidth="1"/>
    <col min="776" max="1030" width="8.86328125" style="3"/>
    <col min="1031" max="1031" width="10" style="3" customWidth="1"/>
    <col min="1032" max="1286" width="8.86328125" style="3"/>
    <col min="1287" max="1287" width="10" style="3" customWidth="1"/>
    <col min="1288" max="1542" width="8.86328125" style="3"/>
    <col min="1543" max="1543" width="10" style="3" customWidth="1"/>
    <col min="1544" max="1798" width="8.86328125" style="3"/>
    <col min="1799" max="1799" width="10" style="3" customWidth="1"/>
    <col min="1800" max="2054" width="8.86328125" style="3"/>
    <col min="2055" max="2055" width="10" style="3" customWidth="1"/>
    <col min="2056" max="2310" width="8.86328125" style="3"/>
    <col min="2311" max="2311" width="10" style="3" customWidth="1"/>
    <col min="2312" max="2566" width="8.86328125" style="3"/>
    <col min="2567" max="2567" width="10" style="3" customWidth="1"/>
    <col min="2568" max="2822" width="8.86328125" style="3"/>
    <col min="2823" max="2823" width="10" style="3" customWidth="1"/>
    <col min="2824" max="3078" width="8.86328125" style="3"/>
    <col min="3079" max="3079" width="10" style="3" customWidth="1"/>
    <col min="3080" max="3334" width="8.86328125" style="3"/>
    <col min="3335" max="3335" width="10" style="3" customWidth="1"/>
    <col min="3336" max="3590" width="8.86328125" style="3"/>
    <col min="3591" max="3591" width="10" style="3" customWidth="1"/>
    <col min="3592" max="3846" width="8.86328125" style="3"/>
    <col min="3847" max="3847" width="10" style="3" customWidth="1"/>
    <col min="3848" max="4102" width="8.86328125" style="3"/>
    <col min="4103" max="4103" width="10" style="3" customWidth="1"/>
    <col min="4104" max="4358" width="8.86328125" style="3"/>
    <col min="4359" max="4359" width="10" style="3" customWidth="1"/>
    <col min="4360" max="4614" width="8.86328125" style="3"/>
    <col min="4615" max="4615" width="10" style="3" customWidth="1"/>
    <col min="4616" max="4870" width="8.86328125" style="3"/>
    <col min="4871" max="4871" width="10" style="3" customWidth="1"/>
    <col min="4872" max="5126" width="8.86328125" style="3"/>
    <col min="5127" max="5127" width="10" style="3" customWidth="1"/>
    <col min="5128" max="5382" width="8.86328125" style="3"/>
    <col min="5383" max="5383" width="10" style="3" customWidth="1"/>
    <col min="5384" max="5638" width="8.86328125" style="3"/>
    <col min="5639" max="5639" width="10" style="3" customWidth="1"/>
    <col min="5640" max="5894" width="8.86328125" style="3"/>
    <col min="5895" max="5895" width="10" style="3" customWidth="1"/>
    <col min="5896" max="6150" width="8.86328125" style="3"/>
    <col min="6151" max="6151" width="10" style="3" customWidth="1"/>
    <col min="6152" max="6406" width="8.86328125" style="3"/>
    <col min="6407" max="6407" width="10" style="3" customWidth="1"/>
    <col min="6408" max="6662" width="8.86328125" style="3"/>
    <col min="6663" max="6663" width="10" style="3" customWidth="1"/>
    <col min="6664" max="6918" width="8.86328125" style="3"/>
    <col min="6919" max="6919" width="10" style="3" customWidth="1"/>
    <col min="6920" max="7174" width="8.86328125" style="3"/>
    <col min="7175" max="7175" width="10" style="3" customWidth="1"/>
    <col min="7176" max="7430" width="8.86328125" style="3"/>
    <col min="7431" max="7431" width="10" style="3" customWidth="1"/>
    <col min="7432" max="7686" width="8.86328125" style="3"/>
    <col min="7687" max="7687" width="10" style="3" customWidth="1"/>
    <col min="7688" max="7942" width="8.86328125" style="3"/>
    <col min="7943" max="7943" width="10" style="3" customWidth="1"/>
    <col min="7944" max="8198" width="8.86328125" style="3"/>
    <col min="8199" max="8199" width="10" style="3" customWidth="1"/>
    <col min="8200" max="8454" width="8.86328125" style="3"/>
    <col min="8455" max="8455" width="10" style="3" customWidth="1"/>
    <col min="8456" max="8710" width="8.86328125" style="3"/>
    <col min="8711" max="8711" width="10" style="3" customWidth="1"/>
    <col min="8712" max="8966" width="8.86328125" style="3"/>
    <col min="8967" max="8967" width="10" style="3" customWidth="1"/>
    <col min="8968" max="9222" width="8.86328125" style="3"/>
    <col min="9223" max="9223" width="10" style="3" customWidth="1"/>
    <col min="9224" max="9478" width="8.86328125" style="3"/>
    <col min="9479" max="9479" width="10" style="3" customWidth="1"/>
    <col min="9480" max="9734" width="8.86328125" style="3"/>
    <col min="9735" max="9735" width="10" style="3" customWidth="1"/>
    <col min="9736" max="9990" width="8.86328125" style="3"/>
    <col min="9991" max="9991" width="10" style="3" customWidth="1"/>
    <col min="9992" max="10246" width="8.86328125" style="3"/>
    <col min="10247" max="10247" width="10" style="3" customWidth="1"/>
    <col min="10248" max="10502" width="8.86328125" style="3"/>
    <col min="10503" max="10503" width="10" style="3" customWidth="1"/>
    <col min="10504" max="10758" width="8.86328125" style="3"/>
    <col min="10759" max="10759" width="10" style="3" customWidth="1"/>
    <col min="10760" max="11014" width="8.86328125" style="3"/>
    <col min="11015" max="11015" width="10" style="3" customWidth="1"/>
    <col min="11016" max="11270" width="8.86328125" style="3"/>
    <col min="11271" max="11271" width="10" style="3" customWidth="1"/>
    <col min="11272" max="11526" width="8.86328125" style="3"/>
    <col min="11527" max="11527" width="10" style="3" customWidth="1"/>
    <col min="11528" max="11782" width="8.86328125" style="3"/>
    <col min="11783" max="11783" width="10" style="3" customWidth="1"/>
    <col min="11784" max="12038" width="8.86328125" style="3"/>
    <col min="12039" max="12039" width="10" style="3" customWidth="1"/>
    <col min="12040" max="12294" width="8.86328125" style="3"/>
    <col min="12295" max="12295" width="10" style="3" customWidth="1"/>
    <col min="12296" max="12550" width="8.86328125" style="3"/>
    <col min="12551" max="12551" width="10" style="3" customWidth="1"/>
    <col min="12552" max="12806" width="8.86328125" style="3"/>
    <col min="12807" max="12807" width="10" style="3" customWidth="1"/>
    <col min="12808" max="13062" width="8.86328125" style="3"/>
    <col min="13063" max="13063" width="10" style="3" customWidth="1"/>
    <col min="13064" max="13318" width="8.86328125" style="3"/>
    <col min="13319" max="13319" width="10" style="3" customWidth="1"/>
    <col min="13320" max="13574" width="8.86328125" style="3"/>
    <col min="13575" max="13575" width="10" style="3" customWidth="1"/>
    <col min="13576" max="13830" width="8.86328125" style="3"/>
    <col min="13831" max="13831" width="10" style="3" customWidth="1"/>
    <col min="13832" max="14086" width="8.86328125" style="3"/>
    <col min="14087" max="14087" width="10" style="3" customWidth="1"/>
    <col min="14088" max="14342" width="8.86328125" style="3"/>
    <col min="14343" max="14343" width="10" style="3" customWidth="1"/>
    <col min="14344" max="14598" width="8.86328125" style="3"/>
    <col min="14599" max="14599" width="10" style="3" customWidth="1"/>
    <col min="14600" max="14854" width="8.86328125" style="3"/>
    <col min="14855" max="14855" width="10" style="3" customWidth="1"/>
    <col min="14856" max="15110" width="8.86328125" style="3"/>
    <col min="15111" max="15111" width="10" style="3" customWidth="1"/>
    <col min="15112" max="15366" width="8.86328125" style="3"/>
    <col min="15367" max="15367" width="10" style="3" customWidth="1"/>
    <col min="15368" max="15622" width="8.86328125" style="3"/>
    <col min="15623" max="15623" width="10" style="3" customWidth="1"/>
    <col min="15624" max="15878" width="8.86328125" style="3"/>
    <col min="15879" max="15879" width="10" style="3" customWidth="1"/>
    <col min="15880" max="16134" width="8.86328125" style="3"/>
    <col min="16135" max="16135" width="10" style="3" customWidth="1"/>
    <col min="16136" max="16384" width="8.86328125" style="3"/>
  </cols>
  <sheetData>
    <row r="1" spans="1:20" ht="18" x14ac:dyDescent="0.45">
      <c r="A1" s="1"/>
      <c r="B1" s="207" t="s">
        <v>114</v>
      </c>
      <c r="C1" s="207"/>
      <c r="D1" s="207"/>
      <c r="E1" s="207"/>
      <c r="F1" s="207"/>
      <c r="G1" s="207"/>
      <c r="H1" s="148"/>
      <c r="I1" s="148"/>
      <c r="J1" s="148"/>
      <c r="K1" s="148"/>
      <c r="L1" s="148"/>
      <c r="M1" s="147"/>
      <c r="N1" s="147"/>
      <c r="O1" s="147"/>
      <c r="P1" s="147"/>
      <c r="Q1" s="147"/>
      <c r="R1" s="147"/>
      <c r="S1" s="147"/>
      <c r="T1" s="147"/>
    </row>
    <row r="2" spans="1:20" ht="15.75" x14ac:dyDescent="0.45">
      <c r="A2" s="1"/>
      <c r="B2" s="4" t="s">
        <v>1</v>
      </c>
      <c r="C2" s="5" t="s">
        <v>52</v>
      </c>
      <c r="D2" s="6"/>
      <c r="E2" s="1"/>
      <c r="F2" s="1"/>
      <c r="G2" s="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1:20" ht="15.75" x14ac:dyDescent="0.45">
      <c r="A3" s="1"/>
      <c r="B3" s="4" t="s">
        <v>2</v>
      </c>
      <c r="C3" s="5" t="s">
        <v>94</v>
      </c>
      <c r="D3" s="8"/>
      <c r="E3" s="1"/>
      <c r="F3" s="1"/>
      <c r="G3" s="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1:20" ht="14.65" thickBot="1" x14ac:dyDescent="0.5">
      <c r="A4" s="1"/>
      <c r="B4" s="1"/>
      <c r="C4" s="1"/>
      <c r="D4" s="1"/>
      <c r="E4" s="1"/>
      <c r="F4" s="1"/>
      <c r="G4" s="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1:20" x14ac:dyDescent="0.45">
      <c r="A5" s="1"/>
      <c r="B5" s="208" t="s">
        <v>3</v>
      </c>
      <c r="C5" s="210" t="s">
        <v>100</v>
      </c>
      <c r="D5" s="212" t="s">
        <v>5</v>
      </c>
      <c r="E5" s="214" t="s">
        <v>96</v>
      </c>
      <c r="G5" s="1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1:20" ht="14.65" thickBot="1" x14ac:dyDescent="0.5">
      <c r="A6" s="1"/>
      <c r="B6" s="209"/>
      <c r="C6" s="211"/>
      <c r="D6" s="213"/>
      <c r="E6" s="215"/>
      <c r="F6" s="1"/>
      <c r="G6" s="1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1:20" ht="14.65" thickBot="1" x14ac:dyDescent="0.5">
      <c r="A7" s="1"/>
      <c r="B7" s="216" t="s">
        <v>154</v>
      </c>
      <c r="C7" s="217"/>
      <c r="D7" s="243"/>
      <c r="E7" s="188">
        <v>0.7</v>
      </c>
      <c r="F7" s="1"/>
      <c r="G7" s="1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1:20" x14ac:dyDescent="0.45">
      <c r="A8" s="1"/>
      <c r="B8" s="197" t="s">
        <v>104</v>
      </c>
      <c r="C8" s="192">
        <v>500</v>
      </c>
      <c r="D8" s="185">
        <v>400</v>
      </c>
      <c r="E8" s="189">
        <f>3.14159*C8*D8/1000000</f>
        <v>0.62831799999999993</v>
      </c>
      <c r="F8" s="1"/>
      <c r="G8" s="1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</row>
    <row r="9" spans="1:20" x14ac:dyDescent="0.45">
      <c r="A9" s="1"/>
      <c r="B9" s="198" t="s">
        <v>104</v>
      </c>
      <c r="C9" s="193">
        <v>200</v>
      </c>
      <c r="D9" s="186">
        <v>4500</v>
      </c>
      <c r="E9" s="190">
        <f t="shared" ref="E9:E37" si="0">3.14159*C9*D9/1000000</f>
        <v>2.8274309999999998</v>
      </c>
      <c r="F9" s="1"/>
      <c r="G9" s="1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</row>
    <row r="10" spans="1:20" x14ac:dyDescent="0.45">
      <c r="A10" s="1"/>
      <c r="B10" s="198" t="s">
        <v>104</v>
      </c>
      <c r="C10" s="193">
        <v>200</v>
      </c>
      <c r="D10" s="186">
        <v>250</v>
      </c>
      <c r="E10" s="190">
        <f t="shared" si="0"/>
        <v>0.15707950000000001</v>
      </c>
      <c r="F10" s="1"/>
      <c r="G10" s="1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</row>
    <row r="11" spans="1:20" x14ac:dyDescent="0.45">
      <c r="A11" s="1"/>
      <c r="B11" s="198" t="s">
        <v>104</v>
      </c>
      <c r="C11" s="193">
        <v>150</v>
      </c>
      <c r="D11" s="186">
        <v>2550</v>
      </c>
      <c r="E11" s="190">
        <f t="shared" si="0"/>
        <v>1.2016581749999999</v>
      </c>
      <c r="F11" s="1"/>
      <c r="G11" s="1"/>
      <c r="H11" s="147"/>
      <c r="I11" s="147"/>
      <c r="J11" s="147"/>
      <c r="K11" s="147"/>
      <c r="L11" s="147"/>
      <c r="M11" s="147"/>
    </row>
    <row r="12" spans="1:20" x14ac:dyDescent="0.45">
      <c r="A12" s="1"/>
      <c r="B12" s="198" t="s">
        <v>104</v>
      </c>
      <c r="C12" s="193">
        <v>150</v>
      </c>
      <c r="D12" s="186">
        <v>400</v>
      </c>
      <c r="E12" s="190">
        <f t="shared" si="0"/>
        <v>0.18849540000000001</v>
      </c>
      <c r="F12" s="1"/>
      <c r="G12" s="1"/>
      <c r="H12" s="147"/>
      <c r="I12" s="147"/>
      <c r="J12" s="147"/>
      <c r="K12" s="147"/>
      <c r="L12" s="147"/>
      <c r="M12" s="147"/>
    </row>
    <row r="13" spans="1:20" x14ac:dyDescent="0.45">
      <c r="A13" s="1"/>
      <c r="B13" s="198" t="s">
        <v>103</v>
      </c>
      <c r="C13" s="194">
        <v>200</v>
      </c>
      <c r="D13" s="186">
        <v>400</v>
      </c>
      <c r="E13" s="190">
        <f t="shared" si="0"/>
        <v>0.25132719999999997</v>
      </c>
      <c r="F13" s="1"/>
      <c r="G13" s="1"/>
      <c r="H13" s="147"/>
      <c r="I13" s="147"/>
      <c r="J13" s="147"/>
      <c r="K13" s="147"/>
      <c r="L13" s="147"/>
      <c r="M13" s="147"/>
    </row>
    <row r="14" spans="1:20" x14ac:dyDescent="0.45">
      <c r="A14" s="1"/>
      <c r="B14" s="198" t="s">
        <v>103</v>
      </c>
      <c r="C14" s="194">
        <v>200</v>
      </c>
      <c r="D14" s="186">
        <v>5700</v>
      </c>
      <c r="E14" s="190">
        <f t="shared" si="0"/>
        <v>3.5814126000000002</v>
      </c>
      <c r="F14" s="1"/>
      <c r="G14" s="1"/>
      <c r="H14" s="147"/>
      <c r="I14" s="147"/>
      <c r="J14" s="147"/>
      <c r="K14" s="147"/>
      <c r="L14" s="147"/>
      <c r="M14" s="147"/>
    </row>
    <row r="15" spans="1:20" x14ac:dyDescent="0.45">
      <c r="A15" s="1"/>
      <c r="B15" s="198" t="s">
        <v>103</v>
      </c>
      <c r="C15" s="193">
        <v>200</v>
      </c>
      <c r="D15" s="186">
        <v>250</v>
      </c>
      <c r="E15" s="190">
        <f t="shared" si="0"/>
        <v>0.15707950000000001</v>
      </c>
      <c r="F15" s="1"/>
      <c r="G15" s="1"/>
      <c r="H15" s="147"/>
      <c r="I15" s="147"/>
      <c r="J15" s="147"/>
      <c r="K15" s="147"/>
      <c r="L15" s="147"/>
      <c r="M15" s="147"/>
    </row>
    <row r="16" spans="1:20" x14ac:dyDescent="0.45">
      <c r="A16" s="1"/>
      <c r="B16" s="198" t="s">
        <v>103</v>
      </c>
      <c r="C16" s="195">
        <v>150</v>
      </c>
      <c r="D16" s="186">
        <v>2550</v>
      </c>
      <c r="E16" s="190">
        <f t="shared" si="0"/>
        <v>1.2016581749999999</v>
      </c>
      <c r="F16" s="1"/>
      <c r="G16" s="1"/>
      <c r="H16" s="147"/>
      <c r="I16" s="147"/>
      <c r="J16" s="147"/>
      <c r="K16" s="147"/>
      <c r="L16" s="147"/>
      <c r="M16" s="147"/>
    </row>
    <row r="17" spans="1:13" x14ac:dyDescent="0.45">
      <c r="A17" s="1"/>
      <c r="B17" s="198" t="s">
        <v>103</v>
      </c>
      <c r="C17" s="194">
        <v>150</v>
      </c>
      <c r="D17" s="186">
        <v>400</v>
      </c>
      <c r="E17" s="190">
        <f t="shared" si="0"/>
        <v>0.18849540000000001</v>
      </c>
      <c r="F17" s="1"/>
      <c r="G17" s="1"/>
      <c r="H17" s="147"/>
      <c r="I17" s="147"/>
      <c r="J17" s="147"/>
      <c r="K17" s="147"/>
      <c r="L17" s="147"/>
      <c r="M17" s="147"/>
    </row>
    <row r="18" spans="1:13" x14ac:dyDescent="0.45">
      <c r="A18" s="1"/>
      <c r="B18" s="198" t="s">
        <v>105</v>
      </c>
      <c r="C18" s="194">
        <v>500</v>
      </c>
      <c r="D18" s="186">
        <v>10000</v>
      </c>
      <c r="E18" s="190">
        <f t="shared" si="0"/>
        <v>15.707949999999999</v>
      </c>
      <c r="F18" s="1"/>
      <c r="G18" s="1"/>
      <c r="H18" s="147"/>
      <c r="I18" s="147"/>
      <c r="J18" s="147"/>
      <c r="K18" s="147"/>
      <c r="L18" s="147"/>
      <c r="M18" s="147"/>
    </row>
    <row r="19" spans="1:13" x14ac:dyDescent="0.45">
      <c r="A19" s="1"/>
      <c r="B19" s="198" t="s">
        <v>112</v>
      </c>
      <c r="C19" s="194">
        <v>600</v>
      </c>
      <c r="D19" s="186">
        <v>200</v>
      </c>
      <c r="E19" s="190">
        <f t="shared" si="0"/>
        <v>0.37699080000000001</v>
      </c>
      <c r="F19" s="1"/>
      <c r="G19" s="1"/>
      <c r="H19" s="147"/>
      <c r="I19" s="147"/>
      <c r="J19" s="147"/>
      <c r="K19" s="147"/>
      <c r="L19" s="147"/>
      <c r="M19" s="147"/>
    </row>
    <row r="20" spans="1:13" x14ac:dyDescent="0.45">
      <c r="A20" s="1"/>
      <c r="B20" s="198" t="s">
        <v>112</v>
      </c>
      <c r="C20" s="194">
        <v>250</v>
      </c>
      <c r="D20" s="186">
        <v>2500</v>
      </c>
      <c r="E20" s="190">
        <f t="shared" si="0"/>
        <v>1.9634937499999998</v>
      </c>
      <c r="F20" s="1"/>
      <c r="G20" s="1"/>
      <c r="H20" s="147"/>
      <c r="I20" s="147"/>
      <c r="J20" s="147"/>
      <c r="K20" s="147"/>
      <c r="L20" s="147"/>
      <c r="M20" s="147"/>
    </row>
    <row r="21" spans="1:13" x14ac:dyDescent="0.45">
      <c r="A21" s="1"/>
      <c r="B21" s="198" t="s">
        <v>106</v>
      </c>
      <c r="C21" s="194">
        <v>250</v>
      </c>
      <c r="D21" s="186">
        <v>10000</v>
      </c>
      <c r="E21" s="190">
        <f t="shared" si="0"/>
        <v>7.8539749999999993</v>
      </c>
      <c r="F21" s="1"/>
      <c r="G21" s="1"/>
      <c r="H21" s="147"/>
      <c r="I21" s="147"/>
      <c r="J21" s="147"/>
      <c r="K21" s="147"/>
      <c r="L21" s="147"/>
      <c r="M21" s="147"/>
    </row>
    <row r="22" spans="1:13" x14ac:dyDescent="0.45">
      <c r="A22" s="1"/>
      <c r="B22" s="198" t="s">
        <v>107</v>
      </c>
      <c r="C22" s="194">
        <v>500</v>
      </c>
      <c r="D22" s="186">
        <v>400</v>
      </c>
      <c r="E22" s="190">
        <f t="shared" si="0"/>
        <v>0.62831799999999993</v>
      </c>
      <c r="F22" s="1"/>
      <c r="G22" s="1"/>
      <c r="H22" s="147"/>
      <c r="I22" s="147"/>
      <c r="J22" s="147"/>
      <c r="K22" s="147"/>
      <c r="L22" s="147"/>
      <c r="M22" s="147"/>
    </row>
    <row r="23" spans="1:13" x14ac:dyDescent="0.45">
      <c r="A23" s="1"/>
      <c r="B23" s="198" t="s">
        <v>107</v>
      </c>
      <c r="C23" s="194">
        <v>200</v>
      </c>
      <c r="D23" s="186">
        <v>4500</v>
      </c>
      <c r="E23" s="190">
        <f t="shared" si="0"/>
        <v>2.8274309999999998</v>
      </c>
      <c r="F23" s="1"/>
      <c r="G23" s="1"/>
      <c r="H23" s="147"/>
      <c r="I23" s="147"/>
      <c r="J23" s="147"/>
      <c r="K23" s="147"/>
      <c r="L23" s="147"/>
      <c r="M23" s="147"/>
    </row>
    <row r="24" spans="1:13" x14ac:dyDescent="0.45">
      <c r="A24" s="1"/>
      <c r="B24" s="198" t="s">
        <v>107</v>
      </c>
      <c r="C24" s="194">
        <v>200</v>
      </c>
      <c r="D24" s="186">
        <v>250</v>
      </c>
      <c r="E24" s="190">
        <f t="shared" si="0"/>
        <v>0.15707950000000001</v>
      </c>
      <c r="F24" s="1"/>
      <c r="G24" s="1"/>
      <c r="H24" s="147"/>
      <c r="I24" s="147"/>
      <c r="J24" s="147"/>
      <c r="K24" s="147"/>
      <c r="L24" s="147"/>
      <c r="M24" s="147"/>
    </row>
    <row r="25" spans="1:13" x14ac:dyDescent="0.45">
      <c r="A25" s="1"/>
      <c r="B25" s="198" t="s">
        <v>107</v>
      </c>
      <c r="C25" s="194">
        <v>150</v>
      </c>
      <c r="D25" s="186">
        <v>2550</v>
      </c>
      <c r="E25" s="190">
        <f t="shared" si="0"/>
        <v>1.2016581749999999</v>
      </c>
      <c r="F25" s="1"/>
      <c r="G25" s="1"/>
      <c r="H25" s="147"/>
      <c r="I25" s="147"/>
      <c r="J25" s="147"/>
      <c r="K25" s="147"/>
      <c r="L25" s="147"/>
      <c r="M25" s="147"/>
    </row>
    <row r="26" spans="1:13" x14ac:dyDescent="0.45">
      <c r="A26" s="1"/>
      <c r="B26" s="198" t="s">
        <v>107</v>
      </c>
      <c r="C26" s="194">
        <v>150</v>
      </c>
      <c r="D26" s="186">
        <v>400</v>
      </c>
      <c r="E26" s="190">
        <f t="shared" si="0"/>
        <v>0.18849540000000001</v>
      </c>
      <c r="F26" s="1"/>
      <c r="G26" s="1"/>
      <c r="H26" s="147"/>
      <c r="I26" s="147"/>
      <c r="J26" s="147"/>
      <c r="K26" s="147"/>
      <c r="L26" s="147"/>
      <c r="M26" s="147"/>
    </row>
    <row r="27" spans="1:13" x14ac:dyDescent="0.45">
      <c r="A27" s="1"/>
      <c r="B27" s="198" t="s">
        <v>108</v>
      </c>
      <c r="C27" s="194">
        <v>200</v>
      </c>
      <c r="D27" s="186">
        <v>400</v>
      </c>
      <c r="E27" s="190">
        <f t="shared" si="0"/>
        <v>0.25132719999999997</v>
      </c>
      <c r="F27" s="1"/>
      <c r="G27" s="1"/>
      <c r="H27" s="147"/>
      <c r="I27" s="147"/>
      <c r="J27" s="147"/>
      <c r="K27" s="147"/>
      <c r="L27" s="147"/>
      <c r="M27" s="147"/>
    </row>
    <row r="28" spans="1:13" x14ac:dyDescent="0.45">
      <c r="A28" s="1"/>
      <c r="B28" s="198" t="s">
        <v>108</v>
      </c>
      <c r="C28" s="194">
        <v>200</v>
      </c>
      <c r="D28" s="186">
        <v>5700</v>
      </c>
      <c r="E28" s="190">
        <f t="shared" si="0"/>
        <v>3.5814126000000002</v>
      </c>
      <c r="F28" s="1"/>
      <c r="G28" s="1"/>
      <c r="H28" s="147"/>
      <c r="I28" s="147"/>
      <c r="J28" s="147"/>
      <c r="K28" s="147"/>
      <c r="L28" s="147"/>
      <c r="M28" s="147"/>
    </row>
    <row r="29" spans="1:13" x14ac:dyDescent="0.45">
      <c r="A29" s="1"/>
      <c r="B29" s="198" t="s">
        <v>108</v>
      </c>
      <c r="C29" s="194">
        <v>200</v>
      </c>
      <c r="D29" s="186">
        <v>250</v>
      </c>
      <c r="E29" s="190">
        <f t="shared" si="0"/>
        <v>0.15707950000000001</v>
      </c>
      <c r="F29" s="1"/>
      <c r="G29" s="1"/>
      <c r="H29" s="147"/>
      <c r="I29" s="147"/>
      <c r="J29" s="147"/>
      <c r="K29" s="147"/>
      <c r="L29" s="147"/>
      <c r="M29" s="147"/>
    </row>
    <row r="30" spans="1:13" x14ac:dyDescent="0.45">
      <c r="A30" s="1"/>
      <c r="B30" s="198" t="s">
        <v>108</v>
      </c>
      <c r="C30" s="194">
        <v>150</v>
      </c>
      <c r="D30" s="186">
        <v>2550</v>
      </c>
      <c r="E30" s="190">
        <f t="shared" si="0"/>
        <v>1.2016581749999999</v>
      </c>
      <c r="F30" s="1"/>
      <c r="G30" s="1"/>
      <c r="H30" s="147"/>
      <c r="I30" s="147"/>
      <c r="J30" s="147"/>
      <c r="K30" s="147"/>
      <c r="L30" s="147"/>
      <c r="M30" s="147"/>
    </row>
    <row r="31" spans="1:13" x14ac:dyDescent="0.45">
      <c r="A31" s="1"/>
      <c r="B31" s="198" t="s">
        <v>108</v>
      </c>
      <c r="C31" s="194">
        <v>150</v>
      </c>
      <c r="D31" s="186">
        <v>400</v>
      </c>
      <c r="E31" s="190">
        <f t="shared" si="0"/>
        <v>0.18849540000000001</v>
      </c>
      <c r="F31" s="1"/>
      <c r="G31" s="1"/>
      <c r="H31" s="147"/>
      <c r="I31" s="147"/>
      <c r="J31" s="147"/>
      <c r="K31" s="147"/>
      <c r="L31" s="147"/>
      <c r="M31" s="147"/>
    </row>
    <row r="32" spans="1:13" x14ac:dyDescent="0.45">
      <c r="A32" s="1"/>
      <c r="B32" s="198" t="s">
        <v>109</v>
      </c>
      <c r="C32" s="194">
        <v>500</v>
      </c>
      <c r="D32" s="186">
        <v>10000</v>
      </c>
      <c r="E32" s="190">
        <f t="shared" si="0"/>
        <v>15.707949999999999</v>
      </c>
      <c r="F32" s="1"/>
      <c r="G32" s="1"/>
      <c r="H32" s="147"/>
      <c r="I32" s="147"/>
      <c r="J32" s="147"/>
      <c r="K32" s="147"/>
      <c r="L32" s="147"/>
      <c r="M32" s="147"/>
    </row>
    <row r="33" spans="1:13" x14ac:dyDescent="0.45">
      <c r="A33" s="1"/>
      <c r="B33" s="198" t="s">
        <v>110</v>
      </c>
      <c r="C33" s="194">
        <v>600</v>
      </c>
      <c r="D33" s="186">
        <v>200</v>
      </c>
      <c r="E33" s="190">
        <f t="shared" si="0"/>
        <v>0.37699080000000001</v>
      </c>
      <c r="F33" s="1"/>
      <c r="G33" s="1"/>
      <c r="H33" s="147"/>
      <c r="I33" s="147"/>
      <c r="J33" s="147"/>
      <c r="K33" s="147"/>
      <c r="L33" s="147"/>
      <c r="M33" s="147"/>
    </row>
    <row r="34" spans="1:13" x14ac:dyDescent="0.45">
      <c r="A34" s="1"/>
      <c r="B34" s="198" t="s">
        <v>110</v>
      </c>
      <c r="C34" s="194">
        <v>250</v>
      </c>
      <c r="D34" s="186">
        <v>2500</v>
      </c>
      <c r="E34" s="190">
        <f t="shared" si="0"/>
        <v>1.9634937499999998</v>
      </c>
      <c r="F34" s="1"/>
      <c r="G34" s="1"/>
      <c r="H34" s="147"/>
      <c r="I34" s="147"/>
      <c r="J34" s="147"/>
      <c r="K34" s="147"/>
      <c r="L34" s="147"/>
      <c r="M34" s="147"/>
    </row>
    <row r="35" spans="1:13" x14ac:dyDescent="0.45">
      <c r="A35" s="1"/>
      <c r="B35" s="198" t="s">
        <v>111</v>
      </c>
      <c r="C35" s="194">
        <v>250</v>
      </c>
      <c r="D35" s="186">
        <v>10000</v>
      </c>
      <c r="E35" s="190">
        <f t="shared" si="0"/>
        <v>7.8539749999999993</v>
      </c>
      <c r="F35" s="1"/>
      <c r="G35" s="1"/>
      <c r="H35" s="147"/>
      <c r="I35" s="147"/>
      <c r="J35" s="147"/>
      <c r="K35" s="147"/>
      <c r="L35" s="147"/>
      <c r="M35" s="147"/>
    </row>
    <row r="36" spans="1:13" x14ac:dyDescent="0.45">
      <c r="A36" s="1"/>
      <c r="B36" s="198" t="s">
        <v>113</v>
      </c>
      <c r="C36" s="194">
        <v>300</v>
      </c>
      <c r="D36" s="186">
        <v>5000</v>
      </c>
      <c r="E36" s="190">
        <f t="shared" si="0"/>
        <v>4.7123850000000003</v>
      </c>
      <c r="F36" s="1"/>
      <c r="G36" s="1"/>
      <c r="H36" s="147"/>
      <c r="I36" s="147"/>
      <c r="J36" s="147"/>
      <c r="K36" s="147"/>
      <c r="L36" s="147"/>
      <c r="M36" s="147"/>
    </row>
    <row r="37" spans="1:13" ht="14.65" thickBot="1" x14ac:dyDescent="0.5">
      <c r="A37" s="1"/>
      <c r="B37" s="199"/>
      <c r="C37" s="196"/>
      <c r="D37" s="187"/>
      <c r="E37" s="191">
        <f t="shared" si="0"/>
        <v>0</v>
      </c>
      <c r="G37" s="1"/>
      <c r="H37" s="147"/>
      <c r="I37" s="147"/>
      <c r="J37" s="147"/>
      <c r="K37" s="147"/>
      <c r="L37" s="147"/>
      <c r="M37" s="147"/>
    </row>
    <row r="38" spans="1:13" ht="14.65" thickBot="1" x14ac:dyDescent="0.5">
      <c r="A38" s="1"/>
      <c r="B38" s="1"/>
      <c r="C38" s="1"/>
      <c r="D38" s="1"/>
      <c r="E38" s="34"/>
      <c r="F38" s="1"/>
      <c r="G38" s="1"/>
      <c r="H38" s="147"/>
      <c r="I38" s="147"/>
      <c r="J38" s="147"/>
      <c r="K38" s="147"/>
      <c r="L38" s="147"/>
      <c r="M38" s="147"/>
    </row>
    <row r="39" spans="1:13" x14ac:dyDescent="0.45">
      <c r="A39" s="1"/>
      <c r="B39" s="1"/>
      <c r="C39" s="1"/>
      <c r="D39" s="139" t="s">
        <v>14</v>
      </c>
      <c r="E39" s="140">
        <f>SUM(E8:E37)</f>
        <v>77.283113999999998</v>
      </c>
      <c r="F39" s="141" t="s">
        <v>98</v>
      </c>
      <c r="G39" s="1"/>
      <c r="H39" s="147"/>
      <c r="I39" s="147"/>
      <c r="J39" s="147"/>
      <c r="K39" s="147"/>
      <c r="L39" s="147"/>
      <c r="M39" s="147"/>
    </row>
    <row r="40" spans="1:13" ht="14.65" thickBot="1" x14ac:dyDescent="0.5">
      <c r="A40" s="1"/>
      <c r="B40" s="1"/>
      <c r="C40" s="1"/>
      <c r="D40" s="142" t="s">
        <v>15</v>
      </c>
      <c r="E40" s="144">
        <f>7.8426*E7</f>
        <v>5.4898199999999999</v>
      </c>
      <c r="F40" s="143" t="s">
        <v>99</v>
      </c>
      <c r="G40" s="1"/>
      <c r="H40" s="147"/>
      <c r="I40" s="147"/>
      <c r="J40" s="147"/>
      <c r="K40" s="147"/>
      <c r="L40" s="147"/>
      <c r="M40" s="147"/>
    </row>
    <row r="41" spans="1:13" ht="14.65" thickBot="1" x14ac:dyDescent="0.5">
      <c r="A41" s="1"/>
      <c r="B41" s="1"/>
      <c r="C41" s="1"/>
      <c r="D41" s="138" t="s">
        <v>97</v>
      </c>
      <c r="E41" s="146">
        <f>E40*E39</f>
        <v>424.27038489948001</v>
      </c>
      <c r="F41" s="50" t="s">
        <v>20</v>
      </c>
      <c r="G41" s="1"/>
      <c r="H41" s="147"/>
      <c r="I41" s="147"/>
      <c r="J41" s="147"/>
      <c r="K41" s="147"/>
      <c r="L41" s="147"/>
      <c r="M41" s="147"/>
    </row>
    <row r="42" spans="1:13" ht="14.45" customHeight="1" thickBot="1" x14ac:dyDescent="0.5">
      <c r="A42" s="1"/>
      <c r="B42" s="1"/>
      <c r="C42" s="48">
        <v>0.15</v>
      </c>
      <c r="D42" s="116" t="s">
        <v>19</v>
      </c>
      <c r="E42" s="145">
        <f>C42*E41</f>
        <v>63.640557734921998</v>
      </c>
      <c r="F42" s="50" t="s">
        <v>20</v>
      </c>
      <c r="G42" s="1"/>
      <c r="H42" s="147"/>
      <c r="I42" s="147"/>
      <c r="J42" s="147"/>
      <c r="K42" s="147"/>
      <c r="L42" s="147"/>
      <c r="M42" s="147"/>
    </row>
    <row r="43" spans="1:13" ht="14.45" customHeight="1" thickBot="1" x14ac:dyDescent="0.5">
      <c r="A43" s="1"/>
      <c r="B43" s="1"/>
      <c r="C43" s="1"/>
      <c r="D43" s="1"/>
      <c r="E43" s="1"/>
      <c r="F43" s="1"/>
      <c r="G43" s="1"/>
      <c r="H43" s="147"/>
      <c r="I43" s="147"/>
      <c r="J43" s="147"/>
      <c r="K43" s="147"/>
      <c r="L43" s="147"/>
      <c r="M43" s="147"/>
    </row>
    <row r="44" spans="1:13" ht="23.45" customHeight="1" thickBot="1" x14ac:dyDescent="0.5">
      <c r="A44" s="1"/>
      <c r="B44" s="1"/>
      <c r="C44" s="205" t="s">
        <v>21</v>
      </c>
      <c r="D44" s="206"/>
      <c r="E44" s="134">
        <f>E41+E42</f>
        <v>487.91094263440198</v>
      </c>
      <c r="F44" s="135" t="s">
        <v>20</v>
      </c>
      <c r="G44" s="1"/>
      <c r="H44" s="147"/>
      <c r="I44" s="147"/>
      <c r="J44" s="147"/>
      <c r="K44" s="147"/>
      <c r="L44" s="147"/>
      <c r="M44" s="147"/>
    </row>
    <row r="45" spans="1:13" x14ac:dyDescent="0.45">
      <c r="A45" s="1"/>
      <c r="B45" s="1"/>
      <c r="C45" s="1"/>
      <c r="D45" s="1"/>
      <c r="E45" s="1"/>
      <c r="F45" s="1"/>
      <c r="G45" s="1"/>
      <c r="H45" s="147"/>
      <c r="I45" s="147"/>
      <c r="J45" s="147"/>
      <c r="K45" s="147"/>
      <c r="L45" s="147"/>
      <c r="M45" s="147"/>
    </row>
    <row r="46" spans="1:13" x14ac:dyDescent="0.45">
      <c r="A46" s="1"/>
      <c r="B46" s="1"/>
      <c r="C46" s="1"/>
      <c r="D46" s="1"/>
      <c r="E46" s="6"/>
      <c r="F46" s="63"/>
      <c r="G46" s="1"/>
    </row>
    <row r="47" spans="1:13" x14ac:dyDescent="0.45">
      <c r="A47" s="1"/>
      <c r="B47" s="1"/>
      <c r="C47" s="1"/>
      <c r="D47" s="1"/>
      <c r="E47" s="6"/>
      <c r="F47" s="63"/>
      <c r="G47" s="1"/>
    </row>
    <row r="48" spans="1:13" x14ac:dyDescent="0.45">
      <c r="A48" s="1"/>
      <c r="B48" s="1"/>
      <c r="C48" s="1"/>
      <c r="D48" s="1"/>
      <c r="E48" s="6"/>
      <c r="F48" s="63"/>
      <c r="G48" s="1"/>
    </row>
    <row r="49" spans="1:7" x14ac:dyDescent="0.45">
      <c r="A49" s="1"/>
      <c r="B49" s="1"/>
      <c r="C49" s="1"/>
      <c r="D49" s="1"/>
      <c r="E49" s="6"/>
      <c r="F49" s="63"/>
      <c r="G49" s="1"/>
    </row>
    <row r="50" spans="1:7" x14ac:dyDescent="0.45">
      <c r="A50" s="1"/>
      <c r="B50" s="1"/>
      <c r="C50" s="1"/>
      <c r="D50" s="1"/>
      <c r="E50" s="6"/>
      <c r="F50" s="63"/>
      <c r="G50" s="1"/>
    </row>
    <row r="51" spans="1:7" x14ac:dyDescent="0.45">
      <c r="A51" s="1"/>
      <c r="B51" s="1"/>
      <c r="C51" s="1"/>
      <c r="D51" s="1"/>
      <c r="E51" s="6"/>
      <c r="F51" s="63"/>
      <c r="G51" s="1"/>
    </row>
    <row r="52" spans="1:7" x14ac:dyDescent="0.45">
      <c r="A52" s="1"/>
      <c r="B52" s="1"/>
      <c r="C52" s="1"/>
      <c r="D52" s="1"/>
      <c r="E52" s="6"/>
      <c r="F52" s="63"/>
      <c r="G52" s="1"/>
    </row>
    <row r="53" spans="1:7" x14ac:dyDescent="0.45">
      <c r="A53" s="1"/>
      <c r="B53" s="1"/>
      <c r="C53" s="1"/>
      <c r="D53" s="1"/>
      <c r="E53" s="6"/>
      <c r="F53" s="63"/>
      <c r="G53" s="1"/>
    </row>
    <row r="54" spans="1:7" x14ac:dyDescent="0.45">
      <c r="A54" s="1"/>
      <c r="B54" s="1"/>
      <c r="C54" s="1"/>
      <c r="D54" s="1"/>
      <c r="E54" s="6"/>
      <c r="F54" s="63"/>
      <c r="G54" s="1"/>
    </row>
    <row r="55" spans="1:7" x14ac:dyDescent="0.45">
      <c r="A55" s="1"/>
      <c r="B55" s="1"/>
      <c r="C55" s="1"/>
      <c r="D55" s="1"/>
      <c r="E55" s="6"/>
      <c r="F55" s="63"/>
      <c r="G55" s="1"/>
    </row>
    <row r="56" spans="1:7" x14ac:dyDescent="0.45">
      <c r="A56" s="1"/>
      <c r="B56" s="1"/>
      <c r="C56" s="1"/>
      <c r="D56" s="1"/>
      <c r="E56" s="1"/>
      <c r="F56" s="1"/>
      <c r="G56" s="1"/>
    </row>
    <row r="57" spans="1:7" x14ac:dyDescent="0.45">
      <c r="A57" s="1"/>
      <c r="B57" s="1"/>
      <c r="C57" s="1"/>
      <c r="D57" s="1"/>
      <c r="E57" s="1"/>
      <c r="F57" s="1"/>
      <c r="G57" s="1"/>
    </row>
    <row r="58" spans="1:7" x14ac:dyDescent="0.45">
      <c r="A58" s="1"/>
      <c r="B58" s="1"/>
      <c r="C58" s="1"/>
      <c r="D58" s="1"/>
      <c r="E58" s="1"/>
      <c r="F58" s="1"/>
      <c r="G58" s="1"/>
    </row>
    <row r="59" spans="1:7" x14ac:dyDescent="0.45">
      <c r="A59" s="1"/>
      <c r="B59" s="1"/>
      <c r="C59" s="1"/>
      <c r="D59" s="1"/>
      <c r="E59" s="1"/>
      <c r="F59" s="1"/>
      <c r="G59" s="1"/>
    </row>
    <row r="60" spans="1:7" x14ac:dyDescent="0.45">
      <c r="A60" s="1"/>
      <c r="B60" s="1"/>
      <c r="C60" s="1"/>
      <c r="D60" s="1"/>
      <c r="E60" s="1"/>
      <c r="F60" s="1"/>
      <c r="G60" s="1"/>
    </row>
    <row r="61" spans="1:7" x14ac:dyDescent="0.45">
      <c r="A61" s="1"/>
      <c r="B61" s="1"/>
      <c r="C61" s="1"/>
      <c r="D61" s="1"/>
      <c r="E61" s="1"/>
      <c r="F61" s="1"/>
      <c r="G61" s="1"/>
    </row>
    <row r="62" spans="1:7" x14ac:dyDescent="0.45">
      <c r="A62" s="1"/>
      <c r="B62" s="1"/>
      <c r="C62" s="1"/>
      <c r="D62" s="1"/>
      <c r="E62" s="1"/>
      <c r="F62" s="1"/>
      <c r="G62" s="1"/>
    </row>
    <row r="63" spans="1:7" x14ac:dyDescent="0.45">
      <c r="A63" s="1"/>
      <c r="B63" s="1"/>
      <c r="C63" s="1"/>
      <c r="D63" s="1"/>
      <c r="E63" s="1"/>
      <c r="F63" s="1"/>
      <c r="G63" s="1"/>
    </row>
    <row r="64" spans="1:7" x14ac:dyDescent="0.45">
      <c r="A64" s="1"/>
      <c r="B64" s="1"/>
      <c r="C64" s="1"/>
      <c r="D64" s="1"/>
      <c r="E64" s="1"/>
      <c r="F64" s="1"/>
      <c r="G64" s="1"/>
    </row>
    <row r="65" spans="1:7" x14ac:dyDescent="0.45">
      <c r="A65" s="1"/>
      <c r="B65" s="1"/>
      <c r="C65" s="1"/>
      <c r="D65" s="1"/>
      <c r="E65" s="1"/>
      <c r="F65" s="1"/>
      <c r="G65" s="1"/>
    </row>
    <row r="66" spans="1:7" x14ac:dyDescent="0.45">
      <c r="A66" s="1"/>
      <c r="B66" s="1"/>
      <c r="C66" s="1"/>
      <c r="D66" s="1"/>
      <c r="E66" s="1"/>
      <c r="F66" s="1"/>
      <c r="G66" s="1"/>
    </row>
    <row r="67" spans="1:7" x14ac:dyDescent="0.45">
      <c r="A67" s="1"/>
      <c r="B67" s="1"/>
      <c r="C67" s="1"/>
      <c r="D67" s="1"/>
      <c r="E67" s="1"/>
      <c r="F67" s="1"/>
      <c r="G67" s="1"/>
    </row>
    <row r="68" spans="1:7" x14ac:dyDescent="0.45">
      <c r="A68" s="1"/>
      <c r="B68" s="1"/>
      <c r="C68" s="1"/>
      <c r="D68" s="1"/>
      <c r="E68" s="1"/>
      <c r="F68" s="1"/>
      <c r="G68" s="1"/>
    </row>
    <row r="69" spans="1:7" x14ac:dyDescent="0.45">
      <c r="A69" s="1"/>
      <c r="B69" s="1"/>
      <c r="C69" s="1"/>
      <c r="D69" s="1"/>
      <c r="E69" s="1"/>
      <c r="F69" s="1"/>
      <c r="G69" s="1"/>
    </row>
  </sheetData>
  <mergeCells count="7">
    <mergeCell ref="C44:D44"/>
    <mergeCell ref="B5:B6"/>
    <mergeCell ref="E5:E6"/>
    <mergeCell ref="B1:G1"/>
    <mergeCell ref="D5:D6"/>
    <mergeCell ref="C5:C6"/>
    <mergeCell ref="B7:D7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58" max="13" man="1"/>
  </rowBreaks>
  <colBreaks count="1" manualBreakCount="1">
    <brk id="7" max="5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9D7-91BD-4596-9874-777AA4698829}">
  <sheetPr>
    <tabColor theme="5" tint="0.79998168889431442"/>
  </sheetPr>
  <dimension ref="A1:N48"/>
  <sheetViews>
    <sheetView view="pageBreakPreview" zoomScale="85" zoomScaleNormal="100" zoomScaleSheetLayoutView="85" workbookViewId="0">
      <selection activeCell="P47" sqref="P47"/>
    </sheetView>
  </sheetViews>
  <sheetFormatPr defaultRowHeight="14.25" x14ac:dyDescent="0.45"/>
  <cols>
    <col min="1" max="1" width="2" style="3" customWidth="1"/>
    <col min="2" max="2" width="14.6640625" style="3" bestFit="1" customWidth="1"/>
    <col min="3" max="3" width="13.19921875" style="3" customWidth="1"/>
    <col min="4" max="4" width="7" style="3" bestFit="1" customWidth="1"/>
    <col min="5" max="5" width="10.33203125" style="3" bestFit="1" customWidth="1"/>
    <col min="6" max="6" width="7" style="3" bestFit="1" customWidth="1"/>
    <col min="7" max="8" width="11.796875" style="3" bestFit="1" customWidth="1"/>
    <col min="9" max="9" width="7" style="3" bestFit="1" customWidth="1"/>
    <col min="10" max="10" width="7.796875" style="3" bestFit="1" customWidth="1"/>
    <col min="11" max="11" width="8" style="3" bestFit="1" customWidth="1"/>
    <col min="12" max="12" width="8.33203125" style="3" bestFit="1" customWidth="1"/>
    <col min="13" max="13" width="8.796875" style="3" bestFit="1" customWidth="1"/>
    <col min="14" max="14" width="1.46484375" style="3" customWidth="1"/>
    <col min="15" max="15" width="10" style="3" customWidth="1"/>
    <col min="16" max="270" width="8.86328125" style="3"/>
    <col min="271" max="271" width="10" style="3" customWidth="1"/>
    <col min="272" max="526" width="8.86328125" style="3"/>
    <col min="527" max="527" width="10" style="3" customWidth="1"/>
    <col min="528" max="782" width="8.86328125" style="3"/>
    <col min="783" max="783" width="10" style="3" customWidth="1"/>
    <col min="784" max="1038" width="8.86328125" style="3"/>
    <col min="1039" max="1039" width="10" style="3" customWidth="1"/>
    <col min="1040" max="1294" width="8.86328125" style="3"/>
    <col min="1295" max="1295" width="10" style="3" customWidth="1"/>
    <col min="1296" max="1550" width="8.86328125" style="3"/>
    <col min="1551" max="1551" width="10" style="3" customWidth="1"/>
    <col min="1552" max="1806" width="8.86328125" style="3"/>
    <col min="1807" max="1807" width="10" style="3" customWidth="1"/>
    <col min="1808" max="2062" width="8.86328125" style="3"/>
    <col min="2063" max="2063" width="10" style="3" customWidth="1"/>
    <col min="2064" max="2318" width="8.86328125" style="3"/>
    <col min="2319" max="2319" width="10" style="3" customWidth="1"/>
    <col min="2320" max="2574" width="8.86328125" style="3"/>
    <col min="2575" max="2575" width="10" style="3" customWidth="1"/>
    <col min="2576" max="2830" width="8.86328125" style="3"/>
    <col min="2831" max="2831" width="10" style="3" customWidth="1"/>
    <col min="2832" max="3086" width="8.86328125" style="3"/>
    <col min="3087" max="3087" width="10" style="3" customWidth="1"/>
    <col min="3088" max="3342" width="8.86328125" style="3"/>
    <col min="3343" max="3343" width="10" style="3" customWidth="1"/>
    <col min="3344" max="3598" width="8.86328125" style="3"/>
    <col min="3599" max="3599" width="10" style="3" customWidth="1"/>
    <col min="3600" max="3854" width="8.86328125" style="3"/>
    <col min="3855" max="3855" width="10" style="3" customWidth="1"/>
    <col min="3856" max="4110" width="8.86328125" style="3"/>
    <col min="4111" max="4111" width="10" style="3" customWidth="1"/>
    <col min="4112" max="4366" width="8.86328125" style="3"/>
    <col min="4367" max="4367" width="10" style="3" customWidth="1"/>
    <col min="4368" max="4622" width="8.86328125" style="3"/>
    <col min="4623" max="4623" width="10" style="3" customWidth="1"/>
    <col min="4624" max="4878" width="8.86328125" style="3"/>
    <col min="4879" max="4879" width="10" style="3" customWidth="1"/>
    <col min="4880" max="5134" width="8.86328125" style="3"/>
    <col min="5135" max="5135" width="10" style="3" customWidth="1"/>
    <col min="5136" max="5390" width="8.86328125" style="3"/>
    <col min="5391" max="5391" width="10" style="3" customWidth="1"/>
    <col min="5392" max="5646" width="8.86328125" style="3"/>
    <col min="5647" max="5647" width="10" style="3" customWidth="1"/>
    <col min="5648" max="5902" width="8.86328125" style="3"/>
    <col min="5903" max="5903" width="10" style="3" customWidth="1"/>
    <col min="5904" max="6158" width="8.86328125" style="3"/>
    <col min="6159" max="6159" width="10" style="3" customWidth="1"/>
    <col min="6160" max="6414" width="8.86328125" style="3"/>
    <col min="6415" max="6415" width="10" style="3" customWidth="1"/>
    <col min="6416" max="6670" width="8.86328125" style="3"/>
    <col min="6671" max="6671" width="10" style="3" customWidth="1"/>
    <col min="6672" max="6926" width="8.86328125" style="3"/>
    <col min="6927" max="6927" width="10" style="3" customWidth="1"/>
    <col min="6928" max="7182" width="8.86328125" style="3"/>
    <col min="7183" max="7183" width="10" style="3" customWidth="1"/>
    <col min="7184" max="7438" width="8.86328125" style="3"/>
    <col min="7439" max="7439" width="10" style="3" customWidth="1"/>
    <col min="7440" max="7694" width="8.86328125" style="3"/>
    <col min="7695" max="7695" width="10" style="3" customWidth="1"/>
    <col min="7696" max="7950" width="8.86328125" style="3"/>
    <col min="7951" max="7951" width="10" style="3" customWidth="1"/>
    <col min="7952" max="8206" width="8.86328125" style="3"/>
    <col min="8207" max="8207" width="10" style="3" customWidth="1"/>
    <col min="8208" max="8462" width="8.86328125" style="3"/>
    <col min="8463" max="8463" width="10" style="3" customWidth="1"/>
    <col min="8464" max="8718" width="8.86328125" style="3"/>
    <col min="8719" max="8719" width="10" style="3" customWidth="1"/>
    <col min="8720" max="8974" width="8.86328125" style="3"/>
    <col min="8975" max="8975" width="10" style="3" customWidth="1"/>
    <col min="8976" max="9230" width="8.86328125" style="3"/>
    <col min="9231" max="9231" width="10" style="3" customWidth="1"/>
    <col min="9232" max="9486" width="8.86328125" style="3"/>
    <col min="9487" max="9487" width="10" style="3" customWidth="1"/>
    <col min="9488" max="9742" width="8.86328125" style="3"/>
    <col min="9743" max="9743" width="10" style="3" customWidth="1"/>
    <col min="9744" max="9998" width="8.86328125" style="3"/>
    <col min="9999" max="9999" width="10" style="3" customWidth="1"/>
    <col min="10000" max="10254" width="8.86328125" style="3"/>
    <col min="10255" max="10255" width="10" style="3" customWidth="1"/>
    <col min="10256" max="10510" width="8.86328125" style="3"/>
    <col min="10511" max="10511" width="10" style="3" customWidth="1"/>
    <col min="10512" max="10766" width="8.86328125" style="3"/>
    <col min="10767" max="10767" width="10" style="3" customWidth="1"/>
    <col min="10768" max="11022" width="8.86328125" style="3"/>
    <col min="11023" max="11023" width="10" style="3" customWidth="1"/>
    <col min="11024" max="11278" width="8.86328125" style="3"/>
    <col min="11279" max="11279" width="10" style="3" customWidth="1"/>
    <col min="11280" max="11534" width="8.86328125" style="3"/>
    <col min="11535" max="11535" width="10" style="3" customWidth="1"/>
    <col min="11536" max="11790" width="8.86328125" style="3"/>
    <col min="11791" max="11791" width="10" style="3" customWidth="1"/>
    <col min="11792" max="12046" width="8.86328125" style="3"/>
    <col min="12047" max="12047" width="10" style="3" customWidth="1"/>
    <col min="12048" max="12302" width="8.86328125" style="3"/>
    <col min="12303" max="12303" width="10" style="3" customWidth="1"/>
    <col min="12304" max="12558" width="8.86328125" style="3"/>
    <col min="12559" max="12559" width="10" style="3" customWidth="1"/>
    <col min="12560" max="12814" width="8.86328125" style="3"/>
    <col min="12815" max="12815" width="10" style="3" customWidth="1"/>
    <col min="12816" max="13070" width="8.86328125" style="3"/>
    <col min="13071" max="13071" width="10" style="3" customWidth="1"/>
    <col min="13072" max="13326" width="8.86328125" style="3"/>
    <col min="13327" max="13327" width="10" style="3" customWidth="1"/>
    <col min="13328" max="13582" width="8.86328125" style="3"/>
    <col min="13583" max="13583" width="10" style="3" customWidth="1"/>
    <col min="13584" max="13838" width="8.86328125" style="3"/>
    <col min="13839" max="13839" width="10" style="3" customWidth="1"/>
    <col min="13840" max="14094" width="8.86328125" style="3"/>
    <col min="14095" max="14095" width="10" style="3" customWidth="1"/>
    <col min="14096" max="14350" width="8.86328125" style="3"/>
    <col min="14351" max="14351" width="10" style="3" customWidth="1"/>
    <col min="14352" max="14606" width="8.86328125" style="3"/>
    <col min="14607" max="14607" width="10" style="3" customWidth="1"/>
    <col min="14608" max="14862" width="8.86328125" style="3"/>
    <col min="14863" max="14863" width="10" style="3" customWidth="1"/>
    <col min="14864" max="15118" width="8.86328125" style="3"/>
    <col min="15119" max="15119" width="10" style="3" customWidth="1"/>
    <col min="15120" max="15374" width="8.86328125" style="3"/>
    <col min="15375" max="15375" width="10" style="3" customWidth="1"/>
    <col min="15376" max="15630" width="8.86328125" style="3"/>
    <col min="15631" max="15631" width="10" style="3" customWidth="1"/>
    <col min="15632" max="15886" width="8.86328125" style="3"/>
    <col min="15887" max="15887" width="10" style="3" customWidth="1"/>
    <col min="15888" max="16142" width="8.86328125" style="3"/>
    <col min="16143" max="16143" width="10" style="3" customWidth="1"/>
    <col min="16144" max="16384" width="8.86328125" style="3"/>
  </cols>
  <sheetData>
    <row r="1" spans="1:14" ht="18" x14ac:dyDescent="0.45">
      <c r="A1" s="1"/>
      <c r="B1" s="207" t="s">
        <v>102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"/>
    </row>
    <row r="2" spans="1:14" ht="18" x14ac:dyDescent="0.45">
      <c r="A2" s="1"/>
      <c r="B2" s="207" t="s">
        <v>0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"/>
    </row>
    <row r="3" spans="1:14" ht="15.75" x14ac:dyDescent="0.45">
      <c r="A3" s="1"/>
      <c r="B3" s="4" t="s">
        <v>1</v>
      </c>
      <c r="C3" s="5" t="s">
        <v>52</v>
      </c>
      <c r="D3" s="6"/>
      <c r="E3" s="1"/>
      <c r="F3" s="1"/>
      <c r="G3" s="1"/>
      <c r="H3" s="1"/>
      <c r="I3" s="1"/>
      <c r="J3" s="1"/>
      <c r="K3" s="1"/>
      <c r="L3" s="1"/>
      <c r="M3" s="1"/>
      <c r="N3" s="7"/>
    </row>
    <row r="4" spans="1:14" ht="15.75" x14ac:dyDescent="0.45">
      <c r="A4" s="1"/>
      <c r="B4" s="4" t="s">
        <v>2</v>
      </c>
      <c r="C4" s="5" t="s">
        <v>117</v>
      </c>
      <c r="D4" s="8"/>
      <c r="E4" s="1"/>
      <c r="F4" s="1"/>
      <c r="G4" s="1"/>
      <c r="H4" s="1"/>
      <c r="I4" s="1"/>
      <c r="J4" s="1"/>
      <c r="K4" s="1"/>
      <c r="L4" s="7"/>
      <c r="M4" s="1"/>
      <c r="N4" s="7"/>
    </row>
    <row r="5" spans="1:14" ht="14.65" thickBot="1" x14ac:dyDescent="0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1"/>
      <c r="N5" s="7"/>
    </row>
    <row r="6" spans="1:14" ht="20.45" customHeight="1" x14ac:dyDescent="0.45">
      <c r="A6" s="1"/>
      <c r="B6" s="232" t="s">
        <v>3</v>
      </c>
      <c r="C6" s="234" t="s">
        <v>4</v>
      </c>
      <c r="D6" s="235"/>
      <c r="E6" s="236"/>
      <c r="F6" s="237" t="s">
        <v>5</v>
      </c>
      <c r="G6" s="239" t="s">
        <v>101</v>
      </c>
      <c r="H6" s="241" t="s">
        <v>101</v>
      </c>
      <c r="I6" s="9" t="s">
        <v>6</v>
      </c>
      <c r="J6" s="9" t="s">
        <v>7</v>
      </c>
      <c r="K6" s="9" t="s">
        <v>8</v>
      </c>
      <c r="L6" s="9" t="s">
        <v>9</v>
      </c>
      <c r="M6" s="10" t="s">
        <v>10</v>
      </c>
      <c r="N6" s="1"/>
    </row>
    <row r="7" spans="1:14" x14ac:dyDescent="0.45">
      <c r="A7" s="1"/>
      <c r="B7" s="233"/>
      <c r="C7" s="11" t="s">
        <v>12</v>
      </c>
      <c r="D7" s="12" t="s">
        <v>11</v>
      </c>
      <c r="E7" s="11" t="s">
        <v>53</v>
      </c>
      <c r="F7" s="238"/>
      <c r="G7" s="240"/>
      <c r="H7" s="242"/>
      <c r="I7" s="13">
        <v>300</v>
      </c>
      <c r="J7" s="13">
        <v>750</v>
      </c>
      <c r="K7" s="13">
        <v>1350</v>
      </c>
      <c r="L7" s="13">
        <v>2100</v>
      </c>
      <c r="M7" s="14">
        <v>3000</v>
      </c>
      <c r="N7" s="1"/>
    </row>
    <row r="8" spans="1:14" x14ac:dyDescent="0.45">
      <c r="A8" s="1"/>
      <c r="B8" s="221" t="s">
        <v>13</v>
      </c>
      <c r="C8" s="222"/>
      <c r="D8" s="222"/>
      <c r="E8" s="222"/>
      <c r="F8" s="222"/>
      <c r="G8" s="223"/>
      <c r="H8" s="15">
        <v>0.7</v>
      </c>
      <c r="I8" s="16">
        <v>0.6</v>
      </c>
      <c r="J8" s="16">
        <v>0.7</v>
      </c>
      <c r="K8" s="16">
        <v>0.9</v>
      </c>
      <c r="L8" s="16">
        <v>1</v>
      </c>
      <c r="M8" s="17">
        <v>1.3</v>
      </c>
      <c r="N8" s="1"/>
    </row>
    <row r="9" spans="1:14" x14ac:dyDescent="0.45">
      <c r="A9" s="1"/>
      <c r="B9" s="121" t="s">
        <v>60</v>
      </c>
      <c r="C9" s="25">
        <v>150</v>
      </c>
      <c r="D9" s="12" t="s">
        <v>11</v>
      </c>
      <c r="E9" s="25">
        <v>150</v>
      </c>
      <c r="F9" s="118">
        <v>20000</v>
      </c>
      <c r="G9" s="26">
        <f t="shared" ref="G9:G10" si="0">2*(E9+C9)*F9/1000000</f>
        <v>12</v>
      </c>
      <c r="H9" s="27">
        <f t="shared" ref="H9:H10" si="1">IF($H$8&gt;0,G9,0)</f>
        <v>12</v>
      </c>
      <c r="I9" s="26">
        <f t="shared" ref="I9:I10" si="2">IF($H$8=0,IF(AND(IF(C9&gt;=E9,C9,E9)&gt;=0,IF(C9&gt;=E9,C9,E9)&lt;=300),G9,0),0)</f>
        <v>0</v>
      </c>
      <c r="J9" s="26">
        <f t="shared" ref="J9:J10" si="3">IF($H$8=0,IF(AND(IF(C9&gt;=E9,C9,E9)&gt;300,IF(C9&gt;=E9,C9,E9)&lt;=750),G9,0),0)</f>
        <v>0</v>
      </c>
      <c r="K9" s="26">
        <f t="shared" ref="K9:K10" si="4">IF($H$8=0,IF(AND(IF(C9&gt;=E9,C9,E9)&gt;750,IF(C9&gt;=E9,C9,E9)&lt;=1350),G9,0),0)</f>
        <v>0</v>
      </c>
      <c r="L9" s="26">
        <f t="shared" ref="L9:L10" si="5">IF($H$8=0,IF(AND(IF(C9&gt;=E9,C9,E9)&gt;1350,IF(C9&gt;=E9,C9,E9)&lt;=2100),G9,0),0)</f>
        <v>0</v>
      </c>
      <c r="M9" s="28">
        <f t="shared" ref="M9:M10" si="6">IF($H$8=0,IF(AND(IF(C9&gt;=E9,C9,E9)&gt;2100,IF(C9&gt;=E9,C9,E9)&lt;=3000),G9,0),0)</f>
        <v>0</v>
      </c>
      <c r="N9" s="1"/>
    </row>
    <row r="10" spans="1:14" ht="14.65" thickBot="1" x14ac:dyDescent="0.5">
      <c r="A10" s="1"/>
      <c r="B10" s="122"/>
      <c r="C10" s="29"/>
      <c r="D10" s="30" t="s">
        <v>11</v>
      </c>
      <c r="E10" s="29"/>
      <c r="F10" s="119"/>
      <c r="G10" s="31">
        <f t="shared" si="0"/>
        <v>0</v>
      </c>
      <c r="H10" s="32">
        <f t="shared" si="1"/>
        <v>0</v>
      </c>
      <c r="I10" s="31">
        <f t="shared" si="2"/>
        <v>0</v>
      </c>
      <c r="J10" s="31">
        <f t="shared" si="3"/>
        <v>0</v>
      </c>
      <c r="K10" s="31">
        <f t="shared" si="4"/>
        <v>0</v>
      </c>
      <c r="L10" s="31">
        <f t="shared" si="5"/>
        <v>0</v>
      </c>
      <c r="M10" s="33">
        <f t="shared" si="6"/>
        <v>0</v>
      </c>
      <c r="N10" s="1"/>
    </row>
    <row r="11" spans="1:14" ht="14.65" thickBot="1" x14ac:dyDescent="0.5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</row>
    <row r="12" spans="1:14" x14ac:dyDescent="0.45">
      <c r="A12" s="1"/>
      <c r="B12" s="1"/>
      <c r="C12" s="1"/>
      <c r="D12" s="1"/>
      <c r="E12" s="1"/>
      <c r="F12" s="224" t="s">
        <v>14</v>
      </c>
      <c r="G12" s="225"/>
      <c r="H12" s="35">
        <f t="shared" ref="H12:M12" si="7">SUM(H9:H10)</f>
        <v>12</v>
      </c>
      <c r="I12" s="36">
        <f t="shared" si="7"/>
        <v>0</v>
      </c>
      <c r="J12" s="36">
        <f t="shared" si="7"/>
        <v>0</v>
      </c>
      <c r="K12" s="36">
        <f t="shared" si="7"/>
        <v>0</v>
      </c>
      <c r="L12" s="36">
        <f t="shared" si="7"/>
        <v>0</v>
      </c>
      <c r="M12" s="37">
        <f t="shared" si="7"/>
        <v>0</v>
      </c>
      <c r="N12" s="1"/>
    </row>
    <row r="13" spans="1:14" ht="14.65" thickBot="1" x14ac:dyDescent="0.5">
      <c r="A13" s="1"/>
      <c r="B13" s="1"/>
      <c r="C13" s="1"/>
      <c r="D13" s="1"/>
      <c r="E13" s="1"/>
      <c r="F13" s="226" t="s">
        <v>15</v>
      </c>
      <c r="G13" s="227"/>
      <c r="H13" s="38">
        <f>H8*H23</f>
        <v>5.4898199999999999</v>
      </c>
      <c r="I13" s="39">
        <f>I8*H23</f>
        <v>4.7055600000000002</v>
      </c>
      <c r="J13" s="39">
        <f>J8*H23</f>
        <v>5.4898199999999999</v>
      </c>
      <c r="K13" s="39">
        <f>K8*H23</f>
        <v>7.0583400000000003</v>
      </c>
      <c r="L13" s="39">
        <f>L8*H23</f>
        <v>7.8426</v>
      </c>
      <c r="M13" s="40">
        <f>M8*H23</f>
        <v>10.19538</v>
      </c>
      <c r="N13" s="1"/>
    </row>
    <row r="14" spans="1:14" ht="14.65" thickBot="1" x14ac:dyDescent="0.5">
      <c r="A14" s="1"/>
      <c r="B14" s="1"/>
      <c r="C14" s="1"/>
      <c r="D14" s="1"/>
      <c r="E14" s="1"/>
      <c r="F14" s="228" t="s">
        <v>16</v>
      </c>
      <c r="G14" s="229"/>
      <c r="H14" s="41">
        <f>H13*H12</f>
        <v>65.877839999999992</v>
      </c>
      <c r="I14" s="42">
        <f>I12*I13</f>
        <v>0</v>
      </c>
      <c r="J14" s="42">
        <f>J12*J13</f>
        <v>0</v>
      </c>
      <c r="K14" s="42">
        <f>K12*K13</f>
        <v>0</v>
      </c>
      <c r="L14" s="42">
        <f>L12*L13</f>
        <v>0</v>
      </c>
      <c r="M14" s="43">
        <f>M12*M13</f>
        <v>0</v>
      </c>
      <c r="N14" s="1"/>
    </row>
    <row r="15" spans="1:14" ht="14.45" customHeight="1" thickBot="1" x14ac:dyDescent="0.5">
      <c r="A15" s="1"/>
      <c r="B15" s="1"/>
      <c r="C15" s="1"/>
      <c r="D15" s="1"/>
      <c r="E15" s="1"/>
      <c r="F15" s="44" t="s">
        <v>17</v>
      </c>
      <c r="G15" s="45"/>
      <c r="H15" s="46">
        <f>H14+I14+J14+K14+L14+M14</f>
        <v>65.877839999999992</v>
      </c>
      <c r="I15" s="47" t="s">
        <v>18</v>
      </c>
      <c r="J15" s="1"/>
      <c r="K15" s="1"/>
      <c r="L15" s="1"/>
      <c r="N15" s="1"/>
    </row>
    <row r="16" spans="1:14" ht="14.65" thickBot="1" x14ac:dyDescent="0.5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</row>
    <row r="17" spans="1:14" ht="14.65" thickBot="1" x14ac:dyDescent="0.5">
      <c r="A17" s="1"/>
      <c r="B17" s="1"/>
      <c r="C17" s="1"/>
      <c r="D17" s="1"/>
      <c r="E17" s="48">
        <v>0.15</v>
      </c>
      <c r="F17" s="230" t="s">
        <v>19</v>
      </c>
      <c r="G17" s="231"/>
      <c r="H17" s="49">
        <f>E17*H15</f>
        <v>9.8816759999999988</v>
      </c>
      <c r="I17" s="50" t="s">
        <v>20</v>
      </c>
      <c r="J17" s="1"/>
      <c r="K17" s="1"/>
      <c r="L17" s="1"/>
      <c r="M17" s="1"/>
      <c r="N17" s="1"/>
    </row>
    <row r="18" spans="1:14" ht="14.65" thickBot="1" x14ac:dyDescent="0.5">
      <c r="A18" s="1"/>
      <c r="B18" s="1"/>
      <c r="C18" s="1"/>
      <c r="D18" s="1"/>
      <c r="E18" s="1"/>
      <c r="F18" s="1"/>
      <c r="G18" s="51"/>
      <c r="H18" s="52"/>
      <c r="I18" s="6"/>
      <c r="J18" s="1"/>
      <c r="K18" s="1"/>
      <c r="L18" s="1"/>
      <c r="M18" s="1"/>
      <c r="N18" s="1"/>
    </row>
    <row r="19" spans="1:14" ht="24.6" customHeight="1" thickBot="1" x14ac:dyDescent="0.5">
      <c r="A19" s="1"/>
      <c r="B19" s="1"/>
      <c r="C19" s="1"/>
      <c r="D19" s="1"/>
      <c r="E19" s="1"/>
      <c r="F19" s="205" t="s">
        <v>21</v>
      </c>
      <c r="G19" s="206"/>
      <c r="H19" s="134">
        <f>H17+H15</f>
        <v>75.759515999999991</v>
      </c>
      <c r="I19" s="135" t="s">
        <v>20</v>
      </c>
      <c r="J19" s="1"/>
      <c r="K19" s="1"/>
      <c r="L19" s="1"/>
      <c r="M19" s="1"/>
      <c r="N19" s="1"/>
    </row>
    <row r="20" spans="1:14" ht="14.65" thickBot="1" x14ac:dyDescent="0.5">
      <c r="A20" s="1"/>
      <c r="B20" s="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55" customFormat="1" ht="14.65" thickBot="1" x14ac:dyDescent="0.5">
      <c r="A21" s="6"/>
      <c r="B21" s="54"/>
      <c r="C21" s="218" t="s">
        <v>22</v>
      </c>
      <c r="D21" s="219"/>
      <c r="E21" s="219"/>
      <c r="F21" s="219"/>
      <c r="G21" s="219"/>
      <c r="H21" s="219"/>
      <c r="I21" s="219"/>
      <c r="J21" s="219"/>
      <c r="K21" s="219"/>
      <c r="L21" s="220"/>
      <c r="M21" s="6"/>
      <c r="N21" s="1"/>
    </row>
    <row r="22" spans="1:14" s="55" customFormat="1" x14ac:dyDescent="0.45">
      <c r="A22" s="6"/>
      <c r="B22" s="56" t="s">
        <v>23</v>
      </c>
      <c r="C22" s="57" t="s">
        <v>24</v>
      </c>
      <c r="D22" s="58" t="s">
        <v>25</v>
      </c>
      <c r="E22" s="58" t="s">
        <v>26</v>
      </c>
      <c r="F22" s="58" t="s">
        <v>27</v>
      </c>
      <c r="G22" s="58" t="s">
        <v>28</v>
      </c>
      <c r="H22" s="136">
        <v>1</v>
      </c>
      <c r="I22" s="9">
        <v>1.2</v>
      </c>
      <c r="J22" s="9">
        <v>1.6</v>
      </c>
      <c r="K22" s="9">
        <v>2</v>
      </c>
      <c r="L22" s="10">
        <v>2.5</v>
      </c>
      <c r="M22" s="6"/>
      <c r="N22" s="1"/>
    </row>
    <row r="23" spans="1:14" s="55" customFormat="1" ht="14.65" thickBot="1" x14ac:dyDescent="0.5">
      <c r="A23" s="6"/>
      <c r="B23" s="59" t="s">
        <v>29</v>
      </c>
      <c r="C23" s="60">
        <v>3.9213</v>
      </c>
      <c r="D23" s="61">
        <v>4.7055999999999996</v>
      </c>
      <c r="E23" s="61">
        <v>5.4897999999999998</v>
      </c>
      <c r="F23" s="61">
        <v>6.2740999999999998</v>
      </c>
      <c r="G23" s="61">
        <v>7.0583999999999998</v>
      </c>
      <c r="H23" s="137">
        <v>7.8426</v>
      </c>
      <c r="I23" s="61">
        <v>9.4110999999999994</v>
      </c>
      <c r="J23" s="61">
        <v>12.5481</v>
      </c>
      <c r="K23" s="61">
        <v>15.6852</v>
      </c>
      <c r="L23" s="62">
        <v>19.606400000000001</v>
      </c>
      <c r="M23" s="6"/>
      <c r="N23" s="1"/>
    </row>
    <row r="24" spans="1:14" x14ac:dyDescent="0.45">
      <c r="A24" s="1"/>
      <c r="B24" s="1"/>
      <c r="C24" s="1"/>
      <c r="D24" s="1"/>
      <c r="E24" s="1"/>
      <c r="F24" s="1"/>
      <c r="G24" s="6"/>
      <c r="H24" s="6"/>
      <c r="I24" s="1"/>
      <c r="J24" s="1"/>
      <c r="K24" s="1"/>
      <c r="L24" s="1"/>
      <c r="M24" s="1"/>
      <c r="N24" s="1"/>
    </row>
    <row r="25" spans="1:14" x14ac:dyDescent="0.45">
      <c r="A25" s="1"/>
      <c r="B25" s="1"/>
      <c r="C25" s="1"/>
      <c r="D25" s="1"/>
      <c r="E25" s="1"/>
      <c r="F25" s="1"/>
      <c r="G25" s="6"/>
      <c r="H25" s="63"/>
      <c r="I25" s="1"/>
      <c r="J25" s="1"/>
      <c r="K25" s="1"/>
      <c r="L25" s="1"/>
      <c r="M25" s="1"/>
      <c r="N25" s="1"/>
    </row>
    <row r="26" spans="1:14" x14ac:dyDescent="0.45">
      <c r="A26" s="1"/>
      <c r="B26" s="1"/>
      <c r="C26" s="1"/>
      <c r="D26" s="1"/>
      <c r="E26" s="1"/>
      <c r="F26" s="1"/>
      <c r="G26" s="6"/>
      <c r="H26" s="63"/>
      <c r="I26" s="1"/>
      <c r="J26" s="1"/>
      <c r="K26" s="1"/>
      <c r="L26" s="1"/>
      <c r="M26" s="1"/>
      <c r="N26" s="1"/>
    </row>
    <row r="27" spans="1:14" x14ac:dyDescent="0.45">
      <c r="A27" s="1"/>
      <c r="B27" s="1"/>
      <c r="C27" s="1"/>
      <c r="D27" s="1"/>
      <c r="E27" s="1"/>
      <c r="F27" s="1"/>
      <c r="G27" s="6"/>
      <c r="H27" s="63"/>
      <c r="I27" s="1"/>
      <c r="J27" s="1"/>
      <c r="K27" s="1"/>
      <c r="L27" s="1"/>
      <c r="M27" s="1"/>
      <c r="N27" s="1"/>
    </row>
    <row r="28" spans="1:14" x14ac:dyDescent="0.45">
      <c r="A28" s="1"/>
      <c r="B28" s="1"/>
      <c r="C28" s="1"/>
      <c r="D28" s="1"/>
      <c r="E28" s="1"/>
      <c r="F28" s="1"/>
      <c r="G28" s="6"/>
      <c r="H28" s="63"/>
      <c r="I28" s="1"/>
      <c r="J28" s="1"/>
      <c r="K28" s="1"/>
      <c r="L28" s="1"/>
      <c r="M28" s="1"/>
      <c r="N28" s="1"/>
    </row>
    <row r="29" spans="1:14" x14ac:dyDescent="0.45">
      <c r="A29" s="1"/>
      <c r="B29" s="1"/>
      <c r="C29" s="1"/>
      <c r="D29" s="1"/>
      <c r="E29" s="1"/>
      <c r="F29" s="1"/>
      <c r="G29" s="6"/>
      <c r="H29" s="63"/>
      <c r="I29" s="1"/>
      <c r="J29" s="1"/>
      <c r="K29" s="1"/>
      <c r="L29" s="1"/>
      <c r="M29" s="1"/>
      <c r="N29" s="1"/>
    </row>
    <row r="30" spans="1:14" x14ac:dyDescent="0.45">
      <c r="A30" s="1"/>
      <c r="B30" s="1"/>
      <c r="C30" s="1"/>
      <c r="D30" s="1"/>
      <c r="E30" s="1"/>
      <c r="F30" s="1"/>
      <c r="G30" s="6"/>
      <c r="H30" s="63"/>
      <c r="I30" s="1"/>
      <c r="J30" s="1"/>
      <c r="K30" s="1"/>
      <c r="L30" s="1"/>
      <c r="M30" s="1"/>
      <c r="N30" s="1"/>
    </row>
    <row r="31" spans="1:14" x14ac:dyDescent="0.45">
      <c r="A31" s="1"/>
      <c r="B31" s="1"/>
      <c r="C31" s="1"/>
      <c r="D31" s="1"/>
      <c r="E31" s="1"/>
      <c r="F31" s="1"/>
      <c r="G31" s="6"/>
      <c r="H31" s="63"/>
      <c r="I31" s="1"/>
      <c r="J31" s="1"/>
      <c r="K31" s="1"/>
      <c r="L31" s="1"/>
      <c r="M31" s="1"/>
      <c r="N31" s="1"/>
    </row>
    <row r="32" spans="1:14" x14ac:dyDescent="0.45">
      <c r="A32" s="1"/>
      <c r="B32" s="1"/>
      <c r="C32" s="1"/>
      <c r="D32" s="1"/>
      <c r="E32" s="1"/>
      <c r="F32" s="1"/>
      <c r="G32" s="6"/>
      <c r="H32" s="63"/>
      <c r="I32" s="1"/>
      <c r="J32" s="1"/>
      <c r="K32" s="1"/>
      <c r="L32" s="1"/>
      <c r="M32" s="1"/>
      <c r="N32" s="1"/>
    </row>
    <row r="33" spans="1:14" x14ac:dyDescent="0.45">
      <c r="A33" s="1"/>
      <c r="B33" s="1"/>
      <c r="C33" s="1"/>
      <c r="D33" s="1"/>
      <c r="E33" s="1"/>
      <c r="F33" s="1"/>
      <c r="G33" s="6"/>
      <c r="H33" s="63"/>
      <c r="I33" s="1"/>
      <c r="J33" s="1"/>
      <c r="K33" s="1"/>
      <c r="L33" s="1"/>
      <c r="M33" s="1"/>
      <c r="N33" s="1"/>
    </row>
    <row r="34" spans="1:14" x14ac:dyDescent="0.45">
      <c r="A34" s="1"/>
      <c r="B34" s="1"/>
      <c r="C34" s="1"/>
      <c r="D34" s="1"/>
      <c r="E34" s="1"/>
      <c r="F34" s="1"/>
      <c r="G34" s="6"/>
      <c r="H34" s="63"/>
      <c r="I34" s="1"/>
      <c r="J34" s="1"/>
      <c r="K34" s="1"/>
      <c r="L34" s="1"/>
      <c r="M34" s="1"/>
      <c r="N34" s="1"/>
    </row>
    <row r="35" spans="1:14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mergeCells count="14">
    <mergeCell ref="B1:M1"/>
    <mergeCell ref="B2:M2"/>
    <mergeCell ref="B6:B7"/>
    <mergeCell ref="C6:E6"/>
    <mergeCell ref="F6:F7"/>
    <mergeCell ref="G6:G7"/>
    <mergeCell ref="H6:H7"/>
    <mergeCell ref="C21:L21"/>
    <mergeCell ref="B8:G8"/>
    <mergeCell ref="F12:G12"/>
    <mergeCell ref="F13:G13"/>
    <mergeCell ref="F14:G14"/>
    <mergeCell ref="F17:G17"/>
    <mergeCell ref="F19:G19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37" max="13" man="1"/>
  </rowBreaks>
  <colBreaks count="1" manualBreakCount="1">
    <brk id="14" min="2" max="4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43C7-D190-43AD-A743-A5A8FCA4AE7E}">
  <sheetPr>
    <tabColor theme="9" tint="0.59999389629810485"/>
  </sheetPr>
  <dimension ref="A1:N82"/>
  <sheetViews>
    <sheetView view="pageBreakPreview" zoomScale="70" zoomScaleNormal="100" zoomScaleSheetLayoutView="70" workbookViewId="0">
      <selection activeCell="G9" sqref="G9"/>
    </sheetView>
  </sheetViews>
  <sheetFormatPr defaultRowHeight="14.25" x14ac:dyDescent="0.45"/>
  <cols>
    <col min="1" max="1" width="2" style="3" customWidth="1"/>
    <col min="2" max="2" width="14.6640625" style="3" bestFit="1" customWidth="1"/>
    <col min="3" max="3" width="13.19921875" style="3" customWidth="1"/>
    <col min="4" max="4" width="7" style="3" bestFit="1" customWidth="1"/>
    <col min="5" max="5" width="10.33203125" style="3" bestFit="1" customWidth="1"/>
    <col min="6" max="6" width="7" style="3" bestFit="1" customWidth="1"/>
    <col min="7" max="7" width="11.6640625" style="3" bestFit="1" customWidth="1"/>
    <col min="8" max="8" width="11.6640625" style="3" customWidth="1"/>
    <col min="9" max="9" width="7" style="3" bestFit="1" customWidth="1"/>
    <col min="10" max="10" width="7.796875" style="3" bestFit="1" customWidth="1"/>
    <col min="11" max="11" width="8" style="3" bestFit="1" customWidth="1"/>
    <col min="12" max="12" width="8.33203125" style="3" bestFit="1" customWidth="1"/>
    <col min="13" max="13" width="8.796875" style="3" bestFit="1" customWidth="1"/>
    <col min="14" max="14" width="1.46484375" style="3" customWidth="1"/>
    <col min="15" max="15" width="10" style="3" customWidth="1"/>
    <col min="16" max="270" width="8.86328125" style="3"/>
    <col min="271" max="271" width="10" style="3" customWidth="1"/>
    <col min="272" max="526" width="8.86328125" style="3"/>
    <col min="527" max="527" width="10" style="3" customWidth="1"/>
    <col min="528" max="782" width="8.86328125" style="3"/>
    <col min="783" max="783" width="10" style="3" customWidth="1"/>
    <col min="784" max="1038" width="8.86328125" style="3"/>
    <col min="1039" max="1039" width="10" style="3" customWidth="1"/>
    <col min="1040" max="1294" width="8.86328125" style="3"/>
    <col min="1295" max="1295" width="10" style="3" customWidth="1"/>
    <col min="1296" max="1550" width="8.86328125" style="3"/>
    <col min="1551" max="1551" width="10" style="3" customWidth="1"/>
    <col min="1552" max="1806" width="8.86328125" style="3"/>
    <col min="1807" max="1807" width="10" style="3" customWidth="1"/>
    <col min="1808" max="2062" width="8.86328125" style="3"/>
    <col min="2063" max="2063" width="10" style="3" customWidth="1"/>
    <col min="2064" max="2318" width="8.86328125" style="3"/>
    <col min="2319" max="2319" width="10" style="3" customWidth="1"/>
    <col min="2320" max="2574" width="8.86328125" style="3"/>
    <col min="2575" max="2575" width="10" style="3" customWidth="1"/>
    <col min="2576" max="2830" width="8.86328125" style="3"/>
    <col min="2831" max="2831" width="10" style="3" customWidth="1"/>
    <col min="2832" max="3086" width="8.86328125" style="3"/>
    <col min="3087" max="3087" width="10" style="3" customWidth="1"/>
    <col min="3088" max="3342" width="8.86328125" style="3"/>
    <col min="3343" max="3343" width="10" style="3" customWidth="1"/>
    <col min="3344" max="3598" width="8.86328125" style="3"/>
    <col min="3599" max="3599" width="10" style="3" customWidth="1"/>
    <col min="3600" max="3854" width="8.86328125" style="3"/>
    <col min="3855" max="3855" width="10" style="3" customWidth="1"/>
    <col min="3856" max="4110" width="8.86328125" style="3"/>
    <col min="4111" max="4111" width="10" style="3" customWidth="1"/>
    <col min="4112" max="4366" width="8.86328125" style="3"/>
    <col min="4367" max="4367" width="10" style="3" customWidth="1"/>
    <col min="4368" max="4622" width="8.86328125" style="3"/>
    <col min="4623" max="4623" width="10" style="3" customWidth="1"/>
    <col min="4624" max="4878" width="8.86328125" style="3"/>
    <col min="4879" max="4879" width="10" style="3" customWidth="1"/>
    <col min="4880" max="5134" width="8.86328125" style="3"/>
    <col min="5135" max="5135" width="10" style="3" customWidth="1"/>
    <col min="5136" max="5390" width="8.86328125" style="3"/>
    <col min="5391" max="5391" width="10" style="3" customWidth="1"/>
    <col min="5392" max="5646" width="8.86328125" style="3"/>
    <col min="5647" max="5647" width="10" style="3" customWidth="1"/>
    <col min="5648" max="5902" width="8.86328125" style="3"/>
    <col min="5903" max="5903" width="10" style="3" customWidth="1"/>
    <col min="5904" max="6158" width="8.86328125" style="3"/>
    <col min="6159" max="6159" width="10" style="3" customWidth="1"/>
    <col min="6160" max="6414" width="8.86328125" style="3"/>
    <col min="6415" max="6415" width="10" style="3" customWidth="1"/>
    <col min="6416" max="6670" width="8.86328125" style="3"/>
    <col min="6671" max="6671" width="10" style="3" customWidth="1"/>
    <col min="6672" max="6926" width="8.86328125" style="3"/>
    <col min="6927" max="6927" width="10" style="3" customWidth="1"/>
    <col min="6928" max="7182" width="8.86328125" style="3"/>
    <col min="7183" max="7183" width="10" style="3" customWidth="1"/>
    <col min="7184" max="7438" width="8.86328125" style="3"/>
    <col min="7439" max="7439" width="10" style="3" customWidth="1"/>
    <col min="7440" max="7694" width="8.86328125" style="3"/>
    <col min="7695" max="7695" width="10" style="3" customWidth="1"/>
    <col min="7696" max="7950" width="8.86328125" style="3"/>
    <col min="7951" max="7951" width="10" style="3" customWidth="1"/>
    <col min="7952" max="8206" width="8.86328125" style="3"/>
    <col min="8207" max="8207" width="10" style="3" customWidth="1"/>
    <col min="8208" max="8462" width="8.86328125" style="3"/>
    <col min="8463" max="8463" width="10" style="3" customWidth="1"/>
    <col min="8464" max="8718" width="8.86328125" style="3"/>
    <col min="8719" max="8719" width="10" style="3" customWidth="1"/>
    <col min="8720" max="8974" width="8.86328125" style="3"/>
    <col min="8975" max="8975" width="10" style="3" customWidth="1"/>
    <col min="8976" max="9230" width="8.86328125" style="3"/>
    <col min="9231" max="9231" width="10" style="3" customWidth="1"/>
    <col min="9232" max="9486" width="8.86328125" style="3"/>
    <col min="9487" max="9487" width="10" style="3" customWidth="1"/>
    <col min="9488" max="9742" width="8.86328125" style="3"/>
    <col min="9743" max="9743" width="10" style="3" customWidth="1"/>
    <col min="9744" max="9998" width="8.86328125" style="3"/>
    <col min="9999" max="9999" width="10" style="3" customWidth="1"/>
    <col min="10000" max="10254" width="8.86328125" style="3"/>
    <col min="10255" max="10255" width="10" style="3" customWidth="1"/>
    <col min="10256" max="10510" width="8.86328125" style="3"/>
    <col min="10511" max="10511" width="10" style="3" customWidth="1"/>
    <col min="10512" max="10766" width="8.86328125" style="3"/>
    <col min="10767" max="10767" width="10" style="3" customWidth="1"/>
    <col min="10768" max="11022" width="8.86328125" style="3"/>
    <col min="11023" max="11023" width="10" style="3" customWidth="1"/>
    <col min="11024" max="11278" width="8.86328125" style="3"/>
    <col min="11279" max="11279" width="10" style="3" customWidth="1"/>
    <col min="11280" max="11534" width="8.86328125" style="3"/>
    <col min="11535" max="11535" width="10" style="3" customWidth="1"/>
    <col min="11536" max="11790" width="8.86328125" style="3"/>
    <col min="11791" max="11791" width="10" style="3" customWidth="1"/>
    <col min="11792" max="12046" width="8.86328125" style="3"/>
    <col min="12047" max="12047" width="10" style="3" customWidth="1"/>
    <col min="12048" max="12302" width="8.86328125" style="3"/>
    <col min="12303" max="12303" width="10" style="3" customWidth="1"/>
    <col min="12304" max="12558" width="8.86328125" style="3"/>
    <col min="12559" max="12559" width="10" style="3" customWidth="1"/>
    <col min="12560" max="12814" width="8.86328125" style="3"/>
    <col min="12815" max="12815" width="10" style="3" customWidth="1"/>
    <col min="12816" max="13070" width="8.86328125" style="3"/>
    <col min="13071" max="13071" width="10" style="3" customWidth="1"/>
    <col min="13072" max="13326" width="8.86328125" style="3"/>
    <col min="13327" max="13327" width="10" style="3" customWidth="1"/>
    <col min="13328" max="13582" width="8.86328125" style="3"/>
    <col min="13583" max="13583" width="10" style="3" customWidth="1"/>
    <col min="13584" max="13838" width="8.86328125" style="3"/>
    <col min="13839" max="13839" width="10" style="3" customWidth="1"/>
    <col min="13840" max="14094" width="8.86328125" style="3"/>
    <col min="14095" max="14095" width="10" style="3" customWidth="1"/>
    <col min="14096" max="14350" width="8.86328125" style="3"/>
    <col min="14351" max="14351" width="10" style="3" customWidth="1"/>
    <col min="14352" max="14606" width="8.86328125" style="3"/>
    <col min="14607" max="14607" width="10" style="3" customWidth="1"/>
    <col min="14608" max="14862" width="8.86328125" style="3"/>
    <col min="14863" max="14863" width="10" style="3" customWidth="1"/>
    <col min="14864" max="15118" width="8.86328125" style="3"/>
    <col min="15119" max="15119" width="10" style="3" customWidth="1"/>
    <col min="15120" max="15374" width="8.86328125" style="3"/>
    <col min="15375" max="15375" width="10" style="3" customWidth="1"/>
    <col min="15376" max="15630" width="8.86328125" style="3"/>
    <col min="15631" max="15631" width="10" style="3" customWidth="1"/>
    <col min="15632" max="15886" width="8.86328125" style="3"/>
    <col min="15887" max="15887" width="10" style="3" customWidth="1"/>
    <col min="15888" max="16142" width="8.86328125" style="3"/>
    <col min="16143" max="16143" width="10" style="3" customWidth="1"/>
    <col min="16144" max="16384" width="8.86328125" style="3"/>
  </cols>
  <sheetData>
    <row r="1" spans="1:14" ht="18" x14ac:dyDescent="0.45">
      <c r="A1" s="1"/>
      <c r="B1" s="207" t="s">
        <v>102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"/>
    </row>
    <row r="2" spans="1:14" ht="18" x14ac:dyDescent="0.45">
      <c r="A2" s="1"/>
      <c r="B2" s="207" t="s">
        <v>0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"/>
    </row>
    <row r="3" spans="1:14" ht="15.75" x14ac:dyDescent="0.45">
      <c r="A3" s="1"/>
      <c r="B3" s="4" t="s">
        <v>1</v>
      </c>
      <c r="C3" s="5" t="s">
        <v>52</v>
      </c>
      <c r="D3" s="6"/>
      <c r="E3" s="1"/>
      <c r="F3" s="1"/>
      <c r="G3" s="1"/>
      <c r="H3" s="1"/>
      <c r="I3" s="1"/>
      <c r="J3" s="1"/>
      <c r="K3" s="1"/>
      <c r="L3" s="1"/>
      <c r="M3" s="1"/>
      <c r="N3" s="7"/>
    </row>
    <row r="4" spans="1:14" ht="15.75" x14ac:dyDescent="0.45">
      <c r="A4" s="1"/>
      <c r="B4" s="4" t="s">
        <v>2</v>
      </c>
      <c r="C4" s="5" t="s">
        <v>66</v>
      </c>
      <c r="D4" s="8"/>
      <c r="E4" s="1"/>
      <c r="F4" s="1"/>
      <c r="G4" s="1"/>
      <c r="H4" s="1"/>
      <c r="I4" s="1"/>
      <c r="J4" s="1"/>
      <c r="K4" s="1"/>
      <c r="L4" s="7"/>
      <c r="M4" s="1"/>
      <c r="N4" s="7"/>
    </row>
    <row r="5" spans="1:14" ht="14.65" thickBot="1" x14ac:dyDescent="0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1"/>
      <c r="N5" s="7"/>
    </row>
    <row r="6" spans="1:14" ht="14.45" customHeight="1" x14ac:dyDescent="0.45">
      <c r="A6" s="1"/>
      <c r="B6" s="232" t="s">
        <v>3</v>
      </c>
      <c r="C6" s="234" t="s">
        <v>4</v>
      </c>
      <c r="D6" s="235"/>
      <c r="E6" s="236"/>
      <c r="F6" s="237" t="s">
        <v>5</v>
      </c>
      <c r="G6" s="239" t="s">
        <v>101</v>
      </c>
      <c r="H6" s="241" t="s">
        <v>101</v>
      </c>
      <c r="I6" s="9" t="s">
        <v>6</v>
      </c>
      <c r="J6" s="9" t="s">
        <v>7</v>
      </c>
      <c r="K6" s="9" t="s">
        <v>8</v>
      </c>
      <c r="L6" s="9" t="s">
        <v>9</v>
      </c>
      <c r="M6" s="10" t="s">
        <v>10</v>
      </c>
      <c r="N6" s="1"/>
    </row>
    <row r="7" spans="1:14" x14ac:dyDescent="0.45">
      <c r="A7" s="1"/>
      <c r="B7" s="233"/>
      <c r="C7" s="11" t="s">
        <v>12</v>
      </c>
      <c r="D7" s="12" t="s">
        <v>11</v>
      </c>
      <c r="E7" s="11" t="s">
        <v>53</v>
      </c>
      <c r="F7" s="238"/>
      <c r="G7" s="240"/>
      <c r="H7" s="242"/>
      <c r="I7" s="13">
        <v>300</v>
      </c>
      <c r="J7" s="13">
        <v>750</v>
      </c>
      <c r="K7" s="13">
        <v>1350</v>
      </c>
      <c r="L7" s="13">
        <v>2100</v>
      </c>
      <c r="M7" s="14">
        <v>3000</v>
      </c>
      <c r="N7" s="1"/>
    </row>
    <row r="8" spans="1:14" ht="14.65" thickBot="1" x14ac:dyDescent="0.5">
      <c r="A8" s="1"/>
      <c r="B8" s="221" t="s">
        <v>13</v>
      </c>
      <c r="C8" s="222"/>
      <c r="D8" s="222"/>
      <c r="E8" s="222"/>
      <c r="F8" s="222"/>
      <c r="G8" s="223"/>
      <c r="H8" s="15">
        <v>0.7</v>
      </c>
      <c r="I8" s="16">
        <v>0.6</v>
      </c>
      <c r="J8" s="16">
        <v>0.7</v>
      </c>
      <c r="K8" s="16">
        <v>0.9</v>
      </c>
      <c r="L8" s="16">
        <v>1</v>
      </c>
      <c r="M8" s="17">
        <v>1.3</v>
      </c>
      <c r="N8" s="1"/>
    </row>
    <row r="9" spans="1:14" x14ac:dyDescent="0.45">
      <c r="A9" s="1"/>
      <c r="B9" s="120" t="s">
        <v>54</v>
      </c>
      <c r="C9" s="18">
        <v>750</v>
      </c>
      <c r="D9" s="19" t="s">
        <v>11</v>
      </c>
      <c r="E9" s="20">
        <v>250</v>
      </c>
      <c r="F9" s="117">
        <v>430</v>
      </c>
      <c r="G9" s="21">
        <f>2*(E9+C9)*F9/1000000</f>
        <v>0.86</v>
      </c>
      <c r="H9" s="22">
        <f>IF($H$8&gt;0,G9,0)</f>
        <v>0.86</v>
      </c>
      <c r="I9" s="21">
        <f>IF($H$8=0,IF(AND(IF(C9&gt;=E9,C9,E9)&gt;=0,IF(C9&gt;=E9,C9,E9)&lt;=300),G9,0),0)</f>
        <v>0</v>
      </c>
      <c r="J9" s="21">
        <f>IF($H$8=0,IF(AND(IF(C9&gt;=E9,C9,E9)&gt;300,IF(C9&gt;=E9,C9,E9)&lt;=750),G9,0),0)</f>
        <v>0</v>
      </c>
      <c r="K9" s="21">
        <f>IF($H$8=0,IF(AND(IF(C9&gt;=E9,C9,E9)&gt;750,IF(C9&gt;=E9,C9,E9)&lt;=1350),G9,0),0)</f>
        <v>0</v>
      </c>
      <c r="L9" s="21">
        <f>IF($H$8=0,IF(AND(IF(C9&gt;=E9,C9,E9)&gt;1350,IF(C9&gt;=E9,C9,E9)&lt;=2100),G9,0),0)</f>
        <v>0</v>
      </c>
      <c r="M9" s="23">
        <f>IF($H$8=0,IF(AND(IF(C9&gt;=E9,C9,E9)&gt;2100,IF(C9&gt;=E9,C9,E9)&lt;=3000),G9,0),0)</f>
        <v>0</v>
      </c>
      <c r="N9" s="1"/>
    </row>
    <row r="10" spans="1:14" x14ac:dyDescent="0.45">
      <c r="A10" s="1"/>
      <c r="B10" s="121" t="s">
        <v>54</v>
      </c>
      <c r="C10" s="24">
        <v>400</v>
      </c>
      <c r="D10" s="12" t="s">
        <v>11</v>
      </c>
      <c r="E10" s="25">
        <v>200</v>
      </c>
      <c r="F10" s="118">
        <v>700</v>
      </c>
      <c r="G10" s="26">
        <f>2*(E10+C10)*F10/1000000</f>
        <v>0.84</v>
      </c>
      <c r="H10" s="27">
        <f t="shared" ref="H10:H44" si="0">IF($H$8&gt;0,G10,0)</f>
        <v>0.84</v>
      </c>
      <c r="I10" s="26">
        <f t="shared" ref="I10:I44" si="1">IF($H$8=0,IF(AND(IF(C10&gt;=E10,C10,E10)&gt;=0,IF(C10&gt;=E10,C10,E10)&lt;=300),G10,0),0)</f>
        <v>0</v>
      </c>
      <c r="J10" s="26">
        <f t="shared" ref="J10:J44" si="2">IF($H$8=0,IF(AND(IF(C10&gt;=E10,C10,E10)&gt;300,IF(C10&gt;=E10,C10,E10)&lt;=750),G10,0),0)</f>
        <v>0</v>
      </c>
      <c r="K10" s="26">
        <f t="shared" ref="K10:K44" si="3">IF($H$8=0,IF(AND(IF(C10&gt;=E10,C10,E10)&gt;750,IF(C10&gt;=E10,C10,E10)&lt;=1350),G10,0),0)</f>
        <v>0</v>
      </c>
      <c r="L10" s="26">
        <f t="shared" ref="L10:L44" si="4">IF($H$8=0,IF(AND(IF(C10&gt;=E10,C10,E10)&gt;1350,IF(C10&gt;=E10,C10,E10)&lt;=2100),G10,0),0)</f>
        <v>0</v>
      </c>
      <c r="M10" s="28">
        <f t="shared" ref="M10:M44" si="5">IF($H$8=0,IF(AND(IF(C10&gt;=E10,C10,E10)&gt;2100,IF(C10&gt;=E10,C10,E10)&lt;=3000),G10,0),0)</f>
        <v>0</v>
      </c>
      <c r="N10" s="1"/>
    </row>
    <row r="11" spans="1:14" x14ac:dyDescent="0.45">
      <c r="A11" s="1"/>
      <c r="B11" s="121" t="s">
        <v>54</v>
      </c>
      <c r="C11" s="24">
        <v>1000</v>
      </c>
      <c r="D11" s="12" t="s">
        <v>11</v>
      </c>
      <c r="E11" s="25">
        <v>150</v>
      </c>
      <c r="F11" s="118">
        <v>250</v>
      </c>
      <c r="G11" s="26">
        <f t="shared" ref="G11:G44" si="6">2*(E11+C11)*F11/1000000</f>
        <v>0.57499999999999996</v>
      </c>
      <c r="H11" s="27">
        <f t="shared" si="0"/>
        <v>0.57499999999999996</v>
      </c>
      <c r="I11" s="26">
        <f t="shared" si="1"/>
        <v>0</v>
      </c>
      <c r="J11" s="26">
        <f t="shared" si="2"/>
        <v>0</v>
      </c>
      <c r="K11" s="26">
        <f t="shared" si="3"/>
        <v>0</v>
      </c>
      <c r="L11" s="26">
        <f t="shared" si="4"/>
        <v>0</v>
      </c>
      <c r="M11" s="28">
        <f t="shared" si="5"/>
        <v>0</v>
      </c>
      <c r="N11" s="1"/>
    </row>
    <row r="12" spans="1:14" x14ac:dyDescent="0.45">
      <c r="A12" s="1"/>
      <c r="B12" s="121" t="s">
        <v>54</v>
      </c>
      <c r="C12" s="24">
        <v>400</v>
      </c>
      <c r="D12" s="12" t="s">
        <v>11</v>
      </c>
      <c r="E12" s="25">
        <v>200</v>
      </c>
      <c r="F12" s="118">
        <v>1200</v>
      </c>
      <c r="G12" s="26">
        <f t="shared" si="6"/>
        <v>1.44</v>
      </c>
      <c r="H12" s="27">
        <f t="shared" si="0"/>
        <v>1.44</v>
      </c>
      <c r="I12" s="26">
        <f t="shared" si="1"/>
        <v>0</v>
      </c>
      <c r="J12" s="26">
        <f t="shared" si="2"/>
        <v>0</v>
      </c>
      <c r="K12" s="26">
        <f t="shared" si="3"/>
        <v>0</v>
      </c>
      <c r="L12" s="26">
        <f t="shared" si="4"/>
        <v>0</v>
      </c>
      <c r="M12" s="28">
        <f t="shared" si="5"/>
        <v>0</v>
      </c>
      <c r="N12" s="1"/>
    </row>
    <row r="13" spans="1:14" x14ac:dyDescent="0.45">
      <c r="A13" s="1"/>
      <c r="B13" s="121" t="s">
        <v>54</v>
      </c>
      <c r="C13" s="24">
        <v>400</v>
      </c>
      <c r="D13" s="12" t="s">
        <v>11</v>
      </c>
      <c r="E13" s="25">
        <v>200</v>
      </c>
      <c r="F13" s="118">
        <v>1000</v>
      </c>
      <c r="G13" s="26">
        <f t="shared" si="6"/>
        <v>1.2</v>
      </c>
      <c r="H13" s="27">
        <f t="shared" si="0"/>
        <v>1.2</v>
      </c>
      <c r="I13" s="26">
        <f t="shared" si="1"/>
        <v>0</v>
      </c>
      <c r="J13" s="26">
        <f t="shared" si="2"/>
        <v>0</v>
      </c>
      <c r="K13" s="26">
        <f t="shared" si="3"/>
        <v>0</v>
      </c>
      <c r="L13" s="26">
        <f t="shared" si="4"/>
        <v>0</v>
      </c>
      <c r="M13" s="28">
        <f t="shared" si="5"/>
        <v>0</v>
      </c>
      <c r="N13" s="1"/>
    </row>
    <row r="14" spans="1:14" x14ac:dyDescent="0.45">
      <c r="A14" s="1"/>
      <c r="B14" s="121" t="s">
        <v>54</v>
      </c>
      <c r="C14" s="25">
        <v>400</v>
      </c>
      <c r="D14" s="12" t="s">
        <v>11</v>
      </c>
      <c r="E14" s="25">
        <v>200</v>
      </c>
      <c r="F14" s="118">
        <v>1600</v>
      </c>
      <c r="G14" s="26">
        <f t="shared" si="6"/>
        <v>1.92</v>
      </c>
      <c r="H14" s="27">
        <f t="shared" si="0"/>
        <v>1.92</v>
      </c>
      <c r="I14" s="26">
        <f t="shared" si="1"/>
        <v>0</v>
      </c>
      <c r="J14" s="26">
        <f t="shared" si="2"/>
        <v>0</v>
      </c>
      <c r="K14" s="26">
        <f t="shared" si="3"/>
        <v>0</v>
      </c>
      <c r="L14" s="26">
        <f t="shared" si="4"/>
        <v>0</v>
      </c>
      <c r="M14" s="28">
        <f t="shared" si="5"/>
        <v>0</v>
      </c>
      <c r="N14" s="1"/>
    </row>
    <row r="15" spans="1:14" x14ac:dyDescent="0.45">
      <c r="A15" s="1"/>
      <c r="B15" s="121" t="s">
        <v>54</v>
      </c>
      <c r="C15" s="25">
        <v>1000</v>
      </c>
      <c r="D15" s="12" t="s">
        <v>11</v>
      </c>
      <c r="E15" s="25">
        <v>150</v>
      </c>
      <c r="F15" s="118">
        <v>300</v>
      </c>
      <c r="G15" s="26">
        <f t="shared" si="6"/>
        <v>0.69</v>
      </c>
      <c r="H15" s="27">
        <f t="shared" si="0"/>
        <v>0.69</v>
      </c>
      <c r="I15" s="26">
        <f t="shared" si="1"/>
        <v>0</v>
      </c>
      <c r="J15" s="26">
        <f t="shared" si="2"/>
        <v>0</v>
      </c>
      <c r="K15" s="26">
        <f t="shared" si="3"/>
        <v>0</v>
      </c>
      <c r="L15" s="26">
        <f t="shared" si="4"/>
        <v>0</v>
      </c>
      <c r="M15" s="28">
        <f t="shared" si="5"/>
        <v>0</v>
      </c>
      <c r="N15" s="1"/>
    </row>
    <row r="16" spans="1:14" x14ac:dyDescent="0.45">
      <c r="A16" s="1"/>
      <c r="B16" s="121" t="s">
        <v>55</v>
      </c>
      <c r="C16" s="24">
        <v>750</v>
      </c>
      <c r="D16" s="12" t="s">
        <v>11</v>
      </c>
      <c r="E16" s="25">
        <v>250</v>
      </c>
      <c r="F16" s="118">
        <v>430</v>
      </c>
      <c r="G16" s="26">
        <f t="shared" si="6"/>
        <v>0.86</v>
      </c>
      <c r="H16" s="27">
        <f t="shared" si="0"/>
        <v>0.86</v>
      </c>
      <c r="I16" s="26">
        <f t="shared" si="1"/>
        <v>0</v>
      </c>
      <c r="J16" s="26">
        <f t="shared" si="2"/>
        <v>0</v>
      </c>
      <c r="K16" s="26">
        <f t="shared" si="3"/>
        <v>0</v>
      </c>
      <c r="L16" s="26">
        <f t="shared" si="4"/>
        <v>0</v>
      </c>
      <c r="M16" s="28">
        <f t="shared" si="5"/>
        <v>0</v>
      </c>
      <c r="N16" s="1"/>
    </row>
    <row r="17" spans="1:14" x14ac:dyDescent="0.45">
      <c r="A17" s="1"/>
      <c r="B17" s="121" t="s">
        <v>55</v>
      </c>
      <c r="C17" s="25">
        <v>400</v>
      </c>
      <c r="D17" s="12" t="s">
        <v>11</v>
      </c>
      <c r="E17" s="25">
        <v>200</v>
      </c>
      <c r="F17" s="118">
        <v>700</v>
      </c>
      <c r="G17" s="26">
        <f t="shared" si="6"/>
        <v>0.84</v>
      </c>
      <c r="H17" s="27">
        <f t="shared" si="0"/>
        <v>0.84</v>
      </c>
      <c r="I17" s="26">
        <f t="shared" si="1"/>
        <v>0</v>
      </c>
      <c r="J17" s="26">
        <f t="shared" si="2"/>
        <v>0</v>
      </c>
      <c r="K17" s="26">
        <f t="shared" si="3"/>
        <v>0</v>
      </c>
      <c r="L17" s="26">
        <f t="shared" si="4"/>
        <v>0</v>
      </c>
      <c r="M17" s="28">
        <f t="shared" si="5"/>
        <v>0</v>
      </c>
      <c r="N17" s="1"/>
    </row>
    <row r="18" spans="1:14" x14ac:dyDescent="0.45">
      <c r="A18" s="1"/>
      <c r="B18" s="121" t="s">
        <v>55</v>
      </c>
      <c r="C18" s="25">
        <v>1000</v>
      </c>
      <c r="D18" s="12" t="s">
        <v>11</v>
      </c>
      <c r="E18" s="25">
        <v>150</v>
      </c>
      <c r="F18" s="118">
        <v>250</v>
      </c>
      <c r="G18" s="26">
        <f t="shared" si="6"/>
        <v>0.57499999999999996</v>
      </c>
      <c r="H18" s="27">
        <f t="shared" si="0"/>
        <v>0.57499999999999996</v>
      </c>
      <c r="I18" s="26">
        <f t="shared" si="1"/>
        <v>0</v>
      </c>
      <c r="J18" s="26">
        <f t="shared" si="2"/>
        <v>0</v>
      </c>
      <c r="K18" s="26">
        <f t="shared" si="3"/>
        <v>0</v>
      </c>
      <c r="L18" s="26">
        <f t="shared" si="4"/>
        <v>0</v>
      </c>
      <c r="M18" s="28">
        <f t="shared" si="5"/>
        <v>0</v>
      </c>
      <c r="N18" s="1"/>
    </row>
    <row r="19" spans="1:14" x14ac:dyDescent="0.45">
      <c r="A19" s="1"/>
      <c r="B19" s="121" t="s">
        <v>55</v>
      </c>
      <c r="C19" s="25">
        <v>400</v>
      </c>
      <c r="D19" s="12" t="s">
        <v>11</v>
      </c>
      <c r="E19" s="25">
        <v>200</v>
      </c>
      <c r="F19" s="118">
        <v>1200</v>
      </c>
      <c r="G19" s="26">
        <f t="shared" si="6"/>
        <v>1.44</v>
      </c>
      <c r="H19" s="27">
        <f t="shared" si="0"/>
        <v>1.44</v>
      </c>
      <c r="I19" s="26">
        <f t="shared" si="1"/>
        <v>0</v>
      </c>
      <c r="J19" s="26">
        <f t="shared" si="2"/>
        <v>0</v>
      </c>
      <c r="K19" s="26">
        <f t="shared" si="3"/>
        <v>0</v>
      </c>
      <c r="L19" s="26">
        <f t="shared" si="4"/>
        <v>0</v>
      </c>
      <c r="M19" s="28">
        <f t="shared" si="5"/>
        <v>0</v>
      </c>
      <c r="N19" s="1"/>
    </row>
    <row r="20" spans="1:14" x14ac:dyDescent="0.45">
      <c r="A20" s="1"/>
      <c r="B20" s="121" t="s">
        <v>55</v>
      </c>
      <c r="C20" s="25">
        <v>400</v>
      </c>
      <c r="D20" s="12" t="s">
        <v>11</v>
      </c>
      <c r="E20" s="25">
        <v>200</v>
      </c>
      <c r="F20" s="118">
        <v>1000</v>
      </c>
      <c r="G20" s="26">
        <f t="shared" si="6"/>
        <v>1.2</v>
      </c>
      <c r="H20" s="27">
        <f t="shared" si="0"/>
        <v>1.2</v>
      </c>
      <c r="I20" s="26">
        <f t="shared" si="1"/>
        <v>0</v>
      </c>
      <c r="J20" s="26">
        <f t="shared" si="2"/>
        <v>0</v>
      </c>
      <c r="K20" s="26">
        <f t="shared" si="3"/>
        <v>0</v>
      </c>
      <c r="L20" s="26">
        <f t="shared" si="4"/>
        <v>0</v>
      </c>
      <c r="M20" s="28">
        <f t="shared" si="5"/>
        <v>0</v>
      </c>
      <c r="N20" s="1"/>
    </row>
    <row r="21" spans="1:14" x14ac:dyDescent="0.45">
      <c r="A21" s="1"/>
      <c r="B21" s="121" t="s">
        <v>55</v>
      </c>
      <c r="C21" s="25">
        <v>400</v>
      </c>
      <c r="D21" s="12" t="s">
        <v>11</v>
      </c>
      <c r="E21" s="25">
        <v>200</v>
      </c>
      <c r="F21" s="118">
        <v>1600</v>
      </c>
      <c r="G21" s="26">
        <f t="shared" si="6"/>
        <v>1.92</v>
      </c>
      <c r="H21" s="27">
        <f t="shared" si="0"/>
        <v>1.92</v>
      </c>
      <c r="I21" s="26">
        <f t="shared" si="1"/>
        <v>0</v>
      </c>
      <c r="J21" s="26">
        <f t="shared" si="2"/>
        <v>0</v>
      </c>
      <c r="K21" s="26">
        <f t="shared" si="3"/>
        <v>0</v>
      </c>
      <c r="L21" s="26">
        <f t="shared" si="4"/>
        <v>0</v>
      </c>
      <c r="M21" s="28">
        <f t="shared" si="5"/>
        <v>0</v>
      </c>
      <c r="N21" s="1"/>
    </row>
    <row r="22" spans="1:14" x14ac:dyDescent="0.45">
      <c r="A22" s="1"/>
      <c r="B22" s="121" t="s">
        <v>55</v>
      </c>
      <c r="C22" s="25">
        <v>1000</v>
      </c>
      <c r="D22" s="12" t="s">
        <v>11</v>
      </c>
      <c r="E22" s="25">
        <v>150</v>
      </c>
      <c r="F22" s="118">
        <v>300</v>
      </c>
      <c r="G22" s="26">
        <f t="shared" si="6"/>
        <v>0.69</v>
      </c>
      <c r="H22" s="27">
        <f t="shared" si="0"/>
        <v>0.69</v>
      </c>
      <c r="I22" s="26">
        <f t="shared" si="1"/>
        <v>0</v>
      </c>
      <c r="J22" s="26">
        <f t="shared" si="2"/>
        <v>0</v>
      </c>
      <c r="K22" s="26">
        <f t="shared" si="3"/>
        <v>0</v>
      </c>
      <c r="L22" s="26">
        <f t="shared" si="4"/>
        <v>0</v>
      </c>
      <c r="M22" s="28">
        <f t="shared" si="5"/>
        <v>0</v>
      </c>
      <c r="N22" s="1"/>
    </row>
    <row r="23" spans="1:14" x14ac:dyDescent="0.45">
      <c r="A23" s="1"/>
      <c r="B23" s="121" t="s">
        <v>56</v>
      </c>
      <c r="C23" s="25">
        <v>750</v>
      </c>
      <c r="D23" s="12" t="s">
        <v>11</v>
      </c>
      <c r="E23" s="25">
        <v>250</v>
      </c>
      <c r="F23" s="118">
        <v>430</v>
      </c>
      <c r="G23" s="26">
        <f t="shared" ref="G23:G32" si="7">2*(E23+C23)*F23/1000000</f>
        <v>0.86</v>
      </c>
      <c r="H23" s="27">
        <f t="shared" ref="H23:H32" si="8">IF($H$8&gt;0,G23,0)</f>
        <v>0.86</v>
      </c>
      <c r="I23" s="26">
        <f t="shared" ref="I23:I32" si="9">IF($H$8=0,IF(AND(IF(C23&gt;=E23,C23,E23)&gt;=0,IF(C23&gt;=E23,C23,E23)&lt;=300),G23,0),0)</f>
        <v>0</v>
      </c>
      <c r="J23" s="26">
        <f t="shared" ref="J23:J32" si="10">IF($H$8=0,IF(AND(IF(C23&gt;=E23,C23,E23)&gt;300,IF(C23&gt;=E23,C23,E23)&lt;=750),G23,0),0)</f>
        <v>0</v>
      </c>
      <c r="K23" s="26">
        <f t="shared" ref="K23:K32" si="11">IF($H$8=0,IF(AND(IF(C23&gt;=E23,C23,E23)&gt;750,IF(C23&gt;=E23,C23,E23)&lt;=1350),G23,0),0)</f>
        <v>0</v>
      </c>
      <c r="L23" s="26">
        <f t="shared" ref="L23:L32" si="12">IF($H$8=0,IF(AND(IF(C23&gt;=E23,C23,E23)&gt;1350,IF(C23&gt;=E23,C23,E23)&lt;=2100),G23,0),0)</f>
        <v>0</v>
      </c>
      <c r="M23" s="28">
        <f t="shared" ref="M23:M32" si="13">IF($H$8=0,IF(AND(IF(C23&gt;=E23,C23,E23)&gt;2100,IF(C23&gt;=E23,C23,E23)&lt;=3000),G23,0),0)</f>
        <v>0</v>
      </c>
      <c r="N23" s="1"/>
    </row>
    <row r="24" spans="1:14" x14ac:dyDescent="0.45">
      <c r="A24" s="1"/>
      <c r="B24" s="121" t="s">
        <v>56</v>
      </c>
      <c r="C24" s="25">
        <v>400</v>
      </c>
      <c r="D24" s="12" t="s">
        <v>11</v>
      </c>
      <c r="E24" s="25">
        <v>200</v>
      </c>
      <c r="F24" s="118">
        <v>700</v>
      </c>
      <c r="G24" s="26">
        <f t="shared" si="7"/>
        <v>0.84</v>
      </c>
      <c r="H24" s="27">
        <f t="shared" si="8"/>
        <v>0.84</v>
      </c>
      <c r="I24" s="26">
        <f t="shared" si="9"/>
        <v>0</v>
      </c>
      <c r="J24" s="26">
        <f t="shared" si="10"/>
        <v>0</v>
      </c>
      <c r="K24" s="26">
        <f t="shared" si="11"/>
        <v>0</v>
      </c>
      <c r="L24" s="26">
        <f t="shared" si="12"/>
        <v>0</v>
      </c>
      <c r="M24" s="28">
        <f t="shared" si="13"/>
        <v>0</v>
      </c>
      <c r="N24" s="1"/>
    </row>
    <row r="25" spans="1:14" x14ac:dyDescent="0.45">
      <c r="A25" s="1"/>
      <c r="B25" s="121" t="s">
        <v>56</v>
      </c>
      <c r="C25" s="25">
        <v>1000</v>
      </c>
      <c r="D25" s="12" t="s">
        <v>11</v>
      </c>
      <c r="E25" s="25">
        <v>150</v>
      </c>
      <c r="F25" s="118">
        <v>250</v>
      </c>
      <c r="G25" s="26">
        <f t="shared" si="7"/>
        <v>0.57499999999999996</v>
      </c>
      <c r="H25" s="27">
        <f t="shared" si="8"/>
        <v>0.57499999999999996</v>
      </c>
      <c r="I25" s="26">
        <f t="shared" si="9"/>
        <v>0</v>
      </c>
      <c r="J25" s="26">
        <f t="shared" si="10"/>
        <v>0</v>
      </c>
      <c r="K25" s="26">
        <f t="shared" si="11"/>
        <v>0</v>
      </c>
      <c r="L25" s="26">
        <f t="shared" si="12"/>
        <v>0</v>
      </c>
      <c r="M25" s="28">
        <f t="shared" si="13"/>
        <v>0</v>
      </c>
      <c r="N25" s="1"/>
    </row>
    <row r="26" spans="1:14" x14ac:dyDescent="0.45">
      <c r="A26" s="1"/>
      <c r="B26" s="121" t="s">
        <v>56</v>
      </c>
      <c r="C26" s="25">
        <v>400</v>
      </c>
      <c r="D26" s="12" t="s">
        <v>11</v>
      </c>
      <c r="E26" s="25">
        <v>200</v>
      </c>
      <c r="F26" s="118">
        <v>1200</v>
      </c>
      <c r="G26" s="26">
        <f t="shared" si="7"/>
        <v>1.44</v>
      </c>
      <c r="H26" s="27">
        <f t="shared" si="8"/>
        <v>1.44</v>
      </c>
      <c r="I26" s="26">
        <f t="shared" si="9"/>
        <v>0</v>
      </c>
      <c r="J26" s="26">
        <f t="shared" si="10"/>
        <v>0</v>
      </c>
      <c r="K26" s="26">
        <f t="shared" si="11"/>
        <v>0</v>
      </c>
      <c r="L26" s="26">
        <f t="shared" si="12"/>
        <v>0</v>
      </c>
      <c r="M26" s="28">
        <f t="shared" si="13"/>
        <v>0</v>
      </c>
      <c r="N26" s="1"/>
    </row>
    <row r="27" spans="1:14" x14ac:dyDescent="0.45">
      <c r="A27" s="1"/>
      <c r="B27" s="121" t="s">
        <v>56</v>
      </c>
      <c r="C27" s="25">
        <v>400</v>
      </c>
      <c r="D27" s="12" t="s">
        <v>11</v>
      </c>
      <c r="E27" s="25">
        <v>200</v>
      </c>
      <c r="F27" s="118">
        <v>1000</v>
      </c>
      <c r="G27" s="26">
        <f t="shared" si="7"/>
        <v>1.2</v>
      </c>
      <c r="H27" s="27">
        <f t="shared" si="8"/>
        <v>1.2</v>
      </c>
      <c r="I27" s="26">
        <f t="shared" si="9"/>
        <v>0</v>
      </c>
      <c r="J27" s="26">
        <f t="shared" si="10"/>
        <v>0</v>
      </c>
      <c r="K27" s="26">
        <f t="shared" si="11"/>
        <v>0</v>
      </c>
      <c r="L27" s="26">
        <f t="shared" si="12"/>
        <v>0</v>
      </c>
      <c r="M27" s="28">
        <f t="shared" si="13"/>
        <v>0</v>
      </c>
      <c r="N27" s="1"/>
    </row>
    <row r="28" spans="1:14" x14ac:dyDescent="0.45">
      <c r="A28" s="1"/>
      <c r="B28" s="121" t="s">
        <v>56</v>
      </c>
      <c r="C28" s="25">
        <v>400</v>
      </c>
      <c r="D28" s="12" t="s">
        <v>11</v>
      </c>
      <c r="E28" s="25">
        <v>200</v>
      </c>
      <c r="F28" s="118">
        <v>1600</v>
      </c>
      <c r="G28" s="26">
        <f t="shared" si="7"/>
        <v>1.92</v>
      </c>
      <c r="H28" s="27">
        <f t="shared" si="8"/>
        <v>1.92</v>
      </c>
      <c r="I28" s="26">
        <f t="shared" si="9"/>
        <v>0</v>
      </c>
      <c r="J28" s="26">
        <f t="shared" si="10"/>
        <v>0</v>
      </c>
      <c r="K28" s="26">
        <f t="shared" si="11"/>
        <v>0</v>
      </c>
      <c r="L28" s="26">
        <f t="shared" si="12"/>
        <v>0</v>
      </c>
      <c r="M28" s="28">
        <f t="shared" si="13"/>
        <v>0</v>
      </c>
      <c r="N28" s="1"/>
    </row>
    <row r="29" spans="1:14" x14ac:dyDescent="0.45">
      <c r="A29" s="1"/>
      <c r="B29" s="121" t="s">
        <v>56</v>
      </c>
      <c r="C29" s="25">
        <v>1000</v>
      </c>
      <c r="D29" s="12" t="s">
        <v>11</v>
      </c>
      <c r="E29" s="25">
        <v>150</v>
      </c>
      <c r="F29" s="118">
        <v>300</v>
      </c>
      <c r="G29" s="26">
        <f t="shared" si="7"/>
        <v>0.69</v>
      </c>
      <c r="H29" s="27">
        <f t="shared" si="8"/>
        <v>0.69</v>
      </c>
      <c r="I29" s="26">
        <f t="shared" si="9"/>
        <v>0</v>
      </c>
      <c r="J29" s="26">
        <f t="shared" si="10"/>
        <v>0</v>
      </c>
      <c r="K29" s="26">
        <f t="shared" si="11"/>
        <v>0</v>
      </c>
      <c r="L29" s="26">
        <f t="shared" si="12"/>
        <v>0</v>
      </c>
      <c r="M29" s="28">
        <f t="shared" si="13"/>
        <v>0</v>
      </c>
      <c r="N29" s="1"/>
    </row>
    <row r="30" spans="1:14" x14ac:dyDescent="0.45">
      <c r="A30" s="1"/>
      <c r="B30" s="121" t="s">
        <v>57</v>
      </c>
      <c r="C30" s="25">
        <v>750</v>
      </c>
      <c r="D30" s="12" t="s">
        <v>11</v>
      </c>
      <c r="E30" s="25">
        <v>250</v>
      </c>
      <c r="F30" s="118">
        <v>430</v>
      </c>
      <c r="G30" s="26">
        <f t="shared" si="7"/>
        <v>0.86</v>
      </c>
      <c r="H30" s="27">
        <f t="shared" si="8"/>
        <v>0.86</v>
      </c>
      <c r="I30" s="26">
        <f t="shared" si="9"/>
        <v>0</v>
      </c>
      <c r="J30" s="26">
        <f t="shared" si="10"/>
        <v>0</v>
      </c>
      <c r="K30" s="26">
        <f t="shared" si="11"/>
        <v>0</v>
      </c>
      <c r="L30" s="26">
        <f t="shared" si="12"/>
        <v>0</v>
      </c>
      <c r="M30" s="28">
        <f t="shared" si="13"/>
        <v>0</v>
      </c>
      <c r="N30" s="1"/>
    </row>
    <row r="31" spans="1:14" x14ac:dyDescent="0.45">
      <c r="A31" s="1"/>
      <c r="B31" s="121" t="s">
        <v>57</v>
      </c>
      <c r="C31" s="25">
        <v>400</v>
      </c>
      <c r="D31" s="12" t="s">
        <v>11</v>
      </c>
      <c r="E31" s="25">
        <v>200</v>
      </c>
      <c r="F31" s="118">
        <v>700</v>
      </c>
      <c r="G31" s="26">
        <f t="shared" si="7"/>
        <v>0.84</v>
      </c>
      <c r="H31" s="27">
        <f t="shared" si="8"/>
        <v>0.84</v>
      </c>
      <c r="I31" s="26">
        <f t="shared" si="9"/>
        <v>0</v>
      </c>
      <c r="J31" s="26">
        <f t="shared" si="10"/>
        <v>0</v>
      </c>
      <c r="K31" s="26">
        <f t="shared" si="11"/>
        <v>0</v>
      </c>
      <c r="L31" s="26">
        <f t="shared" si="12"/>
        <v>0</v>
      </c>
      <c r="M31" s="28">
        <f t="shared" si="13"/>
        <v>0</v>
      </c>
      <c r="N31" s="1"/>
    </row>
    <row r="32" spans="1:14" x14ac:dyDescent="0.45">
      <c r="A32" s="1"/>
      <c r="B32" s="121" t="s">
        <v>57</v>
      </c>
      <c r="C32" s="25">
        <v>1000</v>
      </c>
      <c r="D32" s="12" t="s">
        <v>11</v>
      </c>
      <c r="E32" s="25">
        <v>150</v>
      </c>
      <c r="F32" s="118">
        <v>250</v>
      </c>
      <c r="G32" s="26">
        <f t="shared" si="7"/>
        <v>0.57499999999999996</v>
      </c>
      <c r="H32" s="27">
        <f t="shared" si="8"/>
        <v>0.57499999999999996</v>
      </c>
      <c r="I32" s="26">
        <f t="shared" si="9"/>
        <v>0</v>
      </c>
      <c r="J32" s="26">
        <f t="shared" si="10"/>
        <v>0</v>
      </c>
      <c r="K32" s="26">
        <f t="shared" si="11"/>
        <v>0</v>
      </c>
      <c r="L32" s="26">
        <f t="shared" si="12"/>
        <v>0</v>
      </c>
      <c r="M32" s="28">
        <f t="shared" si="13"/>
        <v>0</v>
      </c>
      <c r="N32" s="1"/>
    </row>
    <row r="33" spans="1:14" x14ac:dyDescent="0.45">
      <c r="A33" s="1"/>
      <c r="B33" s="121" t="s">
        <v>57</v>
      </c>
      <c r="C33" s="25">
        <v>400</v>
      </c>
      <c r="D33" s="12" t="s">
        <v>11</v>
      </c>
      <c r="E33" s="25">
        <v>200</v>
      </c>
      <c r="F33" s="118">
        <v>1200</v>
      </c>
      <c r="G33" s="26">
        <f t="shared" si="6"/>
        <v>1.44</v>
      </c>
      <c r="H33" s="27">
        <f t="shared" si="0"/>
        <v>1.44</v>
      </c>
      <c r="I33" s="26">
        <f t="shared" si="1"/>
        <v>0</v>
      </c>
      <c r="J33" s="26">
        <f t="shared" si="2"/>
        <v>0</v>
      </c>
      <c r="K33" s="26">
        <f t="shared" si="3"/>
        <v>0</v>
      </c>
      <c r="L33" s="26">
        <f t="shared" si="4"/>
        <v>0</v>
      </c>
      <c r="M33" s="28">
        <f t="shared" si="5"/>
        <v>0</v>
      </c>
      <c r="N33" s="1"/>
    </row>
    <row r="34" spans="1:14" x14ac:dyDescent="0.45">
      <c r="A34" s="1"/>
      <c r="B34" s="121" t="s">
        <v>57</v>
      </c>
      <c r="C34" s="25">
        <v>400</v>
      </c>
      <c r="D34" s="12" t="s">
        <v>11</v>
      </c>
      <c r="E34" s="25">
        <v>200</v>
      </c>
      <c r="F34" s="118">
        <v>1000</v>
      </c>
      <c r="G34" s="26">
        <f t="shared" si="6"/>
        <v>1.2</v>
      </c>
      <c r="H34" s="27">
        <f t="shared" si="0"/>
        <v>1.2</v>
      </c>
      <c r="I34" s="26">
        <f t="shared" si="1"/>
        <v>0</v>
      </c>
      <c r="J34" s="26">
        <f t="shared" si="2"/>
        <v>0</v>
      </c>
      <c r="K34" s="26">
        <f t="shared" si="3"/>
        <v>0</v>
      </c>
      <c r="L34" s="26">
        <f t="shared" si="4"/>
        <v>0</v>
      </c>
      <c r="M34" s="28">
        <f t="shared" si="5"/>
        <v>0</v>
      </c>
      <c r="N34" s="1"/>
    </row>
    <row r="35" spans="1:14" x14ac:dyDescent="0.45">
      <c r="A35" s="1"/>
      <c r="B35" s="121" t="s">
        <v>57</v>
      </c>
      <c r="C35" s="25">
        <v>400</v>
      </c>
      <c r="D35" s="12" t="s">
        <v>11</v>
      </c>
      <c r="E35" s="25">
        <v>200</v>
      </c>
      <c r="F35" s="118">
        <v>1600</v>
      </c>
      <c r="G35" s="26">
        <f t="shared" si="6"/>
        <v>1.92</v>
      </c>
      <c r="H35" s="27">
        <f t="shared" si="0"/>
        <v>1.92</v>
      </c>
      <c r="I35" s="26">
        <f t="shared" si="1"/>
        <v>0</v>
      </c>
      <c r="J35" s="26">
        <f t="shared" si="2"/>
        <v>0</v>
      </c>
      <c r="K35" s="26">
        <f t="shared" si="3"/>
        <v>0</v>
      </c>
      <c r="L35" s="26">
        <f t="shared" si="4"/>
        <v>0</v>
      </c>
      <c r="M35" s="28">
        <f t="shared" si="5"/>
        <v>0</v>
      </c>
      <c r="N35" s="1"/>
    </row>
    <row r="36" spans="1:14" x14ac:dyDescent="0.45">
      <c r="A36" s="1"/>
      <c r="B36" s="121" t="s">
        <v>57</v>
      </c>
      <c r="C36" s="25">
        <v>1000</v>
      </c>
      <c r="D36" s="12" t="s">
        <v>11</v>
      </c>
      <c r="E36" s="25">
        <v>150</v>
      </c>
      <c r="F36" s="118">
        <v>300</v>
      </c>
      <c r="G36" s="26">
        <f t="shared" si="6"/>
        <v>0.69</v>
      </c>
      <c r="H36" s="27">
        <f t="shared" si="0"/>
        <v>0.69</v>
      </c>
      <c r="I36" s="26">
        <f t="shared" si="1"/>
        <v>0</v>
      </c>
      <c r="J36" s="26">
        <f t="shared" si="2"/>
        <v>0</v>
      </c>
      <c r="K36" s="26">
        <f t="shared" si="3"/>
        <v>0</v>
      </c>
      <c r="L36" s="26">
        <f t="shared" si="4"/>
        <v>0</v>
      </c>
      <c r="M36" s="28">
        <f t="shared" si="5"/>
        <v>0</v>
      </c>
      <c r="N36" s="1"/>
    </row>
    <row r="37" spans="1:14" x14ac:dyDescent="0.45">
      <c r="A37" s="1"/>
      <c r="B37" s="121" t="s">
        <v>58</v>
      </c>
      <c r="C37" s="25">
        <v>950</v>
      </c>
      <c r="D37" s="12" t="s">
        <v>11</v>
      </c>
      <c r="E37" s="25">
        <v>300</v>
      </c>
      <c r="F37" s="118">
        <v>300</v>
      </c>
      <c r="G37" s="26">
        <f t="shared" ref="G37:G43" si="14">2*(E37+C37)*F37/1000000</f>
        <v>0.75</v>
      </c>
      <c r="H37" s="27">
        <f t="shared" ref="H37:H43" si="15">IF($H$8&gt;0,G37,0)</f>
        <v>0.75</v>
      </c>
      <c r="I37" s="26">
        <f t="shared" ref="I37:I43" si="16">IF($H$8=0,IF(AND(IF(C37&gt;=E37,C37,E37)&gt;=0,IF(C37&gt;=E37,C37,E37)&lt;=300),G37,0),0)</f>
        <v>0</v>
      </c>
      <c r="J37" s="26">
        <f t="shared" ref="J37:J43" si="17">IF($H$8=0,IF(AND(IF(C37&gt;=E37,C37,E37)&gt;300,IF(C37&gt;=E37,C37,E37)&lt;=750),G37,0),0)</f>
        <v>0</v>
      </c>
      <c r="K37" s="26">
        <f t="shared" ref="K37:K43" si="18">IF($H$8=0,IF(AND(IF(C37&gt;=E37,C37,E37)&gt;750,IF(C37&gt;=E37,C37,E37)&lt;=1350),G37,0),0)</f>
        <v>0</v>
      </c>
      <c r="L37" s="26">
        <f t="shared" ref="L37:L43" si="19">IF($H$8=0,IF(AND(IF(C37&gt;=E37,C37,E37)&gt;1350,IF(C37&gt;=E37,C37,E37)&lt;=2100),G37,0),0)</f>
        <v>0</v>
      </c>
      <c r="M37" s="28">
        <f t="shared" ref="M37:M43" si="20">IF($H$8=0,IF(AND(IF(C37&gt;=E37,C37,E37)&gt;2100,IF(C37&gt;=E37,C37,E37)&lt;=3000),G37,0),0)</f>
        <v>0</v>
      </c>
      <c r="N37" s="1"/>
    </row>
    <row r="38" spans="1:14" x14ac:dyDescent="0.45">
      <c r="A38" s="1"/>
      <c r="B38" s="121" t="s">
        <v>58</v>
      </c>
      <c r="C38" s="25">
        <v>400</v>
      </c>
      <c r="D38" s="12" t="s">
        <v>11</v>
      </c>
      <c r="E38" s="25">
        <v>200</v>
      </c>
      <c r="F38" s="118">
        <v>2000</v>
      </c>
      <c r="G38" s="26">
        <f t="shared" si="14"/>
        <v>2.4</v>
      </c>
      <c r="H38" s="27">
        <f t="shared" si="15"/>
        <v>2.4</v>
      </c>
      <c r="I38" s="26">
        <f t="shared" si="16"/>
        <v>0</v>
      </c>
      <c r="J38" s="26">
        <f t="shared" si="17"/>
        <v>0</v>
      </c>
      <c r="K38" s="26">
        <f t="shared" si="18"/>
        <v>0</v>
      </c>
      <c r="L38" s="26">
        <f t="shared" si="19"/>
        <v>0</v>
      </c>
      <c r="M38" s="28">
        <f t="shared" si="20"/>
        <v>0</v>
      </c>
      <c r="N38" s="1"/>
    </row>
    <row r="39" spans="1:14" x14ac:dyDescent="0.45">
      <c r="A39" s="1"/>
      <c r="B39" s="121" t="s">
        <v>58</v>
      </c>
      <c r="C39" s="25">
        <v>400</v>
      </c>
      <c r="D39" s="12" t="s">
        <v>11</v>
      </c>
      <c r="E39" s="25">
        <v>200</v>
      </c>
      <c r="F39" s="118">
        <v>1700</v>
      </c>
      <c r="G39" s="26">
        <f t="shared" si="14"/>
        <v>2.04</v>
      </c>
      <c r="H39" s="27">
        <f t="shared" si="15"/>
        <v>2.04</v>
      </c>
      <c r="I39" s="26">
        <f t="shared" si="16"/>
        <v>0</v>
      </c>
      <c r="J39" s="26">
        <f t="shared" si="17"/>
        <v>0</v>
      </c>
      <c r="K39" s="26">
        <f t="shared" si="18"/>
        <v>0</v>
      </c>
      <c r="L39" s="26">
        <f t="shared" si="19"/>
        <v>0</v>
      </c>
      <c r="M39" s="28">
        <f t="shared" si="20"/>
        <v>0</v>
      </c>
      <c r="N39" s="1"/>
    </row>
    <row r="40" spans="1:14" x14ac:dyDescent="0.45">
      <c r="A40" s="1"/>
      <c r="B40" s="121" t="s">
        <v>58</v>
      </c>
      <c r="C40" s="25">
        <v>300</v>
      </c>
      <c r="D40" s="12" t="s">
        <v>11</v>
      </c>
      <c r="E40" s="25">
        <v>200</v>
      </c>
      <c r="F40" s="118">
        <v>1200</v>
      </c>
      <c r="G40" s="26">
        <f t="shared" si="14"/>
        <v>1.2</v>
      </c>
      <c r="H40" s="27">
        <f t="shared" si="15"/>
        <v>1.2</v>
      </c>
      <c r="I40" s="26">
        <f t="shared" si="16"/>
        <v>0</v>
      </c>
      <c r="J40" s="26">
        <f t="shared" si="17"/>
        <v>0</v>
      </c>
      <c r="K40" s="26">
        <f t="shared" si="18"/>
        <v>0</v>
      </c>
      <c r="L40" s="26">
        <f t="shared" si="19"/>
        <v>0</v>
      </c>
      <c r="M40" s="28">
        <f t="shared" si="20"/>
        <v>0</v>
      </c>
      <c r="N40" s="1"/>
    </row>
    <row r="41" spans="1:14" x14ac:dyDescent="0.45">
      <c r="A41" s="1"/>
      <c r="B41" s="121" t="s">
        <v>58</v>
      </c>
      <c r="C41" s="25">
        <v>1000</v>
      </c>
      <c r="D41" s="12" t="s">
        <v>11</v>
      </c>
      <c r="E41" s="25">
        <v>150</v>
      </c>
      <c r="F41" s="118">
        <v>500</v>
      </c>
      <c r="G41" s="26">
        <f t="shared" si="14"/>
        <v>1.1499999999999999</v>
      </c>
      <c r="H41" s="27">
        <f t="shared" si="15"/>
        <v>1.1499999999999999</v>
      </c>
      <c r="I41" s="26">
        <f t="shared" si="16"/>
        <v>0</v>
      </c>
      <c r="J41" s="26">
        <f t="shared" si="17"/>
        <v>0</v>
      </c>
      <c r="K41" s="26">
        <f t="shared" si="18"/>
        <v>0</v>
      </c>
      <c r="L41" s="26">
        <f t="shared" si="19"/>
        <v>0</v>
      </c>
      <c r="M41" s="28">
        <f t="shared" si="20"/>
        <v>0</v>
      </c>
      <c r="N41" s="1"/>
    </row>
    <row r="42" spans="1:14" x14ac:dyDescent="0.45">
      <c r="A42" s="1"/>
      <c r="B42" s="121" t="s">
        <v>59</v>
      </c>
      <c r="C42" s="25">
        <v>400</v>
      </c>
      <c r="D42" s="12" t="s">
        <v>11</v>
      </c>
      <c r="E42" s="25">
        <v>200</v>
      </c>
      <c r="F42" s="118">
        <v>2500</v>
      </c>
      <c r="G42" s="26">
        <f t="shared" si="14"/>
        <v>3</v>
      </c>
      <c r="H42" s="27">
        <f t="shared" si="15"/>
        <v>3</v>
      </c>
      <c r="I42" s="26">
        <f t="shared" si="16"/>
        <v>0</v>
      </c>
      <c r="J42" s="26">
        <f t="shared" si="17"/>
        <v>0</v>
      </c>
      <c r="K42" s="26">
        <f t="shared" si="18"/>
        <v>0</v>
      </c>
      <c r="L42" s="26">
        <f t="shared" si="19"/>
        <v>0</v>
      </c>
      <c r="M42" s="28">
        <f t="shared" si="20"/>
        <v>0</v>
      </c>
      <c r="N42" s="1"/>
    </row>
    <row r="43" spans="1:14" x14ac:dyDescent="0.45">
      <c r="A43" s="1"/>
      <c r="B43" s="121" t="s">
        <v>59</v>
      </c>
      <c r="C43" s="25">
        <v>950</v>
      </c>
      <c r="D43" s="12" t="s">
        <v>11</v>
      </c>
      <c r="E43" s="25">
        <v>300</v>
      </c>
      <c r="F43" s="118">
        <v>400</v>
      </c>
      <c r="G43" s="26">
        <f t="shared" si="14"/>
        <v>1</v>
      </c>
      <c r="H43" s="27">
        <f t="shared" si="15"/>
        <v>1</v>
      </c>
      <c r="I43" s="26">
        <f t="shared" si="16"/>
        <v>0</v>
      </c>
      <c r="J43" s="26">
        <f t="shared" si="17"/>
        <v>0</v>
      </c>
      <c r="K43" s="26">
        <f t="shared" si="18"/>
        <v>0</v>
      </c>
      <c r="L43" s="26">
        <f t="shared" si="19"/>
        <v>0</v>
      </c>
      <c r="M43" s="28">
        <f t="shared" si="20"/>
        <v>0</v>
      </c>
      <c r="N43" s="1"/>
    </row>
    <row r="44" spans="1:14" ht="14.65" thickBot="1" x14ac:dyDescent="0.5">
      <c r="A44" s="1"/>
      <c r="B44" s="122"/>
      <c r="C44" s="29"/>
      <c r="D44" s="30" t="s">
        <v>11</v>
      </c>
      <c r="E44" s="29"/>
      <c r="F44" s="119"/>
      <c r="G44" s="31">
        <f t="shared" si="6"/>
        <v>0</v>
      </c>
      <c r="H44" s="32">
        <f t="shared" si="0"/>
        <v>0</v>
      </c>
      <c r="I44" s="31">
        <f t="shared" si="1"/>
        <v>0</v>
      </c>
      <c r="J44" s="31">
        <f t="shared" si="2"/>
        <v>0</v>
      </c>
      <c r="K44" s="31">
        <f t="shared" si="3"/>
        <v>0</v>
      </c>
      <c r="L44" s="31">
        <f t="shared" si="4"/>
        <v>0</v>
      </c>
      <c r="M44" s="33">
        <f t="shared" si="5"/>
        <v>0</v>
      </c>
      <c r="N44" s="1"/>
    </row>
    <row r="45" spans="1:14" ht="14.65" thickBot="1" x14ac:dyDescent="0.5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</row>
    <row r="46" spans="1:14" x14ac:dyDescent="0.45">
      <c r="A46" s="1"/>
      <c r="B46" s="1"/>
      <c r="C46" s="1"/>
      <c r="D46" s="1"/>
      <c r="E46" s="1"/>
      <c r="F46" s="224" t="s">
        <v>14</v>
      </c>
      <c r="G46" s="225"/>
      <c r="H46" s="35">
        <f t="shared" ref="H46:M46" si="21">SUM(H9:H44)</f>
        <v>41.64</v>
      </c>
      <c r="I46" s="36">
        <f t="shared" si="21"/>
        <v>0</v>
      </c>
      <c r="J46" s="36">
        <f t="shared" si="21"/>
        <v>0</v>
      </c>
      <c r="K46" s="36">
        <f t="shared" si="21"/>
        <v>0</v>
      </c>
      <c r="L46" s="36">
        <f t="shared" si="21"/>
        <v>0</v>
      </c>
      <c r="M46" s="37">
        <f t="shared" si="21"/>
        <v>0</v>
      </c>
      <c r="N46" s="1"/>
    </row>
    <row r="47" spans="1:14" ht="14.65" thickBot="1" x14ac:dyDescent="0.5">
      <c r="A47" s="1"/>
      <c r="B47" s="1"/>
      <c r="C47" s="1"/>
      <c r="D47" s="1"/>
      <c r="E47" s="1"/>
      <c r="F47" s="226" t="s">
        <v>15</v>
      </c>
      <c r="G47" s="227"/>
      <c r="H47" s="38">
        <f>H8*H57</f>
        <v>5.4898199999999999</v>
      </c>
      <c r="I47" s="39">
        <f>I8*H57</f>
        <v>4.7055600000000002</v>
      </c>
      <c r="J47" s="39">
        <f>J8*H57</f>
        <v>5.4898199999999999</v>
      </c>
      <c r="K47" s="39">
        <f>K8*H57</f>
        <v>7.0583400000000003</v>
      </c>
      <c r="L47" s="39">
        <f>L8*H57</f>
        <v>7.8426</v>
      </c>
      <c r="M47" s="40">
        <f>M8*H57</f>
        <v>10.19538</v>
      </c>
      <c r="N47" s="1"/>
    </row>
    <row r="48" spans="1:14" ht="14.65" thickBot="1" x14ac:dyDescent="0.5">
      <c r="A48" s="1"/>
      <c r="B48" s="1"/>
      <c r="C48" s="1"/>
      <c r="D48" s="1"/>
      <c r="E48" s="1"/>
      <c r="F48" s="228" t="s">
        <v>16</v>
      </c>
      <c r="G48" s="229"/>
      <c r="H48" s="41">
        <f>H47*H46</f>
        <v>228.59610480000001</v>
      </c>
      <c r="I48" s="42">
        <f>I46*I47</f>
        <v>0</v>
      </c>
      <c r="J48" s="42">
        <f>J46*J47</f>
        <v>0</v>
      </c>
      <c r="K48" s="42">
        <f>K46*K47</f>
        <v>0</v>
      </c>
      <c r="L48" s="42">
        <f>L46*L47</f>
        <v>0</v>
      </c>
      <c r="M48" s="43">
        <f>M46*M47</f>
        <v>0</v>
      </c>
      <c r="N48" s="1"/>
    </row>
    <row r="49" spans="1:14" ht="14.45" customHeight="1" thickBot="1" x14ac:dyDescent="0.5">
      <c r="A49" s="1"/>
      <c r="B49" s="1"/>
      <c r="C49" s="1"/>
      <c r="D49" s="1"/>
      <c r="E49" s="1"/>
      <c r="F49" s="44" t="s">
        <v>17</v>
      </c>
      <c r="G49" s="45"/>
      <c r="H49" s="46">
        <f>H48+I48+J48+K48+L48+M48</f>
        <v>228.59610480000001</v>
      </c>
      <c r="I49" s="47" t="s">
        <v>18</v>
      </c>
      <c r="J49" s="1"/>
      <c r="K49" s="1"/>
      <c r="L49" s="1"/>
      <c r="N49" s="1"/>
    </row>
    <row r="50" spans="1:14" ht="14.65" thickBot="1" x14ac:dyDescent="0.5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</row>
    <row r="51" spans="1:14" ht="14.65" thickBot="1" x14ac:dyDescent="0.5">
      <c r="A51" s="1"/>
      <c r="B51" s="1"/>
      <c r="C51" s="1"/>
      <c r="D51" s="1"/>
      <c r="E51" s="48">
        <v>0.15</v>
      </c>
      <c r="F51" s="230" t="s">
        <v>19</v>
      </c>
      <c r="G51" s="231"/>
      <c r="H51" s="49">
        <f>E51*H49</f>
        <v>34.289415720000001</v>
      </c>
      <c r="I51" s="50" t="s">
        <v>20</v>
      </c>
      <c r="J51" s="1"/>
      <c r="K51" s="1"/>
      <c r="L51" s="1"/>
      <c r="M51" s="1"/>
      <c r="N51" s="1"/>
    </row>
    <row r="52" spans="1:14" ht="14.65" thickBot="1" x14ac:dyDescent="0.5">
      <c r="A52" s="1"/>
      <c r="B52" s="1"/>
      <c r="C52" s="1"/>
      <c r="D52" s="1"/>
      <c r="E52" s="1"/>
      <c r="F52" s="1"/>
      <c r="G52" s="51"/>
      <c r="H52" s="52"/>
      <c r="I52" s="6"/>
      <c r="J52" s="1"/>
      <c r="K52" s="1"/>
      <c r="L52" s="1"/>
      <c r="M52" s="1"/>
      <c r="N52" s="1"/>
    </row>
    <row r="53" spans="1:14" ht="21.6" customHeight="1" thickBot="1" x14ac:dyDescent="0.5">
      <c r="A53" s="1"/>
      <c r="B53" s="1"/>
      <c r="C53" s="1"/>
      <c r="D53" s="1"/>
      <c r="E53" s="1"/>
      <c r="F53" s="205" t="s">
        <v>21</v>
      </c>
      <c r="G53" s="206"/>
      <c r="H53" s="134">
        <f>H51+H49</f>
        <v>262.88552052</v>
      </c>
      <c r="I53" s="135" t="s">
        <v>20</v>
      </c>
      <c r="J53" s="1"/>
      <c r="K53" s="1"/>
      <c r="L53" s="1"/>
      <c r="M53" s="1"/>
      <c r="N53" s="1"/>
    </row>
    <row r="54" spans="1:14" ht="14.65" thickBot="1" x14ac:dyDescent="0.5">
      <c r="A54" s="1"/>
      <c r="B54" s="5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55" customFormat="1" ht="14.65" thickBot="1" x14ac:dyDescent="0.5">
      <c r="A55" s="6"/>
      <c r="B55" s="54"/>
      <c r="C55" s="218" t="s">
        <v>22</v>
      </c>
      <c r="D55" s="219"/>
      <c r="E55" s="219"/>
      <c r="F55" s="219"/>
      <c r="G55" s="219"/>
      <c r="H55" s="219"/>
      <c r="I55" s="219"/>
      <c r="J55" s="219"/>
      <c r="K55" s="219"/>
      <c r="L55" s="220"/>
      <c r="M55" s="6"/>
      <c r="N55" s="1"/>
    </row>
    <row r="56" spans="1:14" s="55" customFormat="1" x14ac:dyDescent="0.45">
      <c r="A56" s="6"/>
      <c r="B56" s="56" t="s">
        <v>23</v>
      </c>
      <c r="C56" s="57" t="s">
        <v>24</v>
      </c>
      <c r="D56" s="58" t="s">
        <v>25</v>
      </c>
      <c r="E56" s="58" t="s">
        <v>26</v>
      </c>
      <c r="F56" s="58" t="s">
        <v>27</v>
      </c>
      <c r="G56" s="58" t="s">
        <v>28</v>
      </c>
      <c r="H56" s="136">
        <v>1</v>
      </c>
      <c r="I56" s="9">
        <v>1.2</v>
      </c>
      <c r="J56" s="9">
        <v>1.6</v>
      </c>
      <c r="K56" s="9">
        <v>2</v>
      </c>
      <c r="L56" s="10">
        <v>2.5</v>
      </c>
      <c r="M56" s="6"/>
      <c r="N56" s="1"/>
    </row>
    <row r="57" spans="1:14" s="55" customFormat="1" ht="14.65" thickBot="1" x14ac:dyDescent="0.5">
      <c r="A57" s="6"/>
      <c r="B57" s="59" t="s">
        <v>29</v>
      </c>
      <c r="C57" s="60">
        <v>3.9213</v>
      </c>
      <c r="D57" s="61">
        <v>4.7055999999999996</v>
      </c>
      <c r="E57" s="61">
        <v>5.4897999999999998</v>
      </c>
      <c r="F57" s="61">
        <v>6.2740999999999998</v>
      </c>
      <c r="G57" s="61">
        <v>7.0583999999999998</v>
      </c>
      <c r="H57" s="137">
        <v>7.8426</v>
      </c>
      <c r="I57" s="61">
        <v>9.4110999999999994</v>
      </c>
      <c r="J57" s="61">
        <v>12.5481</v>
      </c>
      <c r="K57" s="61">
        <v>15.6852</v>
      </c>
      <c r="L57" s="62">
        <v>19.606400000000001</v>
      </c>
      <c r="M57" s="6"/>
      <c r="N57" s="1"/>
    </row>
    <row r="58" spans="1:14" x14ac:dyDescent="0.45">
      <c r="A58" s="1"/>
      <c r="B58" s="1"/>
      <c r="C58" s="1"/>
      <c r="D58" s="1"/>
      <c r="E58" s="1"/>
      <c r="F58" s="1"/>
      <c r="G58" s="6"/>
      <c r="H58" s="6"/>
      <c r="I58" s="1"/>
      <c r="J58" s="1"/>
      <c r="K58" s="1"/>
      <c r="L58" s="1"/>
      <c r="M58" s="1"/>
      <c r="N58" s="1"/>
    </row>
    <row r="59" spans="1:14" x14ac:dyDescent="0.45">
      <c r="A59" s="1"/>
      <c r="B59" s="1"/>
      <c r="C59" s="1"/>
      <c r="D59" s="1"/>
      <c r="E59" s="1"/>
      <c r="F59" s="1"/>
      <c r="G59" s="6"/>
      <c r="H59" s="63"/>
      <c r="I59" s="1"/>
      <c r="J59" s="1"/>
      <c r="K59" s="1"/>
      <c r="L59" s="1"/>
      <c r="M59" s="1"/>
      <c r="N59" s="1"/>
    </row>
    <row r="60" spans="1:14" x14ac:dyDescent="0.45">
      <c r="A60" s="1"/>
      <c r="B60" s="1"/>
      <c r="C60" s="1"/>
      <c r="D60" s="1"/>
      <c r="E60" s="1"/>
      <c r="F60" s="1"/>
      <c r="G60" s="6"/>
      <c r="H60" s="63"/>
      <c r="I60" s="1"/>
      <c r="J60" s="1"/>
      <c r="K60" s="1"/>
      <c r="L60" s="1"/>
      <c r="M60" s="1"/>
      <c r="N60" s="1"/>
    </row>
    <row r="61" spans="1:14" x14ac:dyDescent="0.45">
      <c r="A61" s="1"/>
      <c r="B61" s="1"/>
      <c r="C61" s="1"/>
      <c r="D61" s="1"/>
      <c r="E61" s="1"/>
      <c r="F61" s="1"/>
      <c r="G61" s="6"/>
      <c r="H61" s="63"/>
      <c r="I61" s="1"/>
      <c r="J61" s="1"/>
      <c r="K61" s="1"/>
      <c r="L61" s="1"/>
      <c r="M61" s="1"/>
      <c r="N61" s="1"/>
    </row>
    <row r="62" spans="1:14" x14ac:dyDescent="0.45">
      <c r="A62" s="1"/>
      <c r="B62" s="1"/>
      <c r="C62" s="1"/>
      <c r="D62" s="1"/>
      <c r="E62" s="1"/>
      <c r="F62" s="1"/>
      <c r="G62" s="6"/>
      <c r="H62" s="63"/>
      <c r="I62" s="1"/>
      <c r="J62" s="1"/>
      <c r="K62" s="1"/>
      <c r="L62" s="1"/>
      <c r="M62" s="1"/>
      <c r="N62" s="1"/>
    </row>
    <row r="63" spans="1:14" x14ac:dyDescent="0.45">
      <c r="A63" s="1"/>
      <c r="B63" s="1"/>
      <c r="C63" s="1"/>
      <c r="D63" s="1"/>
      <c r="E63" s="1"/>
      <c r="F63" s="1"/>
      <c r="G63" s="6"/>
      <c r="H63" s="63"/>
      <c r="I63" s="1"/>
      <c r="J63" s="1"/>
      <c r="K63" s="1"/>
      <c r="L63" s="1"/>
      <c r="M63" s="1"/>
      <c r="N63" s="1"/>
    </row>
    <row r="64" spans="1:14" x14ac:dyDescent="0.45">
      <c r="A64" s="1"/>
      <c r="B64" s="1"/>
      <c r="C64" s="1"/>
      <c r="D64" s="1"/>
      <c r="E64" s="1"/>
      <c r="F64" s="1"/>
      <c r="G64" s="6"/>
      <c r="H64" s="63"/>
      <c r="I64" s="1"/>
      <c r="J64" s="1"/>
      <c r="K64" s="1"/>
      <c r="L64" s="1"/>
      <c r="M64" s="1"/>
      <c r="N64" s="1"/>
    </row>
    <row r="65" spans="1:14" x14ac:dyDescent="0.45">
      <c r="A65" s="1"/>
      <c r="B65" s="1"/>
      <c r="C65" s="1"/>
      <c r="D65" s="1"/>
      <c r="E65" s="1"/>
      <c r="F65" s="1"/>
      <c r="G65" s="6"/>
      <c r="H65" s="63"/>
      <c r="I65" s="1"/>
      <c r="J65" s="1"/>
      <c r="K65" s="1"/>
      <c r="L65" s="1"/>
      <c r="M65" s="1"/>
      <c r="N65" s="1"/>
    </row>
    <row r="66" spans="1:14" x14ac:dyDescent="0.45">
      <c r="A66" s="1"/>
      <c r="B66" s="1"/>
      <c r="C66" s="1"/>
      <c r="D66" s="1"/>
      <c r="E66" s="1"/>
      <c r="F66" s="1"/>
      <c r="G66" s="6"/>
      <c r="H66" s="63"/>
      <c r="I66" s="1"/>
      <c r="J66" s="1"/>
      <c r="K66" s="1"/>
      <c r="L66" s="1"/>
      <c r="M66" s="1"/>
      <c r="N66" s="1"/>
    </row>
    <row r="67" spans="1:14" x14ac:dyDescent="0.45">
      <c r="A67" s="1"/>
      <c r="B67" s="1"/>
      <c r="C67" s="1"/>
      <c r="D67" s="1"/>
      <c r="E67" s="1"/>
      <c r="F67" s="1"/>
      <c r="G67" s="6"/>
      <c r="H67" s="63"/>
      <c r="I67" s="1"/>
      <c r="J67" s="1"/>
      <c r="K67" s="1"/>
      <c r="L67" s="1"/>
      <c r="M67" s="1"/>
      <c r="N67" s="1"/>
    </row>
    <row r="68" spans="1:14" x14ac:dyDescent="0.45">
      <c r="A68" s="1"/>
      <c r="B68" s="1"/>
      <c r="C68" s="1"/>
      <c r="D68" s="1"/>
      <c r="E68" s="1"/>
      <c r="F68" s="1"/>
      <c r="G68" s="6"/>
      <c r="H68" s="63"/>
      <c r="I68" s="1"/>
      <c r="J68" s="1"/>
      <c r="K68" s="1"/>
      <c r="L68" s="1"/>
      <c r="M68" s="1"/>
      <c r="N68" s="1"/>
    </row>
    <row r="69" spans="1:14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</sheetData>
  <mergeCells count="14">
    <mergeCell ref="B1:M1"/>
    <mergeCell ref="B2:M2"/>
    <mergeCell ref="B6:B7"/>
    <mergeCell ref="C6:E6"/>
    <mergeCell ref="F6:F7"/>
    <mergeCell ref="G6:G7"/>
    <mergeCell ref="H6:H7"/>
    <mergeCell ref="C55:L55"/>
    <mergeCell ref="B8:G8"/>
    <mergeCell ref="F46:G46"/>
    <mergeCell ref="F47:G47"/>
    <mergeCell ref="F48:G48"/>
    <mergeCell ref="F51:G51"/>
    <mergeCell ref="F53:G53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71" max="13" man="1"/>
  </rowBreaks>
  <colBreaks count="1" manualBreakCount="1">
    <brk id="14" min="2" max="4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01B3-60E7-4AD4-8D9A-3B00F94F6D70}">
  <sheetPr>
    <tabColor theme="9" tint="0.59999389629810485"/>
  </sheetPr>
  <dimension ref="A1:N48"/>
  <sheetViews>
    <sheetView view="pageBreakPreview" zoomScale="70" zoomScaleNormal="100" zoomScaleSheetLayoutView="70" workbookViewId="0">
      <selection activeCell="AA34" sqref="AA34:AA35"/>
    </sheetView>
  </sheetViews>
  <sheetFormatPr defaultRowHeight="14.25" x14ac:dyDescent="0.45"/>
  <cols>
    <col min="1" max="1" width="2" style="3" customWidth="1"/>
    <col min="2" max="2" width="14.6640625" style="3" bestFit="1" customWidth="1"/>
    <col min="3" max="3" width="13.19921875" style="3" customWidth="1"/>
    <col min="4" max="4" width="7" style="3" bestFit="1" customWidth="1"/>
    <col min="5" max="5" width="10.33203125" style="3" bestFit="1" customWidth="1"/>
    <col min="6" max="6" width="7" style="3" bestFit="1" customWidth="1"/>
    <col min="7" max="8" width="11.796875" style="3" bestFit="1" customWidth="1"/>
    <col min="9" max="9" width="7" style="3" bestFit="1" customWidth="1"/>
    <col min="10" max="10" width="7.796875" style="3" bestFit="1" customWidth="1"/>
    <col min="11" max="11" width="8" style="3" bestFit="1" customWidth="1"/>
    <col min="12" max="12" width="8.33203125" style="3" bestFit="1" customWidth="1"/>
    <col min="13" max="13" width="8.796875" style="3" bestFit="1" customWidth="1"/>
    <col min="14" max="14" width="1.46484375" style="3" customWidth="1"/>
    <col min="15" max="15" width="10" style="3" customWidth="1"/>
    <col min="16" max="270" width="8.86328125" style="3"/>
    <col min="271" max="271" width="10" style="3" customWidth="1"/>
    <col min="272" max="526" width="8.86328125" style="3"/>
    <col min="527" max="527" width="10" style="3" customWidth="1"/>
    <col min="528" max="782" width="8.86328125" style="3"/>
    <col min="783" max="783" width="10" style="3" customWidth="1"/>
    <col min="784" max="1038" width="8.86328125" style="3"/>
    <col min="1039" max="1039" width="10" style="3" customWidth="1"/>
    <col min="1040" max="1294" width="8.86328125" style="3"/>
    <col min="1295" max="1295" width="10" style="3" customWidth="1"/>
    <col min="1296" max="1550" width="8.86328125" style="3"/>
    <col min="1551" max="1551" width="10" style="3" customWidth="1"/>
    <col min="1552" max="1806" width="8.86328125" style="3"/>
    <col min="1807" max="1807" width="10" style="3" customWidth="1"/>
    <col min="1808" max="2062" width="8.86328125" style="3"/>
    <col min="2063" max="2063" width="10" style="3" customWidth="1"/>
    <col min="2064" max="2318" width="8.86328125" style="3"/>
    <col min="2319" max="2319" width="10" style="3" customWidth="1"/>
    <col min="2320" max="2574" width="8.86328125" style="3"/>
    <col min="2575" max="2575" width="10" style="3" customWidth="1"/>
    <col min="2576" max="2830" width="8.86328125" style="3"/>
    <col min="2831" max="2831" width="10" style="3" customWidth="1"/>
    <col min="2832" max="3086" width="8.86328125" style="3"/>
    <col min="3087" max="3087" width="10" style="3" customWidth="1"/>
    <col min="3088" max="3342" width="8.86328125" style="3"/>
    <col min="3343" max="3343" width="10" style="3" customWidth="1"/>
    <col min="3344" max="3598" width="8.86328125" style="3"/>
    <col min="3599" max="3599" width="10" style="3" customWidth="1"/>
    <col min="3600" max="3854" width="8.86328125" style="3"/>
    <col min="3855" max="3855" width="10" style="3" customWidth="1"/>
    <col min="3856" max="4110" width="8.86328125" style="3"/>
    <col min="4111" max="4111" width="10" style="3" customWidth="1"/>
    <col min="4112" max="4366" width="8.86328125" style="3"/>
    <col min="4367" max="4367" width="10" style="3" customWidth="1"/>
    <col min="4368" max="4622" width="8.86328125" style="3"/>
    <col min="4623" max="4623" width="10" style="3" customWidth="1"/>
    <col min="4624" max="4878" width="8.86328125" style="3"/>
    <col min="4879" max="4879" width="10" style="3" customWidth="1"/>
    <col min="4880" max="5134" width="8.86328125" style="3"/>
    <col min="5135" max="5135" width="10" style="3" customWidth="1"/>
    <col min="5136" max="5390" width="8.86328125" style="3"/>
    <col min="5391" max="5391" width="10" style="3" customWidth="1"/>
    <col min="5392" max="5646" width="8.86328125" style="3"/>
    <col min="5647" max="5647" width="10" style="3" customWidth="1"/>
    <col min="5648" max="5902" width="8.86328125" style="3"/>
    <col min="5903" max="5903" width="10" style="3" customWidth="1"/>
    <col min="5904" max="6158" width="8.86328125" style="3"/>
    <col min="6159" max="6159" width="10" style="3" customWidth="1"/>
    <col min="6160" max="6414" width="8.86328125" style="3"/>
    <col min="6415" max="6415" width="10" style="3" customWidth="1"/>
    <col min="6416" max="6670" width="8.86328125" style="3"/>
    <col min="6671" max="6671" width="10" style="3" customWidth="1"/>
    <col min="6672" max="6926" width="8.86328125" style="3"/>
    <col min="6927" max="6927" width="10" style="3" customWidth="1"/>
    <col min="6928" max="7182" width="8.86328125" style="3"/>
    <col min="7183" max="7183" width="10" style="3" customWidth="1"/>
    <col min="7184" max="7438" width="8.86328125" style="3"/>
    <col min="7439" max="7439" width="10" style="3" customWidth="1"/>
    <col min="7440" max="7694" width="8.86328125" style="3"/>
    <col min="7695" max="7695" width="10" style="3" customWidth="1"/>
    <col min="7696" max="7950" width="8.86328125" style="3"/>
    <col min="7951" max="7951" width="10" style="3" customWidth="1"/>
    <col min="7952" max="8206" width="8.86328125" style="3"/>
    <col min="8207" max="8207" width="10" style="3" customWidth="1"/>
    <col min="8208" max="8462" width="8.86328125" style="3"/>
    <col min="8463" max="8463" width="10" style="3" customWidth="1"/>
    <col min="8464" max="8718" width="8.86328125" style="3"/>
    <col min="8719" max="8719" width="10" style="3" customWidth="1"/>
    <col min="8720" max="8974" width="8.86328125" style="3"/>
    <col min="8975" max="8975" width="10" style="3" customWidth="1"/>
    <col min="8976" max="9230" width="8.86328125" style="3"/>
    <col min="9231" max="9231" width="10" style="3" customWidth="1"/>
    <col min="9232" max="9486" width="8.86328125" style="3"/>
    <col min="9487" max="9487" width="10" style="3" customWidth="1"/>
    <col min="9488" max="9742" width="8.86328125" style="3"/>
    <col min="9743" max="9743" width="10" style="3" customWidth="1"/>
    <col min="9744" max="9998" width="8.86328125" style="3"/>
    <col min="9999" max="9999" width="10" style="3" customWidth="1"/>
    <col min="10000" max="10254" width="8.86328125" style="3"/>
    <col min="10255" max="10255" width="10" style="3" customWidth="1"/>
    <col min="10256" max="10510" width="8.86328125" style="3"/>
    <col min="10511" max="10511" width="10" style="3" customWidth="1"/>
    <col min="10512" max="10766" width="8.86328125" style="3"/>
    <col min="10767" max="10767" width="10" style="3" customWidth="1"/>
    <col min="10768" max="11022" width="8.86328125" style="3"/>
    <col min="11023" max="11023" width="10" style="3" customWidth="1"/>
    <col min="11024" max="11278" width="8.86328125" style="3"/>
    <col min="11279" max="11279" width="10" style="3" customWidth="1"/>
    <col min="11280" max="11534" width="8.86328125" style="3"/>
    <col min="11535" max="11535" width="10" style="3" customWidth="1"/>
    <col min="11536" max="11790" width="8.86328125" style="3"/>
    <col min="11791" max="11791" width="10" style="3" customWidth="1"/>
    <col min="11792" max="12046" width="8.86328125" style="3"/>
    <col min="12047" max="12047" width="10" style="3" customWidth="1"/>
    <col min="12048" max="12302" width="8.86328125" style="3"/>
    <col min="12303" max="12303" width="10" style="3" customWidth="1"/>
    <col min="12304" max="12558" width="8.86328125" style="3"/>
    <col min="12559" max="12559" width="10" style="3" customWidth="1"/>
    <col min="12560" max="12814" width="8.86328125" style="3"/>
    <col min="12815" max="12815" width="10" style="3" customWidth="1"/>
    <col min="12816" max="13070" width="8.86328125" style="3"/>
    <col min="13071" max="13071" width="10" style="3" customWidth="1"/>
    <col min="13072" max="13326" width="8.86328125" style="3"/>
    <col min="13327" max="13327" width="10" style="3" customWidth="1"/>
    <col min="13328" max="13582" width="8.86328125" style="3"/>
    <col min="13583" max="13583" width="10" style="3" customWidth="1"/>
    <col min="13584" max="13838" width="8.86328125" style="3"/>
    <col min="13839" max="13839" width="10" style="3" customWidth="1"/>
    <col min="13840" max="14094" width="8.86328125" style="3"/>
    <col min="14095" max="14095" width="10" style="3" customWidth="1"/>
    <col min="14096" max="14350" width="8.86328125" style="3"/>
    <col min="14351" max="14351" width="10" style="3" customWidth="1"/>
    <col min="14352" max="14606" width="8.86328125" style="3"/>
    <col min="14607" max="14607" width="10" style="3" customWidth="1"/>
    <col min="14608" max="14862" width="8.86328125" style="3"/>
    <col min="14863" max="14863" width="10" style="3" customWidth="1"/>
    <col min="14864" max="15118" width="8.86328125" style="3"/>
    <col min="15119" max="15119" width="10" style="3" customWidth="1"/>
    <col min="15120" max="15374" width="8.86328125" style="3"/>
    <col min="15375" max="15375" width="10" style="3" customWidth="1"/>
    <col min="15376" max="15630" width="8.86328125" style="3"/>
    <col min="15631" max="15631" width="10" style="3" customWidth="1"/>
    <col min="15632" max="15886" width="8.86328125" style="3"/>
    <col min="15887" max="15887" width="10" style="3" customWidth="1"/>
    <col min="15888" max="16142" width="8.86328125" style="3"/>
    <col min="16143" max="16143" width="10" style="3" customWidth="1"/>
    <col min="16144" max="16384" width="8.86328125" style="3"/>
  </cols>
  <sheetData>
    <row r="1" spans="1:14" ht="18" x14ac:dyDescent="0.45">
      <c r="A1" s="1"/>
      <c r="B1" s="207" t="s">
        <v>102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"/>
    </row>
    <row r="2" spans="1:14" ht="18" x14ac:dyDescent="0.45">
      <c r="A2" s="1"/>
      <c r="B2" s="207" t="s">
        <v>0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"/>
    </row>
    <row r="3" spans="1:14" ht="15.75" x14ac:dyDescent="0.45">
      <c r="A3" s="1"/>
      <c r="B3" s="4" t="s">
        <v>1</v>
      </c>
      <c r="C3" s="5" t="s">
        <v>52</v>
      </c>
      <c r="D3" s="6"/>
      <c r="E3" s="1"/>
      <c r="F3" s="1"/>
      <c r="G3" s="1"/>
      <c r="H3" s="1"/>
      <c r="I3" s="1"/>
      <c r="J3" s="1"/>
      <c r="K3" s="1"/>
      <c r="L3" s="1"/>
      <c r="M3" s="1"/>
      <c r="N3" s="7"/>
    </row>
    <row r="4" spans="1:14" ht="15.75" x14ac:dyDescent="0.45">
      <c r="A4" s="1"/>
      <c r="B4" s="4" t="s">
        <v>2</v>
      </c>
      <c r="C4" s="5" t="s">
        <v>65</v>
      </c>
      <c r="D4" s="8"/>
      <c r="E4" s="1"/>
      <c r="F4" s="1"/>
      <c r="G4" s="1"/>
      <c r="H4" s="1"/>
      <c r="I4" s="1"/>
      <c r="J4" s="1"/>
      <c r="K4" s="1"/>
      <c r="L4" s="7"/>
      <c r="M4" s="1"/>
      <c r="N4" s="7"/>
    </row>
    <row r="5" spans="1:14" ht="14.65" thickBot="1" x14ac:dyDescent="0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1"/>
      <c r="N5" s="7"/>
    </row>
    <row r="6" spans="1:14" ht="20.45" customHeight="1" x14ac:dyDescent="0.45">
      <c r="A6" s="1"/>
      <c r="B6" s="232" t="s">
        <v>3</v>
      </c>
      <c r="C6" s="234" t="s">
        <v>4</v>
      </c>
      <c r="D6" s="235"/>
      <c r="E6" s="236"/>
      <c r="F6" s="237" t="s">
        <v>5</v>
      </c>
      <c r="G6" s="239" t="s">
        <v>101</v>
      </c>
      <c r="H6" s="241" t="s">
        <v>101</v>
      </c>
      <c r="I6" s="9" t="s">
        <v>6</v>
      </c>
      <c r="J6" s="9" t="s">
        <v>7</v>
      </c>
      <c r="K6" s="9" t="s">
        <v>8</v>
      </c>
      <c r="L6" s="9" t="s">
        <v>9</v>
      </c>
      <c r="M6" s="10" t="s">
        <v>10</v>
      </c>
      <c r="N6" s="1"/>
    </row>
    <row r="7" spans="1:14" x14ac:dyDescent="0.45">
      <c r="A7" s="1"/>
      <c r="B7" s="233"/>
      <c r="C7" s="11" t="s">
        <v>12</v>
      </c>
      <c r="D7" s="12" t="s">
        <v>11</v>
      </c>
      <c r="E7" s="11" t="s">
        <v>53</v>
      </c>
      <c r="F7" s="238"/>
      <c r="G7" s="240"/>
      <c r="H7" s="242"/>
      <c r="I7" s="13">
        <v>300</v>
      </c>
      <c r="J7" s="13">
        <v>750</v>
      </c>
      <c r="K7" s="13">
        <v>1350</v>
      </c>
      <c r="L7" s="13">
        <v>2100</v>
      </c>
      <c r="M7" s="14">
        <v>3000</v>
      </c>
      <c r="N7" s="1"/>
    </row>
    <row r="8" spans="1:14" x14ac:dyDescent="0.45">
      <c r="A8" s="1"/>
      <c r="B8" s="221" t="s">
        <v>13</v>
      </c>
      <c r="C8" s="222"/>
      <c r="D8" s="222"/>
      <c r="E8" s="222"/>
      <c r="F8" s="222"/>
      <c r="G8" s="223"/>
      <c r="H8" s="15">
        <v>0.7</v>
      </c>
      <c r="I8" s="16">
        <v>0.6</v>
      </c>
      <c r="J8" s="16">
        <v>0.7</v>
      </c>
      <c r="K8" s="16">
        <v>0.9</v>
      </c>
      <c r="L8" s="16">
        <v>1</v>
      </c>
      <c r="M8" s="17">
        <v>1.3</v>
      </c>
      <c r="N8" s="1"/>
    </row>
    <row r="9" spans="1:14" x14ac:dyDescent="0.45">
      <c r="A9" s="1"/>
      <c r="B9" s="121" t="s">
        <v>60</v>
      </c>
      <c r="C9" s="25">
        <v>150</v>
      </c>
      <c r="D9" s="12" t="s">
        <v>11</v>
      </c>
      <c r="E9" s="25">
        <v>150</v>
      </c>
      <c r="F9" s="118">
        <v>16000</v>
      </c>
      <c r="G9" s="26">
        <f t="shared" ref="G9:G10" si="0">2*(E9+C9)*F9/1000000</f>
        <v>9.6</v>
      </c>
      <c r="H9" s="27">
        <f t="shared" ref="H9:H10" si="1">IF($H$8&gt;0,G9,0)</f>
        <v>9.6</v>
      </c>
      <c r="I9" s="26">
        <f t="shared" ref="I9:I10" si="2">IF($H$8=0,IF(AND(IF(C9&gt;=E9,C9,E9)&gt;=0,IF(C9&gt;=E9,C9,E9)&lt;=300),G9,0),0)</f>
        <v>0</v>
      </c>
      <c r="J9" s="26">
        <f t="shared" ref="J9:J10" si="3">IF($H$8=0,IF(AND(IF(C9&gt;=E9,C9,E9)&gt;300,IF(C9&gt;=E9,C9,E9)&lt;=750),G9,0),0)</f>
        <v>0</v>
      </c>
      <c r="K9" s="26">
        <f t="shared" ref="K9:K10" si="4">IF($H$8=0,IF(AND(IF(C9&gt;=E9,C9,E9)&gt;750,IF(C9&gt;=E9,C9,E9)&lt;=1350),G9,0),0)</f>
        <v>0</v>
      </c>
      <c r="L9" s="26">
        <f t="shared" ref="L9:L10" si="5">IF($H$8=0,IF(AND(IF(C9&gt;=E9,C9,E9)&gt;1350,IF(C9&gt;=E9,C9,E9)&lt;=2100),G9,0),0)</f>
        <v>0</v>
      </c>
      <c r="M9" s="28">
        <f t="shared" ref="M9:M10" si="6">IF($H$8=0,IF(AND(IF(C9&gt;=E9,C9,E9)&gt;2100,IF(C9&gt;=E9,C9,E9)&lt;=3000),G9,0),0)</f>
        <v>0</v>
      </c>
      <c r="N9" s="1"/>
    </row>
    <row r="10" spans="1:14" ht="14.65" thickBot="1" x14ac:dyDescent="0.5">
      <c r="A10" s="1"/>
      <c r="B10" s="122" t="s">
        <v>60</v>
      </c>
      <c r="C10" s="29">
        <v>150</v>
      </c>
      <c r="D10" s="30" t="s">
        <v>11</v>
      </c>
      <c r="E10" s="29">
        <v>150</v>
      </c>
      <c r="F10" s="119">
        <v>18000</v>
      </c>
      <c r="G10" s="31">
        <f t="shared" si="0"/>
        <v>10.8</v>
      </c>
      <c r="H10" s="32">
        <f t="shared" si="1"/>
        <v>10.8</v>
      </c>
      <c r="I10" s="31">
        <f t="shared" si="2"/>
        <v>0</v>
      </c>
      <c r="J10" s="31">
        <f t="shared" si="3"/>
        <v>0</v>
      </c>
      <c r="K10" s="31">
        <f t="shared" si="4"/>
        <v>0</v>
      </c>
      <c r="L10" s="31">
        <f t="shared" si="5"/>
        <v>0</v>
      </c>
      <c r="M10" s="33">
        <f t="shared" si="6"/>
        <v>0</v>
      </c>
      <c r="N10" s="1"/>
    </row>
    <row r="11" spans="1:14" ht="14.65" thickBot="1" x14ac:dyDescent="0.5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</row>
    <row r="12" spans="1:14" x14ac:dyDescent="0.45">
      <c r="A12" s="1"/>
      <c r="B12" s="1"/>
      <c r="C12" s="1"/>
      <c r="D12" s="1"/>
      <c r="E12" s="1"/>
      <c r="F12" s="224" t="s">
        <v>14</v>
      </c>
      <c r="G12" s="225"/>
      <c r="H12" s="35">
        <f t="shared" ref="H12:M12" si="7">SUM(H9:H10)</f>
        <v>20.399999999999999</v>
      </c>
      <c r="I12" s="36">
        <f t="shared" si="7"/>
        <v>0</v>
      </c>
      <c r="J12" s="36">
        <f t="shared" si="7"/>
        <v>0</v>
      </c>
      <c r="K12" s="36">
        <f t="shared" si="7"/>
        <v>0</v>
      </c>
      <c r="L12" s="36">
        <f t="shared" si="7"/>
        <v>0</v>
      </c>
      <c r="M12" s="37">
        <f t="shared" si="7"/>
        <v>0</v>
      </c>
      <c r="N12" s="1"/>
    </row>
    <row r="13" spans="1:14" ht="14.65" thickBot="1" x14ac:dyDescent="0.5">
      <c r="A13" s="1"/>
      <c r="B13" s="1"/>
      <c r="C13" s="1"/>
      <c r="D13" s="1"/>
      <c r="E13" s="1"/>
      <c r="F13" s="226" t="s">
        <v>15</v>
      </c>
      <c r="G13" s="227"/>
      <c r="H13" s="38">
        <f>H8*H23</f>
        <v>5.4898199999999999</v>
      </c>
      <c r="I13" s="39">
        <f>I8*H23</f>
        <v>4.7055600000000002</v>
      </c>
      <c r="J13" s="39">
        <f>J8*H23</f>
        <v>5.4898199999999999</v>
      </c>
      <c r="K13" s="39">
        <f>K8*H23</f>
        <v>7.0583400000000003</v>
      </c>
      <c r="L13" s="39">
        <f>L8*H23</f>
        <v>7.8426</v>
      </c>
      <c r="M13" s="40">
        <f>M8*H23</f>
        <v>10.19538</v>
      </c>
      <c r="N13" s="1"/>
    </row>
    <row r="14" spans="1:14" ht="14.65" thickBot="1" x14ac:dyDescent="0.5">
      <c r="A14" s="1"/>
      <c r="B14" s="1"/>
      <c r="C14" s="1"/>
      <c r="D14" s="1"/>
      <c r="E14" s="1"/>
      <c r="F14" s="228" t="s">
        <v>16</v>
      </c>
      <c r="G14" s="229"/>
      <c r="H14" s="41">
        <f>H13*H12</f>
        <v>111.99232799999999</v>
      </c>
      <c r="I14" s="42">
        <f>I12*I13</f>
        <v>0</v>
      </c>
      <c r="J14" s="42">
        <f>J12*J13</f>
        <v>0</v>
      </c>
      <c r="K14" s="42">
        <f>K12*K13</f>
        <v>0</v>
      </c>
      <c r="L14" s="42">
        <f>L12*L13</f>
        <v>0</v>
      </c>
      <c r="M14" s="43">
        <f>M12*M13</f>
        <v>0</v>
      </c>
      <c r="N14" s="1"/>
    </row>
    <row r="15" spans="1:14" ht="14.45" customHeight="1" thickBot="1" x14ac:dyDescent="0.5">
      <c r="A15" s="1"/>
      <c r="B15" s="1"/>
      <c r="C15" s="1"/>
      <c r="D15" s="1"/>
      <c r="E15" s="1"/>
      <c r="F15" s="44" t="s">
        <v>17</v>
      </c>
      <c r="G15" s="45"/>
      <c r="H15" s="46">
        <f>H14+I14+J14+K14+L14+M14</f>
        <v>111.99232799999999</v>
      </c>
      <c r="I15" s="47" t="s">
        <v>18</v>
      </c>
      <c r="J15" s="1"/>
      <c r="K15" s="1"/>
      <c r="L15" s="1"/>
      <c r="N15" s="1"/>
    </row>
    <row r="16" spans="1:14" ht="14.65" thickBot="1" x14ac:dyDescent="0.5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</row>
    <row r="17" spans="1:14" ht="14.65" thickBot="1" x14ac:dyDescent="0.5">
      <c r="A17" s="1"/>
      <c r="B17" s="1"/>
      <c r="C17" s="1"/>
      <c r="D17" s="1"/>
      <c r="E17" s="48">
        <v>0.15</v>
      </c>
      <c r="F17" s="230" t="s">
        <v>19</v>
      </c>
      <c r="G17" s="231"/>
      <c r="H17" s="49">
        <f>E17*H15</f>
        <v>16.798849199999996</v>
      </c>
      <c r="I17" s="50" t="s">
        <v>20</v>
      </c>
      <c r="J17" s="1"/>
      <c r="K17" s="1"/>
      <c r="L17" s="1"/>
      <c r="M17" s="1"/>
      <c r="N17" s="1"/>
    </row>
    <row r="18" spans="1:14" ht="14.65" thickBot="1" x14ac:dyDescent="0.5">
      <c r="A18" s="1"/>
      <c r="B18" s="1"/>
      <c r="C18" s="1"/>
      <c r="D18" s="1"/>
      <c r="E18" s="1"/>
      <c r="F18" s="1"/>
      <c r="G18" s="51"/>
      <c r="H18" s="52"/>
      <c r="I18" s="6"/>
      <c r="J18" s="1"/>
      <c r="K18" s="1"/>
      <c r="L18" s="1"/>
      <c r="M18" s="1"/>
      <c r="N18" s="1"/>
    </row>
    <row r="19" spans="1:14" ht="24.6" customHeight="1" thickBot="1" x14ac:dyDescent="0.5">
      <c r="A19" s="1"/>
      <c r="B19" s="1"/>
      <c r="C19" s="1"/>
      <c r="D19" s="1"/>
      <c r="E19" s="1"/>
      <c r="F19" s="205" t="s">
        <v>21</v>
      </c>
      <c r="G19" s="206"/>
      <c r="H19" s="134">
        <f>H17+H15</f>
        <v>128.79117719999999</v>
      </c>
      <c r="I19" s="135" t="s">
        <v>20</v>
      </c>
      <c r="J19" s="1"/>
      <c r="K19" s="1"/>
      <c r="L19" s="1"/>
      <c r="M19" s="1"/>
      <c r="N19" s="1"/>
    </row>
    <row r="20" spans="1:14" ht="14.65" thickBot="1" x14ac:dyDescent="0.5">
      <c r="A20" s="1"/>
      <c r="B20" s="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55" customFormat="1" ht="14.65" thickBot="1" x14ac:dyDescent="0.5">
      <c r="A21" s="6"/>
      <c r="B21" s="54"/>
      <c r="C21" s="218" t="s">
        <v>22</v>
      </c>
      <c r="D21" s="219"/>
      <c r="E21" s="219"/>
      <c r="F21" s="219"/>
      <c r="G21" s="219"/>
      <c r="H21" s="219"/>
      <c r="I21" s="219"/>
      <c r="J21" s="219"/>
      <c r="K21" s="219"/>
      <c r="L21" s="220"/>
      <c r="M21" s="6"/>
      <c r="N21" s="1"/>
    </row>
    <row r="22" spans="1:14" s="55" customFormat="1" x14ac:dyDescent="0.45">
      <c r="A22" s="6"/>
      <c r="B22" s="56" t="s">
        <v>23</v>
      </c>
      <c r="C22" s="57" t="s">
        <v>24</v>
      </c>
      <c r="D22" s="58" t="s">
        <v>25</v>
      </c>
      <c r="E22" s="58" t="s">
        <v>26</v>
      </c>
      <c r="F22" s="58" t="s">
        <v>27</v>
      </c>
      <c r="G22" s="58" t="s">
        <v>28</v>
      </c>
      <c r="H22" s="136">
        <v>1</v>
      </c>
      <c r="I22" s="9">
        <v>1.2</v>
      </c>
      <c r="J22" s="9">
        <v>1.6</v>
      </c>
      <c r="K22" s="9">
        <v>2</v>
      </c>
      <c r="L22" s="10">
        <v>2.5</v>
      </c>
      <c r="M22" s="6"/>
      <c r="N22" s="1"/>
    </row>
    <row r="23" spans="1:14" s="55" customFormat="1" ht="14.65" thickBot="1" x14ac:dyDescent="0.5">
      <c r="A23" s="6"/>
      <c r="B23" s="59" t="s">
        <v>29</v>
      </c>
      <c r="C23" s="60">
        <v>3.9213</v>
      </c>
      <c r="D23" s="61">
        <v>4.7055999999999996</v>
      </c>
      <c r="E23" s="61">
        <v>5.4897999999999998</v>
      </c>
      <c r="F23" s="61">
        <v>6.2740999999999998</v>
      </c>
      <c r="G23" s="61">
        <v>7.0583999999999998</v>
      </c>
      <c r="H23" s="137">
        <v>7.8426</v>
      </c>
      <c r="I23" s="61">
        <v>9.4110999999999994</v>
      </c>
      <c r="J23" s="61">
        <v>12.5481</v>
      </c>
      <c r="K23" s="61">
        <v>15.6852</v>
      </c>
      <c r="L23" s="62">
        <v>19.606400000000001</v>
      </c>
      <c r="M23" s="6"/>
      <c r="N23" s="1"/>
    </row>
    <row r="24" spans="1:14" x14ac:dyDescent="0.45">
      <c r="A24" s="1"/>
      <c r="B24" s="1"/>
      <c r="C24" s="1"/>
      <c r="D24" s="1"/>
      <c r="E24" s="1"/>
      <c r="F24" s="1"/>
      <c r="G24" s="6"/>
      <c r="H24" s="6"/>
      <c r="I24" s="1"/>
      <c r="J24" s="1"/>
      <c r="K24" s="1"/>
      <c r="L24" s="1"/>
      <c r="M24" s="1"/>
      <c r="N24" s="1"/>
    </row>
    <row r="25" spans="1:14" x14ac:dyDescent="0.45">
      <c r="A25" s="1"/>
      <c r="B25" s="1"/>
      <c r="C25" s="1"/>
      <c r="D25" s="1"/>
      <c r="E25" s="1"/>
      <c r="F25" s="1"/>
      <c r="G25" s="6"/>
      <c r="H25" s="63"/>
      <c r="I25" s="1"/>
      <c r="J25" s="1"/>
      <c r="K25" s="1"/>
      <c r="L25" s="1"/>
      <c r="M25" s="1"/>
      <c r="N25" s="1"/>
    </row>
    <row r="26" spans="1:14" x14ac:dyDescent="0.45">
      <c r="A26" s="1"/>
      <c r="B26" s="1"/>
      <c r="C26" s="1"/>
      <c r="D26" s="1"/>
      <c r="E26" s="1"/>
      <c r="F26" s="1"/>
      <c r="G26" s="6"/>
      <c r="H26" s="63"/>
      <c r="I26" s="1"/>
      <c r="J26" s="1"/>
      <c r="K26" s="1"/>
      <c r="L26" s="1"/>
      <c r="M26" s="1"/>
      <c r="N26" s="1"/>
    </row>
    <row r="27" spans="1:14" x14ac:dyDescent="0.45">
      <c r="A27" s="1"/>
      <c r="B27" s="1"/>
      <c r="C27" s="1"/>
      <c r="D27" s="1"/>
      <c r="E27" s="1"/>
      <c r="F27" s="1"/>
      <c r="G27" s="6"/>
      <c r="H27" s="63"/>
      <c r="I27" s="1"/>
      <c r="J27" s="1"/>
      <c r="K27" s="1"/>
      <c r="L27" s="1"/>
      <c r="M27" s="1"/>
      <c r="N27" s="1"/>
    </row>
    <row r="28" spans="1:14" x14ac:dyDescent="0.45">
      <c r="A28" s="1"/>
      <c r="B28" s="1"/>
      <c r="C28" s="1"/>
      <c r="D28" s="1"/>
      <c r="E28" s="1"/>
      <c r="F28" s="1"/>
      <c r="G28" s="6"/>
      <c r="H28" s="63"/>
      <c r="I28" s="1"/>
      <c r="J28" s="1"/>
      <c r="K28" s="1"/>
      <c r="L28" s="1"/>
      <c r="M28" s="1"/>
      <c r="N28" s="1"/>
    </row>
    <row r="29" spans="1:14" x14ac:dyDescent="0.45">
      <c r="A29" s="1"/>
      <c r="B29" s="1"/>
      <c r="C29" s="1"/>
      <c r="D29" s="1"/>
      <c r="E29" s="1"/>
      <c r="F29" s="1"/>
      <c r="G29" s="6"/>
      <c r="H29" s="63"/>
      <c r="I29" s="1"/>
      <c r="J29" s="1"/>
      <c r="K29" s="1"/>
      <c r="L29" s="1"/>
      <c r="M29" s="1"/>
      <c r="N29" s="1"/>
    </row>
    <row r="30" spans="1:14" x14ac:dyDescent="0.45">
      <c r="A30" s="1"/>
      <c r="B30" s="1"/>
      <c r="C30" s="1"/>
      <c r="D30" s="1"/>
      <c r="E30" s="1"/>
      <c r="F30" s="1"/>
      <c r="G30" s="6"/>
      <c r="H30" s="63"/>
      <c r="I30" s="1"/>
      <c r="J30" s="1"/>
      <c r="K30" s="1"/>
      <c r="L30" s="1"/>
      <c r="M30" s="1"/>
      <c r="N30" s="1"/>
    </row>
    <row r="31" spans="1:14" x14ac:dyDescent="0.45">
      <c r="A31" s="1"/>
      <c r="B31" s="1"/>
      <c r="C31" s="1"/>
      <c r="D31" s="1"/>
      <c r="E31" s="1"/>
      <c r="F31" s="1"/>
      <c r="G31" s="6"/>
      <c r="H31" s="63"/>
      <c r="I31" s="1"/>
      <c r="J31" s="1"/>
      <c r="K31" s="1"/>
      <c r="L31" s="1"/>
      <c r="M31" s="1"/>
      <c r="N31" s="1"/>
    </row>
    <row r="32" spans="1:14" x14ac:dyDescent="0.45">
      <c r="A32" s="1"/>
      <c r="B32" s="1"/>
      <c r="C32" s="1"/>
      <c r="D32" s="1"/>
      <c r="E32" s="1"/>
      <c r="F32" s="1"/>
      <c r="G32" s="6"/>
      <c r="H32" s="63"/>
      <c r="I32" s="1"/>
      <c r="J32" s="1"/>
      <c r="K32" s="1"/>
      <c r="L32" s="1"/>
      <c r="M32" s="1"/>
      <c r="N32" s="1"/>
    </row>
    <row r="33" spans="1:14" x14ac:dyDescent="0.45">
      <c r="A33" s="1"/>
      <c r="B33" s="1"/>
      <c r="C33" s="1"/>
      <c r="D33" s="1"/>
      <c r="E33" s="1"/>
      <c r="F33" s="1"/>
      <c r="G33" s="6"/>
      <c r="H33" s="63"/>
      <c r="I33" s="1"/>
      <c r="J33" s="1"/>
      <c r="K33" s="1"/>
      <c r="L33" s="1"/>
      <c r="M33" s="1"/>
      <c r="N33" s="1"/>
    </row>
    <row r="34" spans="1:14" x14ac:dyDescent="0.45">
      <c r="A34" s="1"/>
      <c r="B34" s="1"/>
      <c r="C34" s="1"/>
      <c r="D34" s="1"/>
      <c r="E34" s="1"/>
      <c r="F34" s="1"/>
      <c r="G34" s="6"/>
      <c r="H34" s="63"/>
      <c r="I34" s="1"/>
      <c r="J34" s="1"/>
      <c r="K34" s="1"/>
      <c r="L34" s="1"/>
      <c r="M34" s="1"/>
      <c r="N34" s="1"/>
    </row>
    <row r="35" spans="1:14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mergeCells count="14">
    <mergeCell ref="C21:L21"/>
    <mergeCell ref="B8:G8"/>
    <mergeCell ref="F12:G12"/>
    <mergeCell ref="F13:G13"/>
    <mergeCell ref="F14:G14"/>
    <mergeCell ref="F17:G17"/>
    <mergeCell ref="F19:G19"/>
    <mergeCell ref="B1:M1"/>
    <mergeCell ref="B2:M2"/>
    <mergeCell ref="B6:B7"/>
    <mergeCell ref="C6:E6"/>
    <mergeCell ref="F6:F7"/>
    <mergeCell ref="G6:G7"/>
    <mergeCell ref="H6:H7"/>
  </mergeCells>
  <pageMargins left="0.25" right="0.25" top="0.75" bottom="0.75" header="0.3" footer="0.3"/>
  <pageSetup paperSize="9" scale="67" orientation="portrait" horizontalDpi="4294967293" verticalDpi="4294967293" r:id="rId1"/>
  <rowBreaks count="1" manualBreakCount="1">
    <brk id="37" max="13" man="1"/>
  </rowBreaks>
  <colBreaks count="1" manualBreakCount="1">
    <brk id="14" min="2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BOQ</vt:lpstr>
      <vt:lpstr>EW-Duct Weight-FCU</vt:lpstr>
      <vt:lpstr>EW-Duct Weight-EXHAUST</vt:lpstr>
      <vt:lpstr>EXST-Duct Weight-FCU</vt:lpstr>
      <vt:lpstr>EXST-Duct Weight-EXHAUST</vt:lpstr>
      <vt:lpstr>WW-Duct Weight-FCU</vt:lpstr>
      <vt:lpstr>WW-Duct Weight-EXHAUST</vt:lpstr>
      <vt:lpstr>BOQ!Print_Area</vt:lpstr>
      <vt:lpstr>'EW-Duct Weight-EXHAUST'!Print_Area</vt:lpstr>
      <vt:lpstr>'EW-Duct Weight-FCU'!Print_Area</vt:lpstr>
      <vt:lpstr>'EXST-Duct Weight-EXHAUST'!Print_Area</vt:lpstr>
      <vt:lpstr>'EXST-Duct Weight-FCU'!Print_Area</vt:lpstr>
      <vt:lpstr>'WW-Duct Weight-EXHAUST'!Print_Area</vt:lpstr>
      <vt:lpstr>'WW-Duct Weight-FCU'!Print_Area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mohamad nohayli</cp:lastModifiedBy>
  <dcterms:created xsi:type="dcterms:W3CDTF">2015-06-05T18:17:20Z</dcterms:created>
  <dcterms:modified xsi:type="dcterms:W3CDTF">2021-04-28T07:12:49Z</dcterms:modified>
</cp:coreProperties>
</file>