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charts/chart25.xml" ContentType="application/vnd.openxmlformats-officedocument.drawingml.chart+xml"/>
  <Override PartName="/xl/charts/style22.xml" ContentType="application/vnd.ms-office.chartstyle+xml"/>
  <Override PartName="/xl/charts/colors22.xml" ContentType="application/vnd.ms-office.chartcolorstyle+xml"/>
  <Override PartName="/xl/charts/chart26.xml" ContentType="application/vnd.openxmlformats-officedocument.drawingml.chart+xml"/>
  <Override PartName="/xl/charts/style23.xml" ContentType="application/vnd.ms-office.chartstyle+xml"/>
  <Override PartName="/xl/charts/colors23.xml" ContentType="application/vnd.ms-office.chartcolorstyle+xml"/>
  <Override PartName="/xl/charts/chart27.xml" ContentType="application/vnd.openxmlformats-officedocument.drawingml.chart+xml"/>
  <Override PartName="/xl/charts/style24.xml" ContentType="application/vnd.ms-office.chartstyle+xml"/>
  <Override PartName="/xl/charts/colors24.xml" ContentType="application/vnd.ms-office.chartcolorstyle+xml"/>
  <Override PartName="/xl/charts/chart28.xml" ContentType="application/vnd.openxmlformats-officedocument.drawingml.chart+xml"/>
  <Override PartName="/xl/drawings/drawing9.xml" ContentType="application/vnd.openxmlformats-officedocument.drawing+xml"/>
  <Override PartName="/xl/charts/chart29.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C:\Users\Phuong Tran\Desktop\Phuong\Data analyst\Portfolio\Project 4. Telesale\"/>
    </mc:Choice>
  </mc:AlternateContent>
  <xr:revisionPtr revIDLastSave="0" documentId="8_{49875C58-8BED-49FC-9E01-5AAFF9AFB12D}" xr6:coauthVersionLast="47" xr6:coauthVersionMax="47" xr10:uidLastSave="{00000000-0000-0000-0000-000000000000}"/>
  <bookViews>
    <workbookView xWindow="28680" yWindow="4935" windowWidth="29040" windowHeight="15720" activeTab="2" xr2:uid="{00000000-000D-0000-FFFF-FFFF00000000}"/>
  </bookViews>
  <sheets>
    <sheet name="Task" sheetId="1" r:id="rId1"/>
    <sheet name="Monthly Dashboard" sheetId="5" r:id="rId2"/>
    <sheet name="Weekly Dashboard" sheetId="11" r:id="rId3"/>
    <sheet name="Monthly Pivot Tables" sheetId="7" r:id="rId4"/>
    <sheet name="Weekly Pivot Tables" sheetId="12" r:id="rId5"/>
    <sheet name="All Projects" sheetId="6" r:id="rId6"/>
  </sheets>
  <definedNames>
    <definedName name="Slicer_Month">#N/A</definedName>
    <definedName name="Slicer_Month1">#N/A</definedName>
    <definedName name="Slicer_Week">#N/A</definedName>
  </definedNames>
  <calcPr calcId="191029"/>
  <pivotCaches>
    <pivotCache cacheId="11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12" l="1"/>
  <c r="B22" i="12"/>
  <c r="F5" i="12"/>
  <c r="E5" i="12"/>
  <c r="D5" i="12"/>
  <c r="C5" i="12"/>
  <c r="B5" i="12"/>
  <c r="A5" i="12"/>
  <c r="C154" i="12"/>
  <c r="C153" i="12"/>
  <c r="B154" i="12"/>
  <c r="B153" i="12"/>
  <c r="C152" i="12"/>
  <c r="B152" i="12"/>
  <c r="C21" i="12"/>
  <c r="C20" i="12"/>
  <c r="C19" i="12"/>
  <c r="B21" i="12"/>
  <c r="B20" i="12"/>
  <c r="B19" i="12"/>
  <c r="B119" i="7"/>
  <c r="C119" i="7"/>
  <c r="B120" i="7"/>
  <c r="C120" i="7"/>
  <c r="B121" i="7"/>
  <c r="C121" i="7"/>
  <c r="E152" i="12" l="1"/>
  <c r="D152" i="12"/>
  <c r="E153" i="12"/>
  <c r="E154" i="12"/>
  <c r="D153" i="12"/>
  <c r="D154" i="12"/>
  <c r="U3" i="6"/>
  <c r="U4" i="6"/>
  <c r="U5" i="6"/>
  <c r="U6" i="6"/>
  <c r="U7" i="6"/>
  <c r="U8" i="6"/>
  <c r="U9" i="6"/>
  <c r="U10" i="6"/>
  <c r="U11" i="6"/>
  <c r="U12" i="6"/>
  <c r="U13" i="6"/>
  <c r="U14" i="6"/>
  <c r="U15" i="6"/>
  <c r="U16" i="6"/>
  <c r="U17" i="6"/>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46" i="6"/>
  <c r="U47" i="6"/>
  <c r="U48" i="6"/>
  <c r="U49" i="6"/>
  <c r="U50" i="6"/>
  <c r="U51" i="6"/>
  <c r="U52" i="6"/>
  <c r="U2" i="6"/>
  <c r="T3" i="6"/>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2" i="6"/>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2" i="6"/>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2" i="6"/>
  <c r="N37" i="6"/>
  <c r="N38" i="6"/>
  <c r="N39" i="6"/>
  <c r="N40" i="6"/>
  <c r="N41" i="6"/>
  <c r="N42" i="6"/>
  <c r="N43" i="6"/>
  <c r="N44" i="6"/>
  <c r="N45" i="6"/>
  <c r="N46" i="6"/>
  <c r="N47" i="6"/>
  <c r="N48" i="6"/>
  <c r="N49" i="6"/>
  <c r="N50" i="6"/>
  <c r="N51" i="6"/>
  <c r="N52" i="6"/>
  <c r="N36"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2" i="6"/>
  <c r="M37" i="6"/>
  <c r="M38" i="6"/>
  <c r="M39" i="6"/>
  <c r="M40" i="6"/>
  <c r="M41" i="6"/>
  <c r="M42" i="6"/>
  <c r="M43" i="6"/>
  <c r="M44" i="6"/>
  <c r="M45" i="6"/>
  <c r="M46" i="6"/>
  <c r="M47" i="6"/>
  <c r="M48" i="6"/>
  <c r="M49" i="6"/>
  <c r="M50" i="6"/>
  <c r="M51" i="6"/>
  <c r="M52" i="6"/>
  <c r="M36" i="6"/>
  <c r="M35" i="6"/>
  <c r="M20" i="6"/>
  <c r="M21" i="6"/>
  <c r="M22" i="6"/>
  <c r="M23" i="6"/>
  <c r="M24" i="6"/>
  <c r="M25" i="6"/>
  <c r="M26" i="6"/>
  <c r="M27" i="6"/>
  <c r="M28" i="6"/>
  <c r="M29" i="6"/>
  <c r="M30" i="6"/>
  <c r="M31" i="6"/>
  <c r="M32" i="6"/>
  <c r="M33" i="6"/>
  <c r="M34" i="6"/>
  <c r="M19" i="6"/>
  <c r="M18" i="6"/>
  <c r="M3" i="6"/>
  <c r="M4" i="6"/>
  <c r="M5" i="6"/>
  <c r="M6" i="6"/>
  <c r="M7" i="6"/>
  <c r="M8" i="6"/>
  <c r="M9" i="6"/>
  <c r="M10" i="6"/>
  <c r="M11" i="6"/>
  <c r="M12" i="6"/>
  <c r="M13" i="6"/>
  <c r="M14" i="6"/>
  <c r="M15" i="6"/>
  <c r="M16" i="6"/>
  <c r="M17" i="6"/>
  <c r="M2" i="6"/>
  <c r="C24" i="7"/>
  <c r="C23" i="7"/>
  <c r="C22" i="7"/>
  <c r="C25" i="7"/>
  <c r="B25" i="7"/>
  <c r="B24" i="7"/>
  <c r="B23" i="7"/>
  <c r="B22" i="7"/>
  <c r="D3" i="7"/>
  <c r="I3" i="7"/>
  <c r="H3" i="7"/>
  <c r="G3" i="7"/>
  <c r="F3" i="7"/>
  <c r="E3" i="7"/>
  <c r="E119" i="7" l="1"/>
  <c r="E120" i="7"/>
  <c r="E121" i="7"/>
  <c r="D119" i="7"/>
  <c r="D121" i="7"/>
  <c r="D120" i="7"/>
</calcChain>
</file>

<file path=xl/sharedStrings.xml><?xml version="1.0" encoding="utf-8"?>
<sst xmlns="http://schemas.openxmlformats.org/spreadsheetml/2006/main" count="371" uniqueCount="82">
  <si>
    <t>1. Create 1 monthly dashboard about these 3 projects in new sheet</t>
  </si>
  <si>
    <t>2. Create 1 weekly (latest 4 weeks) dashboard about this 3 project in new sheet</t>
  </si>
  <si>
    <t>Project 1 Metric KPI :</t>
  </si>
  <si>
    <t>Inflow : no target</t>
  </si>
  <si>
    <t>Outflow : no target</t>
  </si>
  <si>
    <t>AHT : &lt; 30</t>
  </si>
  <si>
    <t>SLA : &gt; 80</t>
  </si>
  <si>
    <t>Utilization Rate : target healthy range  between 63 - 75</t>
  </si>
  <si>
    <t>Accuracy : 92%</t>
  </si>
  <si>
    <t>Project 2 Metric KPI :</t>
  </si>
  <si>
    <t>AHT : &lt; 35</t>
  </si>
  <si>
    <t>Accuracy : 97%</t>
  </si>
  <si>
    <t>Project 3 Metric KPI :</t>
  </si>
  <si>
    <t>AHT : &lt; 25</t>
  </si>
  <si>
    <t>Accuracy : 90%</t>
  </si>
  <si>
    <t>Month</t>
  </si>
  <si>
    <t>Week</t>
  </si>
  <si>
    <t>Period Date</t>
  </si>
  <si>
    <t>Inflow</t>
  </si>
  <si>
    <t>Outflow</t>
  </si>
  <si>
    <t>AHT</t>
  </si>
  <si>
    <t>SLA</t>
  </si>
  <si>
    <t>Utilization Rate</t>
  </si>
  <si>
    <t>Accuracy</t>
  </si>
  <si>
    <t>August</t>
  </si>
  <si>
    <t>01.08-07.08</t>
  </si>
  <si>
    <t>08.08-14.08</t>
  </si>
  <si>
    <t>15.08-21.08</t>
  </si>
  <si>
    <t>22.08-28.08</t>
  </si>
  <si>
    <t>September</t>
  </si>
  <si>
    <t>29.08-04.09</t>
  </si>
  <si>
    <t>05.09-11.09</t>
  </si>
  <si>
    <t>12.09-18.09</t>
  </si>
  <si>
    <t>19.09-25.09</t>
  </si>
  <si>
    <t>26.09-02.10</t>
  </si>
  <si>
    <t>October</t>
  </si>
  <si>
    <t>03.10-09.10</t>
  </si>
  <si>
    <t>10.10-16.10</t>
  </si>
  <si>
    <t>17.10-23.10</t>
  </si>
  <si>
    <t>24.10-30.10</t>
  </si>
  <si>
    <t>November</t>
  </si>
  <si>
    <t>31.10-06.11</t>
  </si>
  <si>
    <t>07.11-13.11</t>
  </si>
  <si>
    <t>14.11-20.11</t>
  </si>
  <si>
    <t>21.11-27.11</t>
  </si>
  <si>
    <t>Row Labels</t>
  </si>
  <si>
    <t>Grand Total</t>
  </si>
  <si>
    <t>Sum of Inflow</t>
  </si>
  <si>
    <t>Sum of Outflow</t>
  </si>
  <si>
    <t>Average of AHT</t>
  </si>
  <si>
    <t>Average of SLA</t>
  </si>
  <si>
    <t>Average of Utilization Rate</t>
  </si>
  <si>
    <t>Average of Accuracy</t>
  </si>
  <si>
    <t>Project</t>
  </si>
  <si>
    <t>Project 1</t>
  </si>
  <si>
    <t>Project 2</t>
  </si>
  <si>
    <t>Project 3</t>
  </si>
  <si>
    <t>AHT Target</t>
  </si>
  <si>
    <t>SLA Target</t>
  </si>
  <si>
    <t>AHT Variance</t>
  </si>
  <si>
    <t>SLA Variance</t>
  </si>
  <si>
    <t>Utilization Rate Performance</t>
  </si>
  <si>
    <t>Utilization Rate Lower Limit</t>
  </si>
  <si>
    <t>Utilization Rate Upper Limit</t>
  </si>
  <si>
    <t>Average of Utilization Rate Lower Limit</t>
  </si>
  <si>
    <t>Utilization Rate Healthy Range</t>
  </si>
  <si>
    <t>Average of Utilization Rate Healthy Range</t>
  </si>
  <si>
    <t>Column Labels</t>
  </si>
  <si>
    <t>Healthy Range</t>
  </si>
  <si>
    <t>'</t>
  </si>
  <si>
    <t>Accuracy Target</t>
  </si>
  <si>
    <t>Target Not Achieved</t>
  </si>
  <si>
    <t>Target Over Achieved</t>
  </si>
  <si>
    <t>Average of Accuracy Target</t>
  </si>
  <si>
    <t xml:space="preserve">Target Not Achieved </t>
  </si>
  <si>
    <t xml:space="preserve">Target Over Achieved </t>
  </si>
  <si>
    <t>Inflow Rate Over Total</t>
  </si>
  <si>
    <t>Sum</t>
  </si>
  <si>
    <t>Outflow Rate Over Total</t>
  </si>
  <si>
    <t>Target of AHT</t>
  </si>
  <si>
    <t>Target of SLA</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</si>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</sst>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12" x14ac:knownFonts="1">
    <font>
      <sz val="10"/>
      <color rgb="FF000000"/>
      <name val="Arial"/>
      <scheme val="minor"/>
    </font>
    <font>
      <b/>
      <sz val="10"/>
      <color rgb="FF990000"/>
      <name val="Arial"/>
    </font>
    <font>
      <b/>
      <sz val="10"/>
      <color theme="1"/>
      <name val="Arial"/>
    </font>
    <font>
      <sz val="10"/>
      <color theme="1"/>
      <name val="Arial"/>
    </font>
    <font>
      <sz val="10"/>
      <color rgb="FF000000"/>
      <name val="Arial"/>
      <scheme val="minor"/>
    </font>
    <font>
      <sz val="8"/>
      <name val="Arial"/>
      <scheme val="minor"/>
    </font>
    <font>
      <b/>
      <sz val="10"/>
      <color rgb="FF000000"/>
      <name val="Arial"/>
      <family val="2"/>
      <scheme val="minor"/>
    </font>
    <font>
      <b/>
      <sz val="10"/>
      <color theme="1"/>
      <name val="Arial"/>
      <family val="2"/>
      <scheme val="minor"/>
    </font>
    <font>
      <sz val="10"/>
      <color theme="1"/>
      <name val="Arial"/>
      <family val="2"/>
    </font>
    <font>
      <sz val="10"/>
      <color rgb="FF000000"/>
      <name val="Arial"/>
      <family val="2"/>
      <scheme val="minor"/>
    </font>
    <font>
      <b/>
      <sz val="10"/>
      <color theme="1"/>
      <name val="Arial"/>
      <family val="2"/>
    </font>
    <font>
      <sz val="10"/>
      <color theme="0"/>
      <name val="Arial"/>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222B35"/>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4" fillId="0" borderId="0" applyFont="0" applyFill="0" applyBorder="0" applyAlignment="0" applyProtection="0"/>
  </cellStyleXfs>
  <cellXfs count="28">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horizontal="center"/>
    </xf>
    <xf numFmtId="0" fontId="3" fillId="0" borderId="0" xfId="0" applyFont="1" applyAlignment="1">
      <alignment horizontal="center"/>
    </xf>
    <xf numFmtId="10" fontId="3" fillId="0" borderId="0" xfId="0" applyNumberFormat="1" applyFont="1" applyAlignment="1">
      <alignment horizontal="center"/>
    </xf>
    <xf numFmtId="0" fontId="0" fillId="0" borderId="0" xfId="0" pivotButton="1"/>
    <xf numFmtId="0" fontId="0" fillId="0" borderId="0" xfId="0" applyAlignment="1">
      <alignment horizontal="left"/>
    </xf>
    <xf numFmtId="9" fontId="0" fillId="0" borderId="0" xfId="0" applyNumberFormat="1"/>
    <xf numFmtId="10" fontId="0" fillId="0" borderId="0" xfId="0" applyNumberFormat="1"/>
    <xf numFmtId="0" fontId="6" fillId="0" borderId="0" xfId="0" applyFont="1" applyAlignment="1">
      <alignment horizontal="center" vertical="center"/>
    </xf>
    <xf numFmtId="0" fontId="8" fillId="0" borderId="0" xfId="0" applyFont="1"/>
    <xf numFmtId="0" fontId="7" fillId="2" borderId="1" xfId="0" applyFont="1" applyFill="1" applyBorder="1"/>
    <xf numFmtId="0" fontId="9" fillId="0" borderId="0" xfId="0" applyFont="1"/>
    <xf numFmtId="0" fontId="10" fillId="0" borderId="0" xfId="0" applyFont="1" applyAlignment="1">
      <alignment horizontal="center"/>
    </xf>
    <xf numFmtId="0" fontId="8" fillId="0" borderId="0" xfId="0" applyFont="1" applyAlignment="1">
      <alignment horizontal="center"/>
    </xf>
    <xf numFmtId="9" fontId="0" fillId="0" borderId="0" xfId="1" applyFont="1"/>
    <xf numFmtId="164" fontId="0" fillId="0" borderId="0" xfId="1" applyNumberFormat="1" applyFont="1"/>
    <xf numFmtId="10" fontId="0" fillId="0" borderId="0" xfId="1" applyNumberFormat="1" applyFont="1"/>
    <xf numFmtId="2" fontId="0" fillId="0" borderId="0" xfId="0" applyNumberFormat="1"/>
    <xf numFmtId="165" fontId="0" fillId="0" borderId="0" xfId="0" applyNumberFormat="1"/>
    <xf numFmtId="0" fontId="0" fillId="0" borderId="0" xfId="0" applyAlignment="1">
      <alignment horizontal="left" indent="1"/>
    </xf>
    <xf numFmtId="0" fontId="0" fillId="0" borderId="0" xfId="0" applyAlignment="1">
      <alignment horizontal="center" vertical="center"/>
    </xf>
    <xf numFmtId="166" fontId="0" fillId="0" borderId="0" xfId="1" applyNumberFormat="1" applyFont="1"/>
    <xf numFmtId="0" fontId="7" fillId="2" borderId="0" xfId="0" applyFont="1" applyFill="1"/>
    <xf numFmtId="0" fontId="0" fillId="3" borderId="0" xfId="0" applyFill="1"/>
    <xf numFmtId="0" fontId="11" fillId="3" borderId="0" xfId="0" applyFont="1" applyFill="1"/>
  </cellXfs>
  <cellStyles count="2">
    <cellStyle name="Normal" xfId="0" builtinId="0"/>
    <cellStyle name="Percent" xfId="1" builtinId="5"/>
  </cellStyles>
  <dxfs count="29">
    <dxf>
      <numFmt numFmtId="14" formatCode="0.00%"/>
    </dxf>
    <dxf>
      <numFmt numFmtId="2" formatCode="0.00"/>
    </dxf>
    <dxf>
      <numFmt numFmtId="2" formatCode="0.00"/>
    </dxf>
    <dxf>
      <numFmt numFmtId="13" formatCode="0%"/>
    </dxf>
    <dxf>
      <numFmt numFmtId="14" formatCode="0.00%"/>
    </dxf>
    <dxf>
      <numFmt numFmtId="165" formatCode="0.0"/>
    </dxf>
    <dxf>
      <numFmt numFmtId="165" formatCode="0.0"/>
    </dxf>
    <dxf>
      <numFmt numFmtId="165" formatCode="0.0"/>
    </dxf>
    <dxf>
      <numFmt numFmtId="165" formatCode="0.0"/>
    </dxf>
    <dxf>
      <numFmt numFmtId="165" formatCode="0.0"/>
    </dxf>
    <dxf>
      <numFmt numFmtId="165"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5" formatCode="0.0"/>
    </dxf>
    <dxf>
      <numFmt numFmtId="165" formatCode="0.0"/>
    </dxf>
    <dxf>
      <numFmt numFmtId="165" formatCode="0.0"/>
    </dxf>
    <dxf>
      <numFmt numFmtId="165" formatCode="0.0"/>
    </dxf>
    <dxf>
      <numFmt numFmtId="165" formatCode="0.0"/>
    </dxf>
    <dxf>
      <numFmt numFmtId="165" formatCode="0.0"/>
    </dxf>
    <dxf>
      <numFmt numFmtId="2" formatCode="0.00"/>
    </dxf>
    <dxf>
      <numFmt numFmtId="2" formatCode="0.00"/>
    </dxf>
    <dxf>
      <numFmt numFmtId="14" formatCode="0.00%"/>
    </dxf>
  </dxfs>
  <tableStyles count="0" defaultTableStyle="TableStyleMedium2" defaultPivotStyle="PivotStyleLight16"/>
  <colors>
    <mruColors>
      <color rgb="FF303B4A"/>
      <color rgb="FF222B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1" Type="http://schemas.openxmlformats.org/officeDocument/2006/relationships/image" Target="../media/image1.png"/></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1" Type="http://schemas.openxmlformats.org/officeDocument/2006/relationships/image" Target="../media/image1.png"/></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6.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7.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8.xml.rels><?xml version="1.0" encoding="UTF-8" standalone="yes"?>
<Relationships xmlns="http://schemas.openxmlformats.org/package/2006/relationships"><Relationship Id="rId1" Type="http://schemas.openxmlformats.org/officeDocument/2006/relationships/image" Target="../media/image1.png"/></Relationships>
</file>

<file path=xl/charts/_rels/chart2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1" Type="http://schemas.openxmlformats.org/officeDocument/2006/relationships/image" Target="../media/image1.png"/></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656188014666102"/>
          <c:y val="0.13957133771567837"/>
          <c:w val="0.46580753741660152"/>
          <c:h val="0.70544305702550758"/>
        </c:manualLayout>
      </c:layout>
      <c:doughnutChart>
        <c:varyColors val="1"/>
        <c:ser>
          <c:idx val="0"/>
          <c:order val="0"/>
          <c:tx>
            <c:strRef>
              <c:f>'Monthly Pivot Tables'!$B$21</c:f>
              <c:strCache>
                <c:ptCount val="1"/>
                <c:pt idx="0">
                  <c:v>Inflow Rate Over 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D59-4924-A69F-57CC4EA402D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D59-4924-A69F-57CC4EA402D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D59-4924-A69F-57CC4EA402DC}"/>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vi-VN"/>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'Monthly Pivot Tables'!$A$22:$A$24</c:f>
              <c:strCache>
                <c:ptCount val="3"/>
                <c:pt idx="0">
                  <c:v>Project 1</c:v>
                </c:pt>
                <c:pt idx="1">
                  <c:v>Project 2</c:v>
                </c:pt>
                <c:pt idx="2">
                  <c:v>Project 3</c:v>
                </c:pt>
              </c:strCache>
            </c:strRef>
          </c:cat>
          <c:val>
            <c:numRef>
              <c:f>'Monthly Pivot Tables'!$B$22:$B$24</c:f>
              <c:numCache>
                <c:formatCode>0%</c:formatCode>
                <c:ptCount val="3"/>
                <c:pt idx="0">
                  <c:v>0.5739505639522412</c:v>
                </c:pt>
                <c:pt idx="1">
                  <c:v>0.20875464503835481</c:v>
                </c:pt>
                <c:pt idx="2">
                  <c:v>0.21729479100940402</c:v>
                </c:pt>
              </c:numCache>
            </c:numRef>
          </c:val>
          <c:extLst>
            <c:ext xmlns:c16="http://schemas.microsoft.com/office/drawing/2014/chart" uri="{C3380CC4-5D6E-409C-BE32-E72D297353CC}">
              <c16:uniqueId val="{00000006-9D59-4924-A69F-57CC4EA402DC}"/>
            </c:ext>
          </c:extLst>
        </c:ser>
        <c:dLbls>
          <c:showLegendKey val="0"/>
          <c:showVal val="0"/>
          <c:showCatName val="0"/>
          <c:showSerName val="0"/>
          <c:showPercent val="1"/>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[Telesale.xlsx]Weekly Pivot Tables!PivotTable41</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3">
                      <a:lumMod val="20000"/>
                      <a:lumOff val="80000"/>
                    </a:schemeClr>
                  </a:solidFill>
                  <a:latin typeface="+mn-lt"/>
                  <a:ea typeface="+mn-ea"/>
                  <a:cs typeface="+mn-cs"/>
                </a:defRPr>
              </a:pPr>
              <a:endParaRPr lang="vi-VN"/>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'Weekly Pivot Tables'!$B$75</c:f>
              <c:strCache>
                <c:ptCount val="1"/>
                <c:pt idx="0">
                  <c:v>Average of AHT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3">
                        <a:lumMod val="20000"/>
                        <a:lumOff val="80000"/>
                      </a:schemeClr>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'Weekly Pivot Tables'!$A$76:$A$91</c:f>
              <c:multiLvlStrCache>
                <c:ptCount val="12"/>
                <c:lvl>
                  <c:pt idx="0">
                    <c:v>44</c:v>
                  </c:pt>
                  <c:pt idx="1">
                    <c:v>45</c:v>
                  </c:pt>
                  <c:pt idx="2">
                    <c:v>46</c:v>
                  </c:pt>
                  <c:pt idx="3">
                    <c:v>47</c:v>
                  </c:pt>
                  <c:pt idx="4">
                    <c:v>44</c:v>
                  </c:pt>
                  <c:pt idx="5">
                    <c:v>45</c:v>
                  </c:pt>
                  <c:pt idx="6">
                    <c:v>46</c:v>
                  </c:pt>
                  <c:pt idx="7">
                    <c:v>47</c:v>
                  </c:pt>
                  <c:pt idx="8">
                    <c:v>44</c:v>
                  </c:pt>
                  <c:pt idx="9">
                    <c:v>45</c:v>
                  </c:pt>
                  <c:pt idx="10">
                    <c:v>46</c:v>
                  </c:pt>
                  <c:pt idx="11">
                    <c:v>47</c:v>
                  </c:pt>
                </c:lvl>
                <c:lvl>
                  <c:pt idx="0">
                    <c:v>Project 1</c:v>
                  </c:pt>
                  <c:pt idx="4">
                    <c:v>Project 2</c:v>
                  </c:pt>
                  <c:pt idx="8">
                    <c:v>Project 3</c:v>
                  </c:pt>
                </c:lvl>
              </c:multiLvlStrCache>
            </c:multiLvlStrRef>
          </c:cat>
          <c:val>
            <c:numRef>
              <c:f>'Weekly Pivot Tables'!$B$76:$B$91</c:f>
              <c:numCache>
                <c:formatCode>General</c:formatCode>
                <c:ptCount val="12"/>
                <c:pt idx="0">
                  <c:v>29.23</c:v>
                </c:pt>
                <c:pt idx="1">
                  <c:v>28.21</c:v>
                </c:pt>
                <c:pt idx="2">
                  <c:v>30.97</c:v>
                </c:pt>
                <c:pt idx="3">
                  <c:v>31.94</c:v>
                </c:pt>
                <c:pt idx="4">
                  <c:v>25.64</c:v>
                </c:pt>
                <c:pt idx="5">
                  <c:v>26.03</c:v>
                </c:pt>
                <c:pt idx="6">
                  <c:v>23.75</c:v>
                </c:pt>
                <c:pt idx="7">
                  <c:v>29.39</c:v>
                </c:pt>
                <c:pt idx="8">
                  <c:v>25.28</c:v>
                </c:pt>
                <c:pt idx="9">
                  <c:v>25.02</c:v>
                </c:pt>
                <c:pt idx="10">
                  <c:v>25.93</c:v>
                </c:pt>
                <c:pt idx="11">
                  <c:v>26</c:v>
                </c:pt>
              </c:numCache>
            </c:numRef>
          </c:val>
          <c:extLst>
            <c:ext xmlns:c16="http://schemas.microsoft.com/office/drawing/2014/chart" uri="{C3380CC4-5D6E-409C-BE32-E72D297353CC}">
              <c16:uniqueId val="{00000000-999E-4DDF-942B-FB6CCD05D23E}"/>
            </c:ext>
          </c:extLst>
        </c:ser>
        <c:dLbls>
          <c:showLegendKey val="0"/>
          <c:showVal val="0"/>
          <c:showCatName val="0"/>
          <c:showSerName val="0"/>
          <c:showPercent val="0"/>
          <c:showBubbleSize val="0"/>
        </c:dLbls>
        <c:gapWidth val="219"/>
        <c:overlap val="-27"/>
        <c:axId val="1274370496"/>
        <c:axId val="1002087040"/>
      </c:barChart>
      <c:lineChart>
        <c:grouping val="standard"/>
        <c:varyColors val="0"/>
        <c:ser>
          <c:idx val="1"/>
          <c:order val="1"/>
          <c:tx>
            <c:strRef>
              <c:f>'Weekly Pivot Tables'!$C$75</c:f>
              <c:strCache>
                <c:ptCount val="1"/>
                <c:pt idx="0">
                  <c:v>Target of AHT</c:v>
                </c:pt>
              </c:strCache>
            </c:strRef>
          </c:tx>
          <c:spPr>
            <a:ln w="28575" cap="rnd">
              <a:solidFill>
                <a:srgbClr val="FF0000"/>
              </a:solidFill>
              <a:round/>
            </a:ln>
            <a:effectLst/>
          </c:spPr>
          <c:marker>
            <c:symbol val="none"/>
          </c:marker>
          <c:cat>
            <c:multiLvlStrRef>
              <c:f>'Weekly Pivot Tables'!$A$76:$A$91</c:f>
              <c:multiLvlStrCache>
                <c:ptCount val="12"/>
                <c:lvl>
                  <c:pt idx="0">
                    <c:v>44</c:v>
                  </c:pt>
                  <c:pt idx="1">
                    <c:v>45</c:v>
                  </c:pt>
                  <c:pt idx="2">
                    <c:v>46</c:v>
                  </c:pt>
                  <c:pt idx="3">
                    <c:v>47</c:v>
                  </c:pt>
                  <c:pt idx="4">
                    <c:v>44</c:v>
                  </c:pt>
                  <c:pt idx="5">
                    <c:v>45</c:v>
                  </c:pt>
                  <c:pt idx="6">
                    <c:v>46</c:v>
                  </c:pt>
                  <c:pt idx="7">
                    <c:v>47</c:v>
                  </c:pt>
                  <c:pt idx="8">
                    <c:v>44</c:v>
                  </c:pt>
                  <c:pt idx="9">
                    <c:v>45</c:v>
                  </c:pt>
                  <c:pt idx="10">
                    <c:v>46</c:v>
                  </c:pt>
                  <c:pt idx="11">
                    <c:v>47</c:v>
                  </c:pt>
                </c:lvl>
                <c:lvl>
                  <c:pt idx="0">
                    <c:v>Project 1</c:v>
                  </c:pt>
                  <c:pt idx="4">
                    <c:v>Project 2</c:v>
                  </c:pt>
                  <c:pt idx="8">
                    <c:v>Project 3</c:v>
                  </c:pt>
                </c:lvl>
              </c:multiLvlStrCache>
            </c:multiLvlStrRef>
          </c:cat>
          <c:val>
            <c:numRef>
              <c:f>'Weekly Pivot Tables'!$C$76:$C$91</c:f>
              <c:numCache>
                <c:formatCode>General</c:formatCode>
                <c:ptCount val="12"/>
                <c:pt idx="0">
                  <c:v>30</c:v>
                </c:pt>
                <c:pt idx="1">
                  <c:v>30</c:v>
                </c:pt>
                <c:pt idx="2">
                  <c:v>30</c:v>
                </c:pt>
                <c:pt idx="3">
                  <c:v>30</c:v>
                </c:pt>
                <c:pt idx="4">
                  <c:v>35</c:v>
                </c:pt>
                <c:pt idx="5">
                  <c:v>35</c:v>
                </c:pt>
                <c:pt idx="6">
                  <c:v>35</c:v>
                </c:pt>
                <c:pt idx="7">
                  <c:v>35</c:v>
                </c:pt>
                <c:pt idx="8">
                  <c:v>25</c:v>
                </c:pt>
                <c:pt idx="9">
                  <c:v>25</c:v>
                </c:pt>
                <c:pt idx="10">
                  <c:v>25</c:v>
                </c:pt>
                <c:pt idx="11">
                  <c:v>25</c:v>
                </c:pt>
              </c:numCache>
            </c:numRef>
          </c:val>
          <c:smooth val="0"/>
          <c:extLst>
            <c:ext xmlns:c16="http://schemas.microsoft.com/office/drawing/2014/chart" uri="{C3380CC4-5D6E-409C-BE32-E72D297353CC}">
              <c16:uniqueId val="{00000001-999E-4DDF-942B-FB6CCD05D23E}"/>
            </c:ext>
          </c:extLst>
        </c:ser>
        <c:dLbls>
          <c:showLegendKey val="0"/>
          <c:showVal val="0"/>
          <c:showCatName val="0"/>
          <c:showSerName val="0"/>
          <c:showPercent val="0"/>
          <c:showBubbleSize val="0"/>
        </c:dLbls>
        <c:marker val="1"/>
        <c:smooth val="0"/>
        <c:axId val="1274370496"/>
        <c:axId val="1002087040"/>
      </c:lineChart>
      <c:catAx>
        <c:axId val="127437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vi-VN"/>
          </a:p>
        </c:txPr>
        <c:crossAx val="1002087040"/>
        <c:crosses val="autoZero"/>
        <c:auto val="1"/>
        <c:lblAlgn val="ctr"/>
        <c:lblOffset val="100"/>
        <c:noMultiLvlLbl val="0"/>
      </c:catAx>
      <c:valAx>
        <c:axId val="1002087040"/>
        <c:scaling>
          <c:orientation val="minMax"/>
        </c:scaling>
        <c:delete val="0"/>
        <c:axPos val="l"/>
        <c:majorGridlines>
          <c:spPr>
            <a:ln w="9525" cap="flat" cmpd="sng" algn="ctr">
              <a:solidFill>
                <a:schemeClr val="tx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1">
                    <a:lumMod val="20000"/>
                    <a:lumOff val="80000"/>
                  </a:schemeClr>
                </a:solidFill>
                <a:latin typeface="+mn-lt"/>
                <a:ea typeface="+mn-ea"/>
                <a:cs typeface="+mn-cs"/>
              </a:defRPr>
            </a:pPr>
            <a:endParaRPr lang="vi-VN"/>
          </a:p>
        </c:txPr>
        <c:crossAx val="1274370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accent1">
                  <a:lumMod val="20000"/>
                  <a:lumOff val="80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[Telesale.xlsx]Weekly Pivot Tables!PivotTable42</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accent3">
                      <a:lumMod val="20000"/>
                      <a:lumOff val="80000"/>
                    </a:schemeClr>
                  </a:solidFill>
                  <a:latin typeface="+mn-lt"/>
                  <a:ea typeface="+mn-ea"/>
                  <a:cs typeface="+mn-cs"/>
                </a:defRPr>
              </a:pPr>
              <a:endParaRPr lang="vi-VN"/>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'Weekly Pivot Tables'!$B$97</c:f>
              <c:strCache>
                <c:ptCount val="1"/>
                <c:pt idx="0">
                  <c:v>Average of SLA</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accent3">
                        <a:lumMod val="20000"/>
                        <a:lumOff val="80000"/>
                      </a:schemeClr>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'Weekly Pivot Tables'!$A$98:$A$113</c:f>
              <c:multiLvlStrCache>
                <c:ptCount val="12"/>
                <c:lvl>
                  <c:pt idx="0">
                    <c:v>44</c:v>
                  </c:pt>
                  <c:pt idx="1">
                    <c:v>45</c:v>
                  </c:pt>
                  <c:pt idx="2">
                    <c:v>46</c:v>
                  </c:pt>
                  <c:pt idx="3">
                    <c:v>47</c:v>
                  </c:pt>
                  <c:pt idx="4">
                    <c:v>44</c:v>
                  </c:pt>
                  <c:pt idx="5">
                    <c:v>45</c:v>
                  </c:pt>
                  <c:pt idx="6">
                    <c:v>46</c:v>
                  </c:pt>
                  <c:pt idx="7">
                    <c:v>47</c:v>
                  </c:pt>
                  <c:pt idx="8">
                    <c:v>44</c:v>
                  </c:pt>
                  <c:pt idx="9">
                    <c:v>45</c:v>
                  </c:pt>
                  <c:pt idx="10">
                    <c:v>46</c:v>
                  </c:pt>
                  <c:pt idx="11">
                    <c:v>47</c:v>
                  </c:pt>
                </c:lvl>
                <c:lvl>
                  <c:pt idx="0">
                    <c:v>Project 1</c:v>
                  </c:pt>
                  <c:pt idx="4">
                    <c:v>Project 2</c:v>
                  </c:pt>
                  <c:pt idx="8">
                    <c:v>Project 3</c:v>
                  </c:pt>
                </c:lvl>
              </c:multiLvlStrCache>
            </c:multiLvlStrRef>
          </c:cat>
          <c:val>
            <c:numRef>
              <c:f>'Weekly Pivot Tables'!$B$98:$B$113</c:f>
              <c:numCache>
                <c:formatCode>General</c:formatCode>
                <c:ptCount val="12"/>
                <c:pt idx="0">
                  <c:v>84.58</c:v>
                </c:pt>
                <c:pt idx="1">
                  <c:v>82.53</c:v>
                </c:pt>
                <c:pt idx="2">
                  <c:v>87.7</c:v>
                </c:pt>
                <c:pt idx="3">
                  <c:v>87.49</c:v>
                </c:pt>
                <c:pt idx="4">
                  <c:v>84.85</c:v>
                </c:pt>
                <c:pt idx="5">
                  <c:v>85.73</c:v>
                </c:pt>
                <c:pt idx="6">
                  <c:v>70.23</c:v>
                </c:pt>
                <c:pt idx="7">
                  <c:v>66.599999999999994</c:v>
                </c:pt>
                <c:pt idx="8">
                  <c:v>83.63</c:v>
                </c:pt>
                <c:pt idx="9">
                  <c:v>80.92</c:v>
                </c:pt>
                <c:pt idx="10">
                  <c:v>78.61</c:v>
                </c:pt>
                <c:pt idx="11">
                  <c:v>84.7</c:v>
                </c:pt>
              </c:numCache>
            </c:numRef>
          </c:val>
          <c:extLst>
            <c:ext xmlns:c16="http://schemas.microsoft.com/office/drawing/2014/chart" uri="{C3380CC4-5D6E-409C-BE32-E72D297353CC}">
              <c16:uniqueId val="{00000000-90B5-48A2-85C5-F2BAF6256F6D}"/>
            </c:ext>
          </c:extLst>
        </c:ser>
        <c:dLbls>
          <c:showLegendKey val="0"/>
          <c:showVal val="0"/>
          <c:showCatName val="0"/>
          <c:showSerName val="0"/>
          <c:showPercent val="0"/>
          <c:showBubbleSize val="0"/>
        </c:dLbls>
        <c:gapWidth val="219"/>
        <c:overlap val="-27"/>
        <c:axId val="1274370016"/>
        <c:axId val="1018519936"/>
      </c:barChart>
      <c:lineChart>
        <c:grouping val="standard"/>
        <c:varyColors val="0"/>
        <c:ser>
          <c:idx val="1"/>
          <c:order val="1"/>
          <c:tx>
            <c:strRef>
              <c:f>'Weekly Pivot Tables'!$C$97</c:f>
              <c:strCache>
                <c:ptCount val="1"/>
                <c:pt idx="0">
                  <c:v>Target of SLA</c:v>
                </c:pt>
              </c:strCache>
            </c:strRef>
          </c:tx>
          <c:spPr>
            <a:ln w="28575" cap="rnd">
              <a:solidFill>
                <a:srgbClr val="FF0000"/>
              </a:solidFill>
              <a:round/>
            </a:ln>
            <a:effectLst/>
          </c:spPr>
          <c:marker>
            <c:symbol val="none"/>
          </c:marker>
          <c:cat>
            <c:multiLvlStrRef>
              <c:f>'Weekly Pivot Tables'!$A$98:$A$113</c:f>
              <c:multiLvlStrCache>
                <c:ptCount val="12"/>
                <c:lvl>
                  <c:pt idx="0">
                    <c:v>44</c:v>
                  </c:pt>
                  <c:pt idx="1">
                    <c:v>45</c:v>
                  </c:pt>
                  <c:pt idx="2">
                    <c:v>46</c:v>
                  </c:pt>
                  <c:pt idx="3">
                    <c:v>47</c:v>
                  </c:pt>
                  <c:pt idx="4">
                    <c:v>44</c:v>
                  </c:pt>
                  <c:pt idx="5">
                    <c:v>45</c:v>
                  </c:pt>
                  <c:pt idx="6">
                    <c:v>46</c:v>
                  </c:pt>
                  <c:pt idx="7">
                    <c:v>47</c:v>
                  </c:pt>
                  <c:pt idx="8">
                    <c:v>44</c:v>
                  </c:pt>
                  <c:pt idx="9">
                    <c:v>45</c:v>
                  </c:pt>
                  <c:pt idx="10">
                    <c:v>46</c:v>
                  </c:pt>
                  <c:pt idx="11">
                    <c:v>47</c:v>
                  </c:pt>
                </c:lvl>
                <c:lvl>
                  <c:pt idx="0">
                    <c:v>Project 1</c:v>
                  </c:pt>
                  <c:pt idx="4">
                    <c:v>Project 2</c:v>
                  </c:pt>
                  <c:pt idx="8">
                    <c:v>Project 3</c:v>
                  </c:pt>
                </c:lvl>
              </c:multiLvlStrCache>
            </c:multiLvlStrRef>
          </c:cat>
          <c:val>
            <c:numRef>
              <c:f>'Weekly Pivot Tables'!$C$98:$C$113</c:f>
              <c:numCache>
                <c:formatCode>General</c:formatCode>
                <c:ptCount val="12"/>
                <c:pt idx="0">
                  <c:v>80</c:v>
                </c:pt>
                <c:pt idx="1">
                  <c:v>80</c:v>
                </c:pt>
                <c:pt idx="2">
                  <c:v>80</c:v>
                </c:pt>
                <c:pt idx="3">
                  <c:v>80</c:v>
                </c:pt>
                <c:pt idx="4">
                  <c:v>80</c:v>
                </c:pt>
                <c:pt idx="5">
                  <c:v>80</c:v>
                </c:pt>
                <c:pt idx="6">
                  <c:v>80</c:v>
                </c:pt>
                <c:pt idx="7">
                  <c:v>80</c:v>
                </c:pt>
                <c:pt idx="8">
                  <c:v>80</c:v>
                </c:pt>
                <c:pt idx="9">
                  <c:v>80</c:v>
                </c:pt>
                <c:pt idx="10">
                  <c:v>80</c:v>
                </c:pt>
                <c:pt idx="11">
                  <c:v>80</c:v>
                </c:pt>
              </c:numCache>
            </c:numRef>
          </c:val>
          <c:smooth val="0"/>
          <c:extLst>
            <c:ext xmlns:c16="http://schemas.microsoft.com/office/drawing/2014/chart" uri="{C3380CC4-5D6E-409C-BE32-E72D297353CC}">
              <c16:uniqueId val="{00000001-90B5-48A2-85C5-F2BAF6256F6D}"/>
            </c:ext>
          </c:extLst>
        </c:ser>
        <c:dLbls>
          <c:showLegendKey val="0"/>
          <c:showVal val="0"/>
          <c:showCatName val="0"/>
          <c:showSerName val="0"/>
          <c:showPercent val="0"/>
          <c:showBubbleSize val="0"/>
        </c:dLbls>
        <c:marker val="1"/>
        <c:smooth val="0"/>
        <c:axId val="1274370016"/>
        <c:axId val="1018519936"/>
      </c:lineChart>
      <c:catAx>
        <c:axId val="127437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vi-VN"/>
          </a:p>
        </c:txPr>
        <c:crossAx val="1018519936"/>
        <c:crosses val="autoZero"/>
        <c:auto val="1"/>
        <c:lblAlgn val="ctr"/>
        <c:lblOffset val="100"/>
        <c:noMultiLvlLbl val="0"/>
      </c:catAx>
      <c:valAx>
        <c:axId val="1018519936"/>
        <c:scaling>
          <c:orientation val="minMax"/>
        </c:scaling>
        <c:delete val="0"/>
        <c:axPos val="l"/>
        <c:majorGridlines>
          <c:spPr>
            <a:ln w="9525" cap="flat" cmpd="sng" algn="ctr">
              <a:solidFill>
                <a:schemeClr val="tx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vi-VN"/>
          </a:p>
        </c:txPr>
        <c:crossAx val="1274370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accent1">
                  <a:lumMod val="20000"/>
                  <a:lumOff val="80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1">
              <a:lumMod val="20000"/>
              <a:lumOff val="80000"/>
            </a:schemeClr>
          </a:solidFill>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[Telesale.xlsx]Weekly Pivot Tables!PivotTable43</c:name>
    <c:fmtId val="29"/>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5"/>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3">
                      <a:lumMod val="20000"/>
                      <a:lumOff val="80000"/>
                    </a:schemeClr>
                  </a:solidFill>
                  <a:latin typeface="+mn-lt"/>
                  <a:ea typeface="+mn-ea"/>
                  <a:cs typeface="+mn-cs"/>
                </a:defRPr>
              </a:pPr>
              <a:endParaRPr lang="vi-VN"/>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5"/>
            </a:solidFill>
            <a:ln w="9525">
              <a:solidFill>
                <a:schemeClr val="accent2"/>
              </a:solidFill>
            </a:ln>
            <a:effectLst/>
          </c:spPr>
        </c:marker>
        <c:dLbl>
          <c:idx val="0"/>
          <c:layout>
            <c:manualLayout>
              <c:x val="3.2206119162640902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3">
                      <a:lumMod val="20000"/>
                      <a:lumOff val="80000"/>
                    </a:schemeClr>
                  </a:solidFill>
                  <a:latin typeface="+mn-lt"/>
                  <a:ea typeface="+mn-ea"/>
                  <a:cs typeface="+mn-cs"/>
                </a:defRPr>
              </a:pPr>
              <a:endParaRPr lang="vi-VN"/>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1"/>
          <c:order val="1"/>
          <c:tx>
            <c:strRef>
              <c:f>'Weekly Pivot Tables'!$C$118</c:f>
              <c:strCache>
                <c:ptCount val="1"/>
                <c:pt idx="0">
                  <c:v>Average of Utilization Rate Lower Limit</c:v>
                </c:pt>
              </c:strCache>
            </c:strRef>
          </c:tx>
          <c:spPr>
            <a:noFill/>
            <a:ln>
              <a:noFill/>
            </a:ln>
            <a:effectLst/>
          </c:spPr>
          <c:cat>
            <c:multiLvlStrRef>
              <c:f>'Weekly Pivot Tables'!$A$119:$A$134</c:f>
              <c:multiLvlStrCache>
                <c:ptCount val="12"/>
                <c:lvl>
                  <c:pt idx="0">
                    <c:v>44</c:v>
                  </c:pt>
                  <c:pt idx="1">
                    <c:v>45</c:v>
                  </c:pt>
                  <c:pt idx="2">
                    <c:v>46</c:v>
                  </c:pt>
                  <c:pt idx="3">
                    <c:v>47</c:v>
                  </c:pt>
                  <c:pt idx="4">
                    <c:v>44</c:v>
                  </c:pt>
                  <c:pt idx="5">
                    <c:v>45</c:v>
                  </c:pt>
                  <c:pt idx="6">
                    <c:v>46</c:v>
                  </c:pt>
                  <c:pt idx="7">
                    <c:v>47</c:v>
                  </c:pt>
                  <c:pt idx="8">
                    <c:v>44</c:v>
                  </c:pt>
                  <c:pt idx="9">
                    <c:v>45</c:v>
                  </c:pt>
                  <c:pt idx="10">
                    <c:v>46</c:v>
                  </c:pt>
                  <c:pt idx="11">
                    <c:v>47</c:v>
                  </c:pt>
                </c:lvl>
                <c:lvl>
                  <c:pt idx="0">
                    <c:v>Project 1</c:v>
                  </c:pt>
                  <c:pt idx="4">
                    <c:v>Project 2</c:v>
                  </c:pt>
                  <c:pt idx="8">
                    <c:v>Project 3</c:v>
                  </c:pt>
                </c:lvl>
              </c:multiLvlStrCache>
            </c:multiLvlStrRef>
          </c:cat>
          <c:val>
            <c:numRef>
              <c:f>'Weekly Pivot Tables'!$C$119:$C$134</c:f>
              <c:numCache>
                <c:formatCode>General</c:formatCode>
                <c:ptCount val="12"/>
                <c:pt idx="0">
                  <c:v>63</c:v>
                </c:pt>
                <c:pt idx="1">
                  <c:v>63</c:v>
                </c:pt>
                <c:pt idx="2">
                  <c:v>63</c:v>
                </c:pt>
                <c:pt idx="3">
                  <c:v>63</c:v>
                </c:pt>
                <c:pt idx="4">
                  <c:v>63</c:v>
                </c:pt>
                <c:pt idx="5">
                  <c:v>63</c:v>
                </c:pt>
                <c:pt idx="6">
                  <c:v>63</c:v>
                </c:pt>
                <c:pt idx="7">
                  <c:v>63</c:v>
                </c:pt>
                <c:pt idx="8">
                  <c:v>63</c:v>
                </c:pt>
                <c:pt idx="9">
                  <c:v>63</c:v>
                </c:pt>
                <c:pt idx="10">
                  <c:v>63</c:v>
                </c:pt>
                <c:pt idx="11">
                  <c:v>63</c:v>
                </c:pt>
              </c:numCache>
            </c:numRef>
          </c:val>
          <c:extLst>
            <c:ext xmlns:c16="http://schemas.microsoft.com/office/drawing/2014/chart" uri="{C3380CC4-5D6E-409C-BE32-E72D297353CC}">
              <c16:uniqueId val="{00000000-14BC-4A0A-BFC2-27ED45FC3042}"/>
            </c:ext>
          </c:extLst>
        </c:ser>
        <c:ser>
          <c:idx val="2"/>
          <c:order val="2"/>
          <c:tx>
            <c:strRef>
              <c:f>'Weekly Pivot Tables'!$D$118</c:f>
              <c:strCache>
                <c:ptCount val="1"/>
                <c:pt idx="0">
                  <c:v>Average of Utilization Rate Healthy Range</c:v>
                </c:pt>
              </c:strCache>
            </c:strRef>
          </c:tx>
          <c:spPr>
            <a:solidFill>
              <a:schemeClr val="accent1"/>
            </a:solidFill>
            <a:ln>
              <a:noFill/>
            </a:ln>
            <a:effectLst/>
          </c:spPr>
          <c:cat>
            <c:multiLvlStrRef>
              <c:f>'Weekly Pivot Tables'!$A$119:$A$134</c:f>
              <c:multiLvlStrCache>
                <c:ptCount val="12"/>
                <c:lvl>
                  <c:pt idx="0">
                    <c:v>44</c:v>
                  </c:pt>
                  <c:pt idx="1">
                    <c:v>45</c:v>
                  </c:pt>
                  <c:pt idx="2">
                    <c:v>46</c:v>
                  </c:pt>
                  <c:pt idx="3">
                    <c:v>47</c:v>
                  </c:pt>
                  <c:pt idx="4">
                    <c:v>44</c:v>
                  </c:pt>
                  <c:pt idx="5">
                    <c:v>45</c:v>
                  </c:pt>
                  <c:pt idx="6">
                    <c:v>46</c:v>
                  </c:pt>
                  <c:pt idx="7">
                    <c:v>47</c:v>
                  </c:pt>
                  <c:pt idx="8">
                    <c:v>44</c:v>
                  </c:pt>
                  <c:pt idx="9">
                    <c:v>45</c:v>
                  </c:pt>
                  <c:pt idx="10">
                    <c:v>46</c:v>
                  </c:pt>
                  <c:pt idx="11">
                    <c:v>47</c:v>
                  </c:pt>
                </c:lvl>
                <c:lvl>
                  <c:pt idx="0">
                    <c:v>Project 1</c:v>
                  </c:pt>
                  <c:pt idx="4">
                    <c:v>Project 2</c:v>
                  </c:pt>
                  <c:pt idx="8">
                    <c:v>Project 3</c:v>
                  </c:pt>
                </c:lvl>
              </c:multiLvlStrCache>
            </c:multiLvlStrRef>
          </c:cat>
          <c:val>
            <c:numRef>
              <c:f>'Weekly Pivot Tables'!$D$119:$D$134</c:f>
              <c:numCache>
                <c:formatCode>General</c:formatCode>
                <c:ptCount val="12"/>
                <c:pt idx="0">
                  <c:v>12</c:v>
                </c:pt>
                <c:pt idx="1">
                  <c:v>12</c:v>
                </c:pt>
                <c:pt idx="2">
                  <c:v>12</c:v>
                </c:pt>
                <c:pt idx="3">
                  <c:v>12</c:v>
                </c:pt>
                <c:pt idx="4">
                  <c:v>12</c:v>
                </c:pt>
                <c:pt idx="5">
                  <c:v>12</c:v>
                </c:pt>
                <c:pt idx="6">
                  <c:v>12</c:v>
                </c:pt>
                <c:pt idx="7">
                  <c:v>12</c:v>
                </c:pt>
                <c:pt idx="8">
                  <c:v>12</c:v>
                </c:pt>
                <c:pt idx="9">
                  <c:v>12</c:v>
                </c:pt>
                <c:pt idx="10">
                  <c:v>12</c:v>
                </c:pt>
                <c:pt idx="11">
                  <c:v>12</c:v>
                </c:pt>
              </c:numCache>
            </c:numRef>
          </c:val>
          <c:extLst>
            <c:ext xmlns:c16="http://schemas.microsoft.com/office/drawing/2014/chart" uri="{C3380CC4-5D6E-409C-BE32-E72D297353CC}">
              <c16:uniqueId val="{00000001-14BC-4A0A-BFC2-27ED45FC3042}"/>
            </c:ext>
          </c:extLst>
        </c:ser>
        <c:dLbls>
          <c:showLegendKey val="0"/>
          <c:showVal val="0"/>
          <c:showCatName val="0"/>
          <c:showSerName val="0"/>
          <c:showPercent val="0"/>
          <c:showBubbleSize val="0"/>
        </c:dLbls>
        <c:axId val="1035774448"/>
        <c:axId val="1016295840"/>
      </c:areaChart>
      <c:lineChart>
        <c:grouping val="standard"/>
        <c:varyColors val="0"/>
        <c:ser>
          <c:idx val="0"/>
          <c:order val="0"/>
          <c:tx>
            <c:strRef>
              <c:f>'Weekly Pivot Tables'!$B$118</c:f>
              <c:strCache>
                <c:ptCount val="1"/>
                <c:pt idx="0">
                  <c:v>Average of Utilization Rate</c:v>
                </c:pt>
              </c:strCache>
            </c:strRef>
          </c:tx>
          <c:spPr>
            <a:ln w="28575" cap="rnd">
              <a:solidFill>
                <a:schemeClr val="accent2"/>
              </a:solidFill>
              <a:round/>
            </a:ln>
            <a:effectLst/>
          </c:spPr>
          <c:marker>
            <c:symbol val="circle"/>
            <c:size val="5"/>
            <c:spPr>
              <a:solidFill>
                <a:schemeClr val="accent5"/>
              </a:solidFill>
              <a:ln w="9525">
                <a:solidFill>
                  <a:schemeClr val="accent2"/>
                </a:solidFill>
              </a:ln>
              <a:effectLst/>
            </c:spPr>
          </c:marker>
          <c:dPt>
            <c:idx val="3"/>
            <c:marker>
              <c:symbol val="circle"/>
              <c:size val="5"/>
              <c:spPr>
                <a:solidFill>
                  <a:schemeClr val="accent5"/>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3-14BC-4A0A-BFC2-27ED45FC3042}"/>
              </c:ext>
            </c:extLst>
          </c:dPt>
          <c:dLbls>
            <c:dLbl>
              <c:idx val="3"/>
              <c:layout>
                <c:manualLayout>
                  <c:x val="3.2206119162640902E-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BC-4A0A-BFC2-27ED45FC3042}"/>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3">
                        <a:lumMod val="20000"/>
                        <a:lumOff val="80000"/>
                      </a:schemeClr>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'Weekly Pivot Tables'!$A$119:$A$134</c:f>
              <c:multiLvlStrCache>
                <c:ptCount val="12"/>
                <c:lvl>
                  <c:pt idx="0">
                    <c:v>44</c:v>
                  </c:pt>
                  <c:pt idx="1">
                    <c:v>45</c:v>
                  </c:pt>
                  <c:pt idx="2">
                    <c:v>46</c:v>
                  </c:pt>
                  <c:pt idx="3">
                    <c:v>47</c:v>
                  </c:pt>
                  <c:pt idx="4">
                    <c:v>44</c:v>
                  </c:pt>
                  <c:pt idx="5">
                    <c:v>45</c:v>
                  </c:pt>
                  <c:pt idx="6">
                    <c:v>46</c:v>
                  </c:pt>
                  <c:pt idx="7">
                    <c:v>47</c:v>
                  </c:pt>
                  <c:pt idx="8">
                    <c:v>44</c:v>
                  </c:pt>
                  <c:pt idx="9">
                    <c:v>45</c:v>
                  </c:pt>
                  <c:pt idx="10">
                    <c:v>46</c:v>
                  </c:pt>
                  <c:pt idx="11">
                    <c:v>47</c:v>
                  </c:pt>
                </c:lvl>
                <c:lvl>
                  <c:pt idx="0">
                    <c:v>Project 1</c:v>
                  </c:pt>
                  <c:pt idx="4">
                    <c:v>Project 2</c:v>
                  </c:pt>
                  <c:pt idx="8">
                    <c:v>Project 3</c:v>
                  </c:pt>
                </c:lvl>
              </c:multiLvlStrCache>
            </c:multiLvlStrRef>
          </c:cat>
          <c:val>
            <c:numRef>
              <c:f>'Weekly Pivot Tables'!$B$119:$B$134</c:f>
              <c:numCache>
                <c:formatCode>General</c:formatCode>
                <c:ptCount val="12"/>
                <c:pt idx="0">
                  <c:v>60.32</c:v>
                </c:pt>
                <c:pt idx="1">
                  <c:v>60.46</c:v>
                </c:pt>
                <c:pt idx="2">
                  <c:v>59.76</c:v>
                </c:pt>
                <c:pt idx="3">
                  <c:v>56.34</c:v>
                </c:pt>
                <c:pt idx="4">
                  <c:v>78.150000000000006</c:v>
                </c:pt>
                <c:pt idx="5">
                  <c:v>78.650000000000006</c:v>
                </c:pt>
                <c:pt idx="6">
                  <c:v>76.03</c:v>
                </c:pt>
                <c:pt idx="7">
                  <c:v>75.03</c:v>
                </c:pt>
                <c:pt idx="8">
                  <c:v>72.31</c:v>
                </c:pt>
                <c:pt idx="9">
                  <c:v>71.98</c:v>
                </c:pt>
                <c:pt idx="10">
                  <c:v>68.48</c:v>
                </c:pt>
                <c:pt idx="11">
                  <c:v>66.58</c:v>
                </c:pt>
              </c:numCache>
            </c:numRef>
          </c:val>
          <c:smooth val="0"/>
          <c:extLst>
            <c:ext xmlns:c16="http://schemas.microsoft.com/office/drawing/2014/chart" uri="{C3380CC4-5D6E-409C-BE32-E72D297353CC}">
              <c16:uniqueId val="{00000002-14BC-4A0A-BFC2-27ED45FC3042}"/>
            </c:ext>
          </c:extLst>
        </c:ser>
        <c:dLbls>
          <c:showLegendKey val="0"/>
          <c:showVal val="0"/>
          <c:showCatName val="0"/>
          <c:showSerName val="0"/>
          <c:showPercent val="0"/>
          <c:showBubbleSize val="0"/>
        </c:dLbls>
        <c:marker val="1"/>
        <c:smooth val="0"/>
        <c:axId val="1035774448"/>
        <c:axId val="1016295840"/>
      </c:lineChart>
      <c:catAx>
        <c:axId val="103577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1">
                    <a:lumMod val="20000"/>
                    <a:lumOff val="80000"/>
                  </a:schemeClr>
                </a:solidFill>
                <a:latin typeface="+mn-lt"/>
                <a:ea typeface="+mn-ea"/>
                <a:cs typeface="+mn-cs"/>
              </a:defRPr>
            </a:pPr>
            <a:endParaRPr lang="vi-VN"/>
          </a:p>
        </c:txPr>
        <c:crossAx val="1016295840"/>
        <c:crosses val="autoZero"/>
        <c:auto val="1"/>
        <c:lblAlgn val="ctr"/>
        <c:lblOffset val="100"/>
        <c:noMultiLvlLbl val="0"/>
      </c:catAx>
      <c:valAx>
        <c:axId val="1016295840"/>
        <c:scaling>
          <c:orientation val="minMax"/>
          <c:min val="50"/>
        </c:scaling>
        <c:delete val="0"/>
        <c:axPos val="l"/>
        <c:majorGridlines>
          <c:spPr>
            <a:ln w="9525" cap="flat" cmpd="sng" algn="ctr">
              <a:solidFill>
                <a:schemeClr val="tx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1">
                    <a:lumMod val="20000"/>
                    <a:lumOff val="80000"/>
                  </a:schemeClr>
                </a:solidFill>
                <a:latin typeface="+mn-lt"/>
                <a:ea typeface="+mn-ea"/>
                <a:cs typeface="+mn-cs"/>
              </a:defRPr>
            </a:pPr>
            <a:endParaRPr lang="vi-VN"/>
          </a:p>
        </c:txPr>
        <c:crossAx val="1035774448"/>
        <c:crosses val="autoZero"/>
        <c:crossBetween val="between"/>
      </c:valAx>
      <c:spPr>
        <a:noFill/>
        <a:ln>
          <a:solidFill>
            <a:schemeClr val="tx1">
              <a:lumMod val="50000"/>
              <a:lumOff val="50000"/>
            </a:schemeClr>
          </a:solidFill>
        </a:ln>
        <a:effectLst/>
      </c:spPr>
    </c:plotArea>
    <c:legend>
      <c:legendPos val="b"/>
      <c:legendEntry>
        <c:idx val="0"/>
        <c:delete val="1"/>
      </c:legendEntry>
      <c:layout>
        <c:manualLayout>
          <c:xMode val="edge"/>
          <c:yMode val="edge"/>
          <c:x val="0.18779109133097494"/>
          <c:y val="0.82287693205016044"/>
          <c:w val="0.62441781733805013"/>
          <c:h val="0.141106736657917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1"/>
          <c:order val="1"/>
          <c:tx>
            <c:strRef>
              <c:f>'Weekly Pivot Tables'!$B$151</c:f>
              <c:strCache>
                <c:ptCount val="1"/>
                <c:pt idx="0">
                  <c:v>Average of Accuracy</c:v>
                </c:pt>
              </c:strCache>
            </c:strRef>
          </c:tx>
          <c:spPr>
            <a:solidFill>
              <a:schemeClr val="accent3">
                <a:lumMod val="20000"/>
                <a:lumOff val="80000"/>
              </a:schemeClr>
            </a:solidFill>
            <a:ln w="25400">
              <a:noFill/>
            </a:ln>
            <a:effectLst/>
          </c:spPr>
          <c:invertIfNegative val="0"/>
          <c:val>
            <c:numRef>
              <c:f>'Weekly Pivot Tables'!$B$152:$B$154</c:f>
              <c:numCache>
                <c:formatCode>0.0%</c:formatCode>
                <c:ptCount val="3"/>
                <c:pt idx="0">
                  <c:v>0.91860000000000008</c:v>
                </c:pt>
                <c:pt idx="1">
                  <c:v>0.97352499999999997</c:v>
                </c:pt>
                <c:pt idx="2">
                  <c:v>0.95165</c:v>
                </c:pt>
              </c:numCache>
            </c:numRef>
          </c:val>
          <c:extLst>
            <c:ext xmlns:c16="http://schemas.microsoft.com/office/drawing/2014/chart" uri="{C3380CC4-5D6E-409C-BE32-E72D297353CC}">
              <c16:uniqueId val="{00000000-0E07-46B8-A1DE-BE62D83BDF6D}"/>
            </c:ext>
          </c:extLst>
        </c:ser>
        <c:ser>
          <c:idx val="2"/>
          <c:order val="2"/>
          <c:tx>
            <c:strRef>
              <c:f>'Weekly Pivot Tables'!$D$151</c:f>
              <c:strCache>
                <c:ptCount val="1"/>
                <c:pt idx="0">
                  <c:v>Target Not Achieved </c:v>
                </c:pt>
              </c:strCache>
            </c:strRef>
          </c:tx>
          <c:spPr>
            <a:solidFill>
              <a:schemeClr val="accent3"/>
            </a:solidFill>
            <a:ln w="25400">
              <a:solidFill>
                <a:schemeClr val="accent3"/>
              </a:solidFill>
            </a:ln>
            <a:effectLst/>
          </c:spPr>
          <c:invertIfNegative val="0"/>
          <c:val>
            <c:numRef>
              <c:f>'Weekly Pivot Tables'!$D$152:$D$154</c:f>
              <c:numCache>
                <c:formatCode>0.00%</c:formatCode>
                <c:ptCount val="3"/>
                <c:pt idx="0">
                  <c:v>1.3999999999999568E-3</c:v>
                </c:pt>
                <c:pt idx="1">
                  <c:v>0</c:v>
                </c:pt>
                <c:pt idx="2">
                  <c:v>0</c:v>
                </c:pt>
              </c:numCache>
            </c:numRef>
          </c:val>
          <c:extLst>
            <c:ext xmlns:c16="http://schemas.microsoft.com/office/drawing/2014/chart" uri="{C3380CC4-5D6E-409C-BE32-E72D297353CC}">
              <c16:uniqueId val="{00000001-0E07-46B8-A1DE-BE62D83BDF6D}"/>
            </c:ext>
          </c:extLst>
        </c:ser>
        <c:dLbls>
          <c:showLegendKey val="0"/>
          <c:showVal val="0"/>
          <c:showCatName val="0"/>
          <c:showSerName val="0"/>
          <c:showPercent val="0"/>
          <c:showBubbleSize val="0"/>
        </c:dLbls>
        <c:gapWidth val="219"/>
        <c:overlap val="100"/>
        <c:axId val="1377934144"/>
        <c:axId val="1386335344"/>
      </c:barChart>
      <c:barChart>
        <c:barDir val="col"/>
        <c:grouping val="stacked"/>
        <c:varyColors val="0"/>
        <c:ser>
          <c:idx val="3"/>
          <c:order val="3"/>
          <c:tx>
            <c:v>Target 2nd</c:v>
          </c:tx>
          <c:spPr>
            <a:solidFill>
              <a:schemeClr val="accent3">
                <a:lumMod val="20000"/>
                <a:lumOff val="80000"/>
              </a:schemeClr>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'Weekly Pivot Tables'!$C$152:$C$154</c:f>
              <c:numCache>
                <c:formatCode>0.0%</c:formatCode>
                <c:ptCount val="3"/>
                <c:pt idx="0">
                  <c:v>0.92</c:v>
                </c:pt>
                <c:pt idx="1">
                  <c:v>0.97</c:v>
                </c:pt>
                <c:pt idx="2">
                  <c:v>0.9</c:v>
                </c:pt>
              </c:numCache>
            </c:numRef>
          </c:val>
          <c:extLst>
            <c:ext xmlns:c16="http://schemas.microsoft.com/office/drawing/2014/chart" uri="{C3380CC4-5D6E-409C-BE32-E72D297353CC}">
              <c16:uniqueId val="{00000002-0E07-46B8-A1DE-BE62D83BDF6D}"/>
            </c:ext>
          </c:extLst>
        </c:ser>
        <c:ser>
          <c:idx val="4"/>
          <c:order val="4"/>
          <c:tx>
            <c:strRef>
              <c:f>'Weekly Pivot Tables'!$E$151</c:f>
              <c:strCache>
                <c:ptCount val="1"/>
                <c:pt idx="0">
                  <c:v>Target Over Achieved </c:v>
                </c:pt>
              </c:strCache>
            </c:strRef>
          </c:tx>
          <c:spPr>
            <a:solidFill>
              <a:schemeClr val="accent4"/>
            </a:solidFill>
            <a:ln w="25400">
              <a:noFill/>
            </a:ln>
            <a:effectLst/>
          </c:spPr>
          <c:invertIfNegative val="0"/>
          <c:val>
            <c:numRef>
              <c:f>'Weekly Pivot Tables'!$E$152:$E$154</c:f>
              <c:numCache>
                <c:formatCode>0.00%</c:formatCode>
                <c:ptCount val="3"/>
                <c:pt idx="0">
                  <c:v>0</c:v>
                </c:pt>
                <c:pt idx="1">
                  <c:v>3.5250000000000004E-3</c:v>
                </c:pt>
                <c:pt idx="2">
                  <c:v>5.1649999999999974E-2</c:v>
                </c:pt>
              </c:numCache>
            </c:numRef>
          </c:val>
          <c:extLst>
            <c:ext xmlns:c16="http://schemas.microsoft.com/office/drawing/2014/chart" uri="{C3380CC4-5D6E-409C-BE32-E72D297353CC}">
              <c16:uniqueId val="{00000003-0E07-46B8-A1DE-BE62D83BDF6D}"/>
            </c:ext>
          </c:extLst>
        </c:ser>
        <c:dLbls>
          <c:showLegendKey val="0"/>
          <c:showVal val="0"/>
          <c:showCatName val="0"/>
          <c:showSerName val="0"/>
          <c:showPercent val="0"/>
          <c:showBubbleSize val="0"/>
        </c:dLbls>
        <c:gapWidth val="219"/>
        <c:overlap val="100"/>
        <c:axId val="916193968"/>
        <c:axId val="989099632"/>
      </c:barChart>
      <c:lineChart>
        <c:grouping val="standard"/>
        <c:varyColors val="0"/>
        <c:ser>
          <c:idx val="0"/>
          <c:order val="0"/>
          <c:tx>
            <c:strRef>
              <c:f>'Weekly Pivot Tables'!$C$151</c:f>
              <c:strCache>
                <c:ptCount val="1"/>
                <c:pt idx="0">
                  <c:v>Accuracy Target</c:v>
                </c:pt>
              </c:strCache>
            </c:strRef>
          </c:tx>
          <c:spPr>
            <a:ln w="28575" cap="rnd">
              <a:noFill/>
              <a:round/>
            </a:ln>
            <a:effectLst/>
          </c:spPr>
          <c:marker>
            <c:symbol val="picture"/>
            <c:spPr>
              <a:blipFill>
                <a:blip xmlns:r="http://schemas.openxmlformats.org/officeDocument/2006/relationships" r:embed="rId1"/>
                <a:stretch>
                  <a:fillRect/>
                </a:stretch>
              </a:blipFill>
              <a:ln w="25400">
                <a:noFill/>
              </a:ln>
              <a:effectLst/>
            </c:spPr>
          </c:marker>
          <c:cat>
            <c:strRef>
              <c:f>'Weekly Pivot Tables'!$A$152:$A$154</c:f>
              <c:strCache>
                <c:ptCount val="3"/>
                <c:pt idx="0">
                  <c:v>Project 1</c:v>
                </c:pt>
                <c:pt idx="1">
                  <c:v>Project 2</c:v>
                </c:pt>
                <c:pt idx="2">
                  <c:v>Project 3</c:v>
                </c:pt>
              </c:strCache>
            </c:strRef>
          </c:cat>
          <c:val>
            <c:numRef>
              <c:f>'Weekly Pivot Tables'!$C$152:$C$154</c:f>
              <c:numCache>
                <c:formatCode>0.0%</c:formatCode>
                <c:ptCount val="3"/>
                <c:pt idx="0">
                  <c:v>0.92</c:v>
                </c:pt>
                <c:pt idx="1">
                  <c:v>0.97</c:v>
                </c:pt>
                <c:pt idx="2">
                  <c:v>0.9</c:v>
                </c:pt>
              </c:numCache>
            </c:numRef>
          </c:val>
          <c:smooth val="0"/>
          <c:extLst>
            <c:ext xmlns:c16="http://schemas.microsoft.com/office/drawing/2014/chart" uri="{C3380CC4-5D6E-409C-BE32-E72D297353CC}">
              <c16:uniqueId val="{00000004-0E07-46B8-A1DE-BE62D83BDF6D}"/>
            </c:ext>
          </c:extLst>
        </c:ser>
        <c:dLbls>
          <c:showLegendKey val="0"/>
          <c:showVal val="0"/>
          <c:showCatName val="0"/>
          <c:showSerName val="0"/>
          <c:showPercent val="0"/>
          <c:showBubbleSize val="0"/>
        </c:dLbls>
        <c:marker val="1"/>
        <c:smooth val="0"/>
        <c:axId val="1377934144"/>
        <c:axId val="1386335344"/>
      </c:lineChart>
      <c:catAx>
        <c:axId val="137793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1">
                    <a:lumMod val="20000"/>
                    <a:lumOff val="80000"/>
                  </a:schemeClr>
                </a:solidFill>
                <a:latin typeface="+mn-lt"/>
                <a:ea typeface="+mn-ea"/>
                <a:cs typeface="+mn-cs"/>
              </a:defRPr>
            </a:pPr>
            <a:endParaRPr lang="vi-VN"/>
          </a:p>
        </c:txPr>
        <c:crossAx val="1386335344"/>
        <c:crosses val="autoZero"/>
        <c:auto val="1"/>
        <c:lblAlgn val="ctr"/>
        <c:lblOffset val="100"/>
        <c:noMultiLvlLbl val="0"/>
      </c:catAx>
      <c:valAx>
        <c:axId val="1386335344"/>
        <c:scaling>
          <c:orientation val="minMax"/>
        </c:scaling>
        <c:delete val="0"/>
        <c:axPos val="l"/>
        <c:majorGridlines>
          <c:spPr>
            <a:ln w="9525" cap="flat" cmpd="sng" algn="ctr">
              <a:solidFill>
                <a:schemeClr val="tx1">
                  <a:lumMod val="50000"/>
                  <a:lumOff val="5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vi-VN"/>
          </a:p>
        </c:txPr>
        <c:crossAx val="1377934144"/>
        <c:crosses val="autoZero"/>
        <c:crossBetween val="between"/>
      </c:valAx>
      <c:valAx>
        <c:axId val="989099632"/>
        <c:scaling>
          <c:orientation val="minMax"/>
        </c:scaling>
        <c:delete val="1"/>
        <c:axPos val="r"/>
        <c:numFmt formatCode="0.0%" sourceLinked="1"/>
        <c:majorTickMark val="out"/>
        <c:minorTickMark val="none"/>
        <c:tickLblPos val="nextTo"/>
        <c:crossAx val="916193968"/>
        <c:crosses val="max"/>
        <c:crossBetween val="between"/>
      </c:valAx>
      <c:catAx>
        <c:axId val="916193968"/>
        <c:scaling>
          <c:orientation val="minMax"/>
        </c:scaling>
        <c:delete val="1"/>
        <c:axPos val="b"/>
        <c:majorTickMark val="out"/>
        <c:minorTickMark val="none"/>
        <c:tickLblPos val="nextTo"/>
        <c:crossAx val="989099632"/>
        <c:crosses val="autoZero"/>
        <c:auto val="1"/>
        <c:lblAlgn val="ctr"/>
        <c:lblOffset val="100"/>
        <c:noMultiLvlLbl val="0"/>
      </c:catAx>
      <c:spPr>
        <a:solidFill>
          <a:srgbClr val="303B4A"/>
        </a:solidFill>
        <a:ln>
          <a:noFill/>
        </a:ln>
        <a:effectLst/>
      </c:spPr>
    </c:plotArea>
    <c:legend>
      <c:legendPos val="r"/>
      <c:legendEntry>
        <c:idx val="3"/>
        <c:delete val="1"/>
      </c:legendEntry>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20000"/>
                  <a:lumOff val="80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[Telesale.xlsx]Monthly Pivot Tables!PivotTable12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Pivot Tables'!$B$14</c:f>
              <c:strCache>
                <c:ptCount val="1"/>
                <c:pt idx="0">
                  <c:v>Sum of Inflow</c:v>
                </c:pt>
              </c:strCache>
            </c:strRef>
          </c:tx>
          <c:spPr>
            <a:solidFill>
              <a:schemeClr val="accent1"/>
            </a:solidFill>
            <a:ln>
              <a:noFill/>
            </a:ln>
            <a:effectLst/>
          </c:spPr>
          <c:invertIfNegative val="0"/>
          <c:cat>
            <c:strRef>
              <c:f>'Monthly Pivot Tables'!$A$15:$A$18</c:f>
              <c:strCache>
                <c:ptCount val="3"/>
                <c:pt idx="0">
                  <c:v>Project 1</c:v>
                </c:pt>
                <c:pt idx="1">
                  <c:v>Project 2</c:v>
                </c:pt>
                <c:pt idx="2">
                  <c:v>Project 3</c:v>
                </c:pt>
              </c:strCache>
            </c:strRef>
          </c:cat>
          <c:val>
            <c:numRef>
              <c:f>'Monthly Pivot Tables'!$B$15:$B$18</c:f>
              <c:numCache>
                <c:formatCode>General</c:formatCode>
                <c:ptCount val="3"/>
                <c:pt idx="0">
                  <c:v>5837999</c:v>
                </c:pt>
                <c:pt idx="1">
                  <c:v>2123370</c:v>
                </c:pt>
                <c:pt idx="2">
                  <c:v>2210237</c:v>
                </c:pt>
              </c:numCache>
            </c:numRef>
          </c:val>
          <c:extLst>
            <c:ext xmlns:c16="http://schemas.microsoft.com/office/drawing/2014/chart" uri="{C3380CC4-5D6E-409C-BE32-E72D297353CC}">
              <c16:uniqueId val="{00000000-C50D-4899-A647-105A95C9128A}"/>
            </c:ext>
          </c:extLst>
        </c:ser>
        <c:ser>
          <c:idx val="1"/>
          <c:order val="1"/>
          <c:tx>
            <c:strRef>
              <c:f>'Monthly Pivot Tables'!$C$14</c:f>
              <c:strCache>
                <c:ptCount val="1"/>
                <c:pt idx="0">
                  <c:v>Sum of Outflow</c:v>
                </c:pt>
              </c:strCache>
            </c:strRef>
          </c:tx>
          <c:spPr>
            <a:solidFill>
              <a:schemeClr val="accent2"/>
            </a:solidFill>
            <a:ln>
              <a:noFill/>
            </a:ln>
            <a:effectLst/>
          </c:spPr>
          <c:invertIfNegative val="0"/>
          <c:cat>
            <c:strRef>
              <c:f>'Monthly Pivot Tables'!$A$15:$A$18</c:f>
              <c:strCache>
                <c:ptCount val="3"/>
                <c:pt idx="0">
                  <c:v>Project 1</c:v>
                </c:pt>
                <c:pt idx="1">
                  <c:v>Project 2</c:v>
                </c:pt>
                <c:pt idx="2">
                  <c:v>Project 3</c:v>
                </c:pt>
              </c:strCache>
            </c:strRef>
          </c:cat>
          <c:val>
            <c:numRef>
              <c:f>'Monthly Pivot Tables'!$C$15:$C$18</c:f>
              <c:numCache>
                <c:formatCode>General</c:formatCode>
                <c:ptCount val="3"/>
                <c:pt idx="0">
                  <c:v>5792606</c:v>
                </c:pt>
                <c:pt idx="1">
                  <c:v>2087448</c:v>
                </c:pt>
                <c:pt idx="2">
                  <c:v>2132112</c:v>
                </c:pt>
              </c:numCache>
            </c:numRef>
          </c:val>
          <c:extLst>
            <c:ext xmlns:c16="http://schemas.microsoft.com/office/drawing/2014/chart" uri="{C3380CC4-5D6E-409C-BE32-E72D297353CC}">
              <c16:uniqueId val="{00000001-C50D-4899-A647-105A95C9128A}"/>
            </c:ext>
          </c:extLst>
        </c:ser>
        <c:dLbls>
          <c:showLegendKey val="0"/>
          <c:showVal val="0"/>
          <c:showCatName val="0"/>
          <c:showSerName val="0"/>
          <c:showPercent val="0"/>
          <c:showBubbleSize val="0"/>
        </c:dLbls>
        <c:gapWidth val="219"/>
        <c:overlap val="-27"/>
        <c:axId val="1048781472"/>
        <c:axId val="1278836928"/>
      </c:barChart>
      <c:catAx>
        <c:axId val="104878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278836928"/>
        <c:crosses val="autoZero"/>
        <c:auto val="1"/>
        <c:lblAlgn val="ctr"/>
        <c:lblOffset val="100"/>
        <c:noMultiLvlLbl val="0"/>
      </c:catAx>
      <c:valAx>
        <c:axId val="127883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4878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[Telesale.xlsx]Monthly Pivot Tables!PivotTable16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Pivot Tables'!$B$47</c:f>
              <c:strCache>
                <c:ptCount val="1"/>
                <c:pt idx="0">
                  <c:v>Average of AHT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'Monthly Pivot Tables'!$A$48:$A$63</c:f>
              <c:multiLvlStrCache>
                <c:ptCount val="12"/>
                <c:lvl>
                  <c:pt idx="0">
                    <c:v>August</c:v>
                  </c:pt>
                  <c:pt idx="1">
                    <c:v>September</c:v>
                  </c:pt>
                  <c:pt idx="2">
                    <c:v>October</c:v>
                  </c:pt>
                  <c:pt idx="3">
                    <c:v>November</c:v>
                  </c:pt>
                  <c:pt idx="4">
                    <c:v>August</c:v>
                  </c:pt>
                  <c:pt idx="5">
                    <c:v>September</c:v>
                  </c:pt>
                  <c:pt idx="6">
                    <c:v>October</c:v>
                  </c:pt>
                  <c:pt idx="7">
                    <c:v>November</c:v>
                  </c:pt>
                  <c:pt idx="8">
                    <c:v>August</c:v>
                  </c:pt>
                  <c:pt idx="9">
                    <c:v>September</c:v>
                  </c:pt>
                  <c:pt idx="10">
                    <c:v>October</c:v>
                  </c:pt>
                  <c:pt idx="11">
                    <c:v>November</c:v>
                  </c:pt>
                </c:lvl>
                <c:lvl>
                  <c:pt idx="0">
                    <c:v>Project 1</c:v>
                  </c:pt>
                  <c:pt idx="4">
                    <c:v>Project 2</c:v>
                  </c:pt>
                  <c:pt idx="8">
                    <c:v>Project 3</c:v>
                  </c:pt>
                </c:lvl>
              </c:multiLvlStrCache>
            </c:multiLvlStrRef>
          </c:cat>
          <c:val>
            <c:numRef>
              <c:f>'Monthly Pivot Tables'!$B$48:$B$63</c:f>
              <c:numCache>
                <c:formatCode>0.0</c:formatCode>
                <c:ptCount val="12"/>
                <c:pt idx="0">
                  <c:v>24.195</c:v>
                </c:pt>
                <c:pt idx="1">
                  <c:v>25.226000000000003</c:v>
                </c:pt>
                <c:pt idx="2">
                  <c:v>27.922499999999999</c:v>
                </c:pt>
                <c:pt idx="3">
                  <c:v>30.087499999999999</c:v>
                </c:pt>
                <c:pt idx="4">
                  <c:v>34.435000000000002</c:v>
                </c:pt>
                <c:pt idx="5">
                  <c:v>35.243999999999993</c:v>
                </c:pt>
                <c:pt idx="6">
                  <c:v>44.702500000000001</c:v>
                </c:pt>
                <c:pt idx="7">
                  <c:v>26.202500000000001</c:v>
                </c:pt>
                <c:pt idx="8">
                  <c:v>23.032500000000002</c:v>
                </c:pt>
                <c:pt idx="9">
                  <c:v>23.295999999999999</c:v>
                </c:pt>
                <c:pt idx="10">
                  <c:v>23.844999999999999</c:v>
                </c:pt>
                <c:pt idx="11">
                  <c:v>25.557499999999997</c:v>
                </c:pt>
              </c:numCache>
            </c:numRef>
          </c:val>
          <c:extLst>
            <c:ext xmlns:c16="http://schemas.microsoft.com/office/drawing/2014/chart" uri="{C3380CC4-5D6E-409C-BE32-E72D297353CC}">
              <c16:uniqueId val="{00000000-48FA-461A-A3E6-D79DB0CA0EF5}"/>
            </c:ext>
          </c:extLst>
        </c:ser>
        <c:dLbls>
          <c:dLblPos val="outEnd"/>
          <c:showLegendKey val="0"/>
          <c:showVal val="1"/>
          <c:showCatName val="0"/>
          <c:showSerName val="0"/>
          <c:showPercent val="0"/>
          <c:showBubbleSize val="0"/>
        </c:dLbls>
        <c:gapWidth val="219"/>
        <c:axId val="1000343968"/>
        <c:axId val="1019143616"/>
      </c:barChart>
      <c:lineChart>
        <c:grouping val="standard"/>
        <c:varyColors val="0"/>
        <c:ser>
          <c:idx val="1"/>
          <c:order val="1"/>
          <c:tx>
            <c:strRef>
              <c:f>'Monthly Pivot Tables'!$C$47</c:f>
              <c:strCache>
                <c:ptCount val="1"/>
                <c:pt idx="0">
                  <c:v>Target of AHT</c:v>
                </c:pt>
              </c:strCache>
            </c:strRef>
          </c:tx>
          <c:spPr>
            <a:ln w="28575" cap="rnd">
              <a:solidFill>
                <a:schemeClr val="accent2"/>
              </a:solidFill>
              <a:round/>
            </a:ln>
            <a:effectLst/>
          </c:spPr>
          <c:marker>
            <c:symbol val="none"/>
          </c:marker>
          <c:cat>
            <c:multiLvlStrRef>
              <c:f>'Monthly Pivot Tables'!$A$48:$A$63</c:f>
              <c:multiLvlStrCache>
                <c:ptCount val="12"/>
                <c:lvl>
                  <c:pt idx="0">
                    <c:v>August</c:v>
                  </c:pt>
                  <c:pt idx="1">
                    <c:v>September</c:v>
                  </c:pt>
                  <c:pt idx="2">
                    <c:v>October</c:v>
                  </c:pt>
                  <c:pt idx="3">
                    <c:v>November</c:v>
                  </c:pt>
                  <c:pt idx="4">
                    <c:v>August</c:v>
                  </c:pt>
                  <c:pt idx="5">
                    <c:v>September</c:v>
                  </c:pt>
                  <c:pt idx="6">
                    <c:v>October</c:v>
                  </c:pt>
                  <c:pt idx="7">
                    <c:v>November</c:v>
                  </c:pt>
                  <c:pt idx="8">
                    <c:v>August</c:v>
                  </c:pt>
                  <c:pt idx="9">
                    <c:v>September</c:v>
                  </c:pt>
                  <c:pt idx="10">
                    <c:v>October</c:v>
                  </c:pt>
                  <c:pt idx="11">
                    <c:v>November</c:v>
                  </c:pt>
                </c:lvl>
                <c:lvl>
                  <c:pt idx="0">
                    <c:v>Project 1</c:v>
                  </c:pt>
                  <c:pt idx="4">
                    <c:v>Project 2</c:v>
                  </c:pt>
                  <c:pt idx="8">
                    <c:v>Project 3</c:v>
                  </c:pt>
                </c:lvl>
              </c:multiLvlStrCache>
            </c:multiLvlStrRef>
          </c:cat>
          <c:val>
            <c:numRef>
              <c:f>'Monthly Pivot Tables'!$C$48:$C$63</c:f>
              <c:numCache>
                <c:formatCode>General</c:formatCode>
                <c:ptCount val="12"/>
                <c:pt idx="0">
                  <c:v>30</c:v>
                </c:pt>
                <c:pt idx="1">
                  <c:v>30</c:v>
                </c:pt>
                <c:pt idx="2">
                  <c:v>30</c:v>
                </c:pt>
                <c:pt idx="3">
                  <c:v>30</c:v>
                </c:pt>
                <c:pt idx="4">
                  <c:v>35</c:v>
                </c:pt>
                <c:pt idx="5">
                  <c:v>35</c:v>
                </c:pt>
                <c:pt idx="6">
                  <c:v>35</c:v>
                </c:pt>
                <c:pt idx="7">
                  <c:v>35</c:v>
                </c:pt>
                <c:pt idx="8">
                  <c:v>25</c:v>
                </c:pt>
                <c:pt idx="9">
                  <c:v>25</c:v>
                </c:pt>
                <c:pt idx="10">
                  <c:v>25</c:v>
                </c:pt>
                <c:pt idx="11">
                  <c:v>25</c:v>
                </c:pt>
              </c:numCache>
            </c:numRef>
          </c:val>
          <c:smooth val="0"/>
          <c:extLst>
            <c:ext xmlns:c16="http://schemas.microsoft.com/office/drawing/2014/chart" uri="{C3380CC4-5D6E-409C-BE32-E72D297353CC}">
              <c16:uniqueId val="{00000001-48FA-461A-A3E6-D79DB0CA0EF5}"/>
            </c:ext>
          </c:extLst>
        </c:ser>
        <c:dLbls>
          <c:showLegendKey val="0"/>
          <c:showVal val="0"/>
          <c:showCatName val="0"/>
          <c:showSerName val="0"/>
          <c:showPercent val="0"/>
          <c:showBubbleSize val="0"/>
        </c:dLbls>
        <c:marker val="1"/>
        <c:smooth val="0"/>
        <c:axId val="1000343968"/>
        <c:axId val="1019143616"/>
      </c:lineChart>
      <c:catAx>
        <c:axId val="100034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19143616"/>
        <c:crosses val="autoZero"/>
        <c:auto val="1"/>
        <c:lblAlgn val="ctr"/>
        <c:lblOffset val="100"/>
        <c:noMultiLvlLbl val="0"/>
      </c:catAx>
      <c:valAx>
        <c:axId val="10191436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0034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[Telesale.xlsx]Monthly Pivot Tables!PivotTable17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Pivot Tables'!$B$66</c:f>
              <c:strCache>
                <c:ptCount val="1"/>
                <c:pt idx="0">
                  <c:v>Average of SLA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'Monthly Pivot Tables'!$A$67:$A$82</c:f>
              <c:multiLvlStrCache>
                <c:ptCount val="12"/>
                <c:lvl>
                  <c:pt idx="0">
                    <c:v>August</c:v>
                  </c:pt>
                  <c:pt idx="1">
                    <c:v>September</c:v>
                  </c:pt>
                  <c:pt idx="2">
                    <c:v>October</c:v>
                  </c:pt>
                  <c:pt idx="3">
                    <c:v>November</c:v>
                  </c:pt>
                  <c:pt idx="4">
                    <c:v>August</c:v>
                  </c:pt>
                  <c:pt idx="5">
                    <c:v>September</c:v>
                  </c:pt>
                  <c:pt idx="6">
                    <c:v>October</c:v>
                  </c:pt>
                  <c:pt idx="7">
                    <c:v>November</c:v>
                  </c:pt>
                  <c:pt idx="8">
                    <c:v>August</c:v>
                  </c:pt>
                  <c:pt idx="9">
                    <c:v>September</c:v>
                  </c:pt>
                  <c:pt idx="10">
                    <c:v>October</c:v>
                  </c:pt>
                  <c:pt idx="11">
                    <c:v>November</c:v>
                  </c:pt>
                </c:lvl>
                <c:lvl>
                  <c:pt idx="0">
                    <c:v>Project 1</c:v>
                  </c:pt>
                  <c:pt idx="4">
                    <c:v>Project 2</c:v>
                  </c:pt>
                  <c:pt idx="8">
                    <c:v>Project 3</c:v>
                  </c:pt>
                </c:lvl>
              </c:multiLvlStrCache>
            </c:multiLvlStrRef>
          </c:cat>
          <c:val>
            <c:numRef>
              <c:f>'Monthly Pivot Tables'!$B$67:$B$82</c:f>
              <c:numCache>
                <c:formatCode>0.00</c:formatCode>
                <c:ptCount val="12"/>
                <c:pt idx="0">
                  <c:v>94.570000000000007</c:v>
                </c:pt>
                <c:pt idx="1">
                  <c:v>86.695999999999998</c:v>
                </c:pt>
                <c:pt idx="2">
                  <c:v>89.19</c:v>
                </c:pt>
                <c:pt idx="3">
                  <c:v>85.575000000000003</c:v>
                </c:pt>
                <c:pt idx="4">
                  <c:v>93.242499999999993</c:v>
                </c:pt>
                <c:pt idx="5">
                  <c:v>78.353999999999999</c:v>
                </c:pt>
                <c:pt idx="6">
                  <c:v>80.012500000000003</c:v>
                </c:pt>
                <c:pt idx="7">
                  <c:v>76.852499999999992</c:v>
                </c:pt>
                <c:pt idx="8">
                  <c:v>80.900000000000006</c:v>
                </c:pt>
                <c:pt idx="9">
                  <c:v>86.584000000000003</c:v>
                </c:pt>
                <c:pt idx="10">
                  <c:v>81.875</c:v>
                </c:pt>
                <c:pt idx="11">
                  <c:v>81.965000000000003</c:v>
                </c:pt>
              </c:numCache>
            </c:numRef>
          </c:val>
          <c:extLst>
            <c:ext xmlns:c16="http://schemas.microsoft.com/office/drawing/2014/chart" uri="{C3380CC4-5D6E-409C-BE32-E72D297353CC}">
              <c16:uniqueId val="{00000000-6A4A-4120-8BE2-9EDDAB0C1E19}"/>
            </c:ext>
          </c:extLst>
        </c:ser>
        <c:dLbls>
          <c:dLblPos val="outEnd"/>
          <c:showLegendKey val="0"/>
          <c:showVal val="1"/>
          <c:showCatName val="0"/>
          <c:showSerName val="0"/>
          <c:showPercent val="0"/>
          <c:showBubbleSize val="0"/>
        </c:dLbls>
        <c:gapWidth val="182"/>
        <c:axId val="991257024"/>
        <c:axId val="1208176304"/>
      </c:barChart>
      <c:lineChart>
        <c:grouping val="standard"/>
        <c:varyColors val="0"/>
        <c:ser>
          <c:idx val="1"/>
          <c:order val="1"/>
          <c:tx>
            <c:strRef>
              <c:f>'Monthly Pivot Tables'!$C$66</c:f>
              <c:strCache>
                <c:ptCount val="1"/>
                <c:pt idx="0">
                  <c:v>Target of SLA</c:v>
                </c:pt>
              </c:strCache>
            </c:strRef>
          </c:tx>
          <c:spPr>
            <a:ln w="28575" cap="rnd">
              <a:solidFill>
                <a:schemeClr val="accent2"/>
              </a:solidFill>
              <a:round/>
            </a:ln>
            <a:effectLst/>
          </c:spPr>
          <c:marker>
            <c:symbol val="none"/>
          </c:marker>
          <c:cat>
            <c:multiLvlStrRef>
              <c:f>'Monthly Pivot Tables'!$A$67:$A$82</c:f>
              <c:multiLvlStrCache>
                <c:ptCount val="12"/>
                <c:lvl>
                  <c:pt idx="0">
                    <c:v>August</c:v>
                  </c:pt>
                  <c:pt idx="1">
                    <c:v>September</c:v>
                  </c:pt>
                  <c:pt idx="2">
                    <c:v>October</c:v>
                  </c:pt>
                  <c:pt idx="3">
                    <c:v>November</c:v>
                  </c:pt>
                  <c:pt idx="4">
                    <c:v>August</c:v>
                  </c:pt>
                  <c:pt idx="5">
                    <c:v>September</c:v>
                  </c:pt>
                  <c:pt idx="6">
                    <c:v>October</c:v>
                  </c:pt>
                  <c:pt idx="7">
                    <c:v>November</c:v>
                  </c:pt>
                  <c:pt idx="8">
                    <c:v>August</c:v>
                  </c:pt>
                  <c:pt idx="9">
                    <c:v>September</c:v>
                  </c:pt>
                  <c:pt idx="10">
                    <c:v>October</c:v>
                  </c:pt>
                  <c:pt idx="11">
                    <c:v>November</c:v>
                  </c:pt>
                </c:lvl>
                <c:lvl>
                  <c:pt idx="0">
                    <c:v>Project 1</c:v>
                  </c:pt>
                  <c:pt idx="4">
                    <c:v>Project 2</c:v>
                  </c:pt>
                  <c:pt idx="8">
                    <c:v>Project 3</c:v>
                  </c:pt>
                </c:lvl>
              </c:multiLvlStrCache>
            </c:multiLvlStrRef>
          </c:cat>
          <c:val>
            <c:numRef>
              <c:f>'Monthly Pivot Tables'!$C$67:$C$82</c:f>
              <c:numCache>
                <c:formatCode>General</c:formatCode>
                <c:ptCount val="12"/>
                <c:pt idx="0">
                  <c:v>80</c:v>
                </c:pt>
                <c:pt idx="1">
                  <c:v>80</c:v>
                </c:pt>
                <c:pt idx="2">
                  <c:v>80</c:v>
                </c:pt>
                <c:pt idx="3">
                  <c:v>80</c:v>
                </c:pt>
                <c:pt idx="4">
                  <c:v>80</c:v>
                </c:pt>
                <c:pt idx="5">
                  <c:v>80</c:v>
                </c:pt>
                <c:pt idx="6">
                  <c:v>80</c:v>
                </c:pt>
                <c:pt idx="7">
                  <c:v>80</c:v>
                </c:pt>
                <c:pt idx="8">
                  <c:v>80</c:v>
                </c:pt>
                <c:pt idx="9">
                  <c:v>80</c:v>
                </c:pt>
                <c:pt idx="10">
                  <c:v>80</c:v>
                </c:pt>
                <c:pt idx="11">
                  <c:v>80</c:v>
                </c:pt>
              </c:numCache>
            </c:numRef>
          </c:val>
          <c:smooth val="0"/>
          <c:extLst>
            <c:ext xmlns:c16="http://schemas.microsoft.com/office/drawing/2014/chart" uri="{C3380CC4-5D6E-409C-BE32-E72D297353CC}">
              <c16:uniqueId val="{00000001-6A4A-4120-8BE2-9EDDAB0C1E19}"/>
            </c:ext>
          </c:extLst>
        </c:ser>
        <c:dLbls>
          <c:showLegendKey val="0"/>
          <c:showVal val="0"/>
          <c:showCatName val="0"/>
          <c:showSerName val="0"/>
          <c:showPercent val="0"/>
          <c:showBubbleSize val="0"/>
        </c:dLbls>
        <c:marker val="1"/>
        <c:smooth val="0"/>
        <c:axId val="991257024"/>
        <c:axId val="1208176304"/>
      </c:lineChart>
      <c:catAx>
        <c:axId val="99125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208176304"/>
        <c:crosses val="autoZero"/>
        <c:auto val="1"/>
        <c:lblAlgn val="ctr"/>
        <c:lblOffset val="100"/>
        <c:noMultiLvlLbl val="0"/>
      </c:catAx>
      <c:valAx>
        <c:axId val="12081763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99125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[Telesale.xlsx]Monthly Pivot Tables!PivotTable21</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1"/>
          <c:order val="1"/>
          <c:tx>
            <c:strRef>
              <c:f>'Monthly Pivot Tables'!$C$86</c:f>
              <c:strCache>
                <c:ptCount val="1"/>
                <c:pt idx="0">
                  <c:v>'</c:v>
                </c:pt>
              </c:strCache>
            </c:strRef>
          </c:tx>
          <c:spPr>
            <a:noFill/>
            <a:ln>
              <a:solidFill>
                <a:schemeClr val="bg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'Monthly Pivot Tables'!$A$87:$A$102</c:f>
              <c:multiLvlStrCache>
                <c:ptCount val="12"/>
                <c:lvl>
                  <c:pt idx="0">
                    <c:v>August</c:v>
                  </c:pt>
                  <c:pt idx="1">
                    <c:v>September</c:v>
                  </c:pt>
                  <c:pt idx="2">
                    <c:v>October</c:v>
                  </c:pt>
                  <c:pt idx="3">
                    <c:v>November</c:v>
                  </c:pt>
                  <c:pt idx="4">
                    <c:v>August</c:v>
                  </c:pt>
                  <c:pt idx="5">
                    <c:v>September</c:v>
                  </c:pt>
                  <c:pt idx="6">
                    <c:v>October</c:v>
                  </c:pt>
                  <c:pt idx="7">
                    <c:v>November</c:v>
                  </c:pt>
                  <c:pt idx="8">
                    <c:v>August</c:v>
                  </c:pt>
                  <c:pt idx="9">
                    <c:v>September</c:v>
                  </c:pt>
                  <c:pt idx="10">
                    <c:v>October</c:v>
                  </c:pt>
                  <c:pt idx="11">
                    <c:v>November</c:v>
                  </c:pt>
                </c:lvl>
                <c:lvl>
                  <c:pt idx="0">
                    <c:v>Project 1</c:v>
                  </c:pt>
                  <c:pt idx="4">
                    <c:v>Project 2</c:v>
                  </c:pt>
                  <c:pt idx="8">
                    <c:v>Project 3</c:v>
                  </c:pt>
                </c:lvl>
              </c:multiLvlStrCache>
            </c:multiLvlStrRef>
          </c:cat>
          <c:val>
            <c:numRef>
              <c:f>'Monthly Pivot Tables'!$C$87:$C$102</c:f>
              <c:numCache>
                <c:formatCode>General</c:formatCode>
                <c:ptCount val="12"/>
                <c:pt idx="0">
                  <c:v>63</c:v>
                </c:pt>
                <c:pt idx="1">
                  <c:v>63</c:v>
                </c:pt>
                <c:pt idx="2">
                  <c:v>63</c:v>
                </c:pt>
                <c:pt idx="3">
                  <c:v>63</c:v>
                </c:pt>
                <c:pt idx="4">
                  <c:v>63</c:v>
                </c:pt>
                <c:pt idx="5">
                  <c:v>63</c:v>
                </c:pt>
                <c:pt idx="6">
                  <c:v>63</c:v>
                </c:pt>
                <c:pt idx="7">
                  <c:v>63</c:v>
                </c:pt>
                <c:pt idx="8">
                  <c:v>63</c:v>
                </c:pt>
                <c:pt idx="9">
                  <c:v>63</c:v>
                </c:pt>
                <c:pt idx="10">
                  <c:v>63</c:v>
                </c:pt>
                <c:pt idx="11">
                  <c:v>63</c:v>
                </c:pt>
              </c:numCache>
            </c:numRef>
          </c:val>
          <c:extLst>
            <c:ext xmlns:c16="http://schemas.microsoft.com/office/drawing/2014/chart" uri="{C3380CC4-5D6E-409C-BE32-E72D297353CC}">
              <c16:uniqueId val="{00000001-A6E3-40A4-A7D3-EBDDF447C3F1}"/>
            </c:ext>
          </c:extLst>
        </c:ser>
        <c:ser>
          <c:idx val="2"/>
          <c:order val="2"/>
          <c:tx>
            <c:strRef>
              <c:f>'Monthly Pivot Tables'!$D$86</c:f>
              <c:strCache>
                <c:ptCount val="1"/>
                <c:pt idx="0">
                  <c:v>Healthy Range</c:v>
                </c:pt>
              </c:strCache>
            </c:strRef>
          </c:tx>
          <c:spPr>
            <a:solidFill>
              <a:schemeClr val="accent4">
                <a:lumMod val="20000"/>
                <a:lumOff val="8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'Monthly Pivot Tables'!$A$87:$A$102</c:f>
              <c:multiLvlStrCache>
                <c:ptCount val="12"/>
                <c:lvl>
                  <c:pt idx="0">
                    <c:v>August</c:v>
                  </c:pt>
                  <c:pt idx="1">
                    <c:v>September</c:v>
                  </c:pt>
                  <c:pt idx="2">
                    <c:v>October</c:v>
                  </c:pt>
                  <c:pt idx="3">
                    <c:v>November</c:v>
                  </c:pt>
                  <c:pt idx="4">
                    <c:v>August</c:v>
                  </c:pt>
                  <c:pt idx="5">
                    <c:v>September</c:v>
                  </c:pt>
                  <c:pt idx="6">
                    <c:v>October</c:v>
                  </c:pt>
                  <c:pt idx="7">
                    <c:v>November</c:v>
                  </c:pt>
                  <c:pt idx="8">
                    <c:v>August</c:v>
                  </c:pt>
                  <c:pt idx="9">
                    <c:v>September</c:v>
                  </c:pt>
                  <c:pt idx="10">
                    <c:v>October</c:v>
                  </c:pt>
                  <c:pt idx="11">
                    <c:v>November</c:v>
                  </c:pt>
                </c:lvl>
                <c:lvl>
                  <c:pt idx="0">
                    <c:v>Project 1</c:v>
                  </c:pt>
                  <c:pt idx="4">
                    <c:v>Project 2</c:v>
                  </c:pt>
                  <c:pt idx="8">
                    <c:v>Project 3</c:v>
                  </c:pt>
                </c:lvl>
              </c:multiLvlStrCache>
            </c:multiLvlStrRef>
          </c:cat>
          <c:val>
            <c:numRef>
              <c:f>'Monthly Pivot Tables'!$D$87:$D$102</c:f>
              <c:numCache>
                <c:formatCode>General</c:formatCode>
                <c:ptCount val="12"/>
                <c:pt idx="0">
                  <c:v>12</c:v>
                </c:pt>
                <c:pt idx="1">
                  <c:v>12</c:v>
                </c:pt>
                <c:pt idx="2">
                  <c:v>12</c:v>
                </c:pt>
                <c:pt idx="3">
                  <c:v>12</c:v>
                </c:pt>
                <c:pt idx="4">
                  <c:v>12</c:v>
                </c:pt>
                <c:pt idx="5">
                  <c:v>12</c:v>
                </c:pt>
                <c:pt idx="6">
                  <c:v>12</c:v>
                </c:pt>
                <c:pt idx="7">
                  <c:v>12</c:v>
                </c:pt>
                <c:pt idx="8">
                  <c:v>12</c:v>
                </c:pt>
                <c:pt idx="9">
                  <c:v>12</c:v>
                </c:pt>
                <c:pt idx="10">
                  <c:v>12</c:v>
                </c:pt>
                <c:pt idx="11">
                  <c:v>12</c:v>
                </c:pt>
              </c:numCache>
            </c:numRef>
          </c:val>
          <c:extLst>
            <c:ext xmlns:c16="http://schemas.microsoft.com/office/drawing/2014/chart" uri="{C3380CC4-5D6E-409C-BE32-E72D297353CC}">
              <c16:uniqueId val="{00000002-A6E3-40A4-A7D3-EBDDF447C3F1}"/>
            </c:ext>
          </c:extLst>
        </c:ser>
        <c:dLbls>
          <c:showLegendKey val="0"/>
          <c:showVal val="1"/>
          <c:showCatName val="0"/>
          <c:showSerName val="0"/>
          <c:showPercent val="0"/>
          <c:showBubbleSize val="0"/>
        </c:dLbls>
        <c:axId val="999907584"/>
        <c:axId val="916453920"/>
      </c:areaChart>
      <c:lineChart>
        <c:grouping val="stacked"/>
        <c:varyColors val="0"/>
        <c:ser>
          <c:idx val="0"/>
          <c:order val="0"/>
          <c:tx>
            <c:strRef>
              <c:f>'Monthly Pivot Tables'!$B$86</c:f>
              <c:strCache>
                <c:ptCount val="1"/>
                <c:pt idx="0">
                  <c:v>Average of Utilization Rate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'Monthly Pivot Tables'!$A$87:$A$102</c:f>
              <c:multiLvlStrCache>
                <c:ptCount val="12"/>
                <c:lvl>
                  <c:pt idx="0">
                    <c:v>August</c:v>
                  </c:pt>
                  <c:pt idx="1">
                    <c:v>September</c:v>
                  </c:pt>
                  <c:pt idx="2">
                    <c:v>October</c:v>
                  </c:pt>
                  <c:pt idx="3">
                    <c:v>November</c:v>
                  </c:pt>
                  <c:pt idx="4">
                    <c:v>August</c:v>
                  </c:pt>
                  <c:pt idx="5">
                    <c:v>September</c:v>
                  </c:pt>
                  <c:pt idx="6">
                    <c:v>October</c:v>
                  </c:pt>
                  <c:pt idx="7">
                    <c:v>November</c:v>
                  </c:pt>
                  <c:pt idx="8">
                    <c:v>August</c:v>
                  </c:pt>
                  <c:pt idx="9">
                    <c:v>September</c:v>
                  </c:pt>
                  <c:pt idx="10">
                    <c:v>October</c:v>
                  </c:pt>
                  <c:pt idx="11">
                    <c:v>November</c:v>
                  </c:pt>
                </c:lvl>
                <c:lvl>
                  <c:pt idx="0">
                    <c:v>Project 1</c:v>
                  </c:pt>
                  <c:pt idx="4">
                    <c:v>Project 2</c:v>
                  </c:pt>
                  <c:pt idx="8">
                    <c:v>Project 3</c:v>
                  </c:pt>
                </c:lvl>
              </c:multiLvlStrCache>
            </c:multiLvlStrRef>
          </c:cat>
          <c:val>
            <c:numRef>
              <c:f>'Monthly Pivot Tables'!$B$87:$B$102</c:f>
              <c:numCache>
                <c:formatCode>0.0</c:formatCode>
                <c:ptCount val="12"/>
                <c:pt idx="0">
                  <c:v>71.615000000000009</c:v>
                </c:pt>
                <c:pt idx="1">
                  <c:v>68.438000000000017</c:v>
                </c:pt>
                <c:pt idx="2">
                  <c:v>60.922499999999999</c:v>
                </c:pt>
                <c:pt idx="3">
                  <c:v>59.22</c:v>
                </c:pt>
                <c:pt idx="4">
                  <c:v>75.834999999999994</c:v>
                </c:pt>
                <c:pt idx="5">
                  <c:v>76.966000000000008</c:v>
                </c:pt>
                <c:pt idx="6">
                  <c:v>80.509999999999991</c:v>
                </c:pt>
                <c:pt idx="7">
                  <c:v>76.965000000000003</c:v>
                </c:pt>
                <c:pt idx="8">
                  <c:v>72.472499999999997</c:v>
                </c:pt>
                <c:pt idx="9">
                  <c:v>73.556000000000012</c:v>
                </c:pt>
                <c:pt idx="10">
                  <c:v>77.25</c:v>
                </c:pt>
                <c:pt idx="11">
                  <c:v>69.837500000000006</c:v>
                </c:pt>
              </c:numCache>
            </c:numRef>
          </c:val>
          <c:smooth val="0"/>
          <c:extLst>
            <c:ext xmlns:c16="http://schemas.microsoft.com/office/drawing/2014/chart" uri="{C3380CC4-5D6E-409C-BE32-E72D297353CC}">
              <c16:uniqueId val="{00000000-A6E3-40A4-A7D3-EBDDF447C3F1}"/>
            </c:ext>
          </c:extLst>
        </c:ser>
        <c:dLbls>
          <c:showLegendKey val="0"/>
          <c:showVal val="1"/>
          <c:showCatName val="0"/>
          <c:showSerName val="0"/>
          <c:showPercent val="0"/>
          <c:showBubbleSize val="0"/>
        </c:dLbls>
        <c:marker val="1"/>
        <c:smooth val="0"/>
        <c:axId val="999907584"/>
        <c:axId val="916453920"/>
      </c:lineChart>
      <c:catAx>
        <c:axId val="99990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916453920"/>
        <c:crosses val="autoZero"/>
        <c:auto val="1"/>
        <c:lblAlgn val="ctr"/>
        <c:lblOffset val="100"/>
        <c:noMultiLvlLbl val="0"/>
      </c:catAx>
      <c:valAx>
        <c:axId val="916453920"/>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99990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Accuracy Rate</a:t>
            </a:r>
          </a:p>
        </c:rich>
      </c:tx>
      <c:overlay val="0"/>
      <c:spPr>
        <a:noFill/>
        <a:ln>
          <a:noFill/>
        </a:ln>
        <a:effectLst/>
      </c:spPr>
    </c:title>
    <c:autoTitleDeleted val="0"/>
    <c:plotArea>
      <c:layout/>
      <c:barChart>
        <c:barDir val="col"/>
        <c:grouping val="stacked"/>
        <c:varyColors val="0"/>
        <c:ser>
          <c:idx val="1"/>
          <c:order val="1"/>
          <c:tx>
            <c:strRef>
              <c:f>'Monthly Pivot Tables'!$B$118</c:f>
              <c:strCache>
                <c:ptCount val="1"/>
                <c:pt idx="0">
                  <c:v>Average of Accuracy</c:v>
                </c:pt>
              </c:strCache>
            </c:strRef>
          </c:tx>
          <c:spPr>
            <a:solidFill>
              <a:schemeClr val="accent3">
                <a:lumMod val="20000"/>
                <a:lumOff val="80000"/>
              </a:schemeClr>
            </a:solidFill>
            <a:ln w="25400">
              <a:noFill/>
            </a:ln>
            <a:effectLst/>
          </c:spPr>
          <c:invertIfNegative val="0"/>
          <c:dLbls>
            <c:dLbl>
              <c:idx val="2"/>
              <c:layout>
                <c:manualLayout>
                  <c:x val="-1.0185067526415994E-16"/>
                  <c:y val="0.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9C9-48A7-A585-0F43E5ACBEDA}"/>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'Monthly Pivot Tables'!$B$119:$B$121</c:f>
              <c:numCache>
                <c:formatCode>0.0%</c:formatCode>
                <c:ptCount val="3"/>
                <c:pt idx="0">
                  <c:v>0.9233058823529412</c:v>
                </c:pt>
                <c:pt idx="1">
                  <c:v>0.9699882352941176</c:v>
                </c:pt>
                <c:pt idx="2">
                  <c:v>0.95403529411764698</c:v>
                </c:pt>
              </c:numCache>
            </c:numRef>
          </c:val>
          <c:extLst>
            <c:ext xmlns:c16="http://schemas.microsoft.com/office/drawing/2014/chart" uri="{C3380CC4-5D6E-409C-BE32-E72D297353CC}">
              <c16:uniqueId val="{00000001-E9C9-48A7-A585-0F43E5ACBEDA}"/>
            </c:ext>
          </c:extLst>
        </c:ser>
        <c:ser>
          <c:idx val="2"/>
          <c:order val="2"/>
          <c:tx>
            <c:strRef>
              <c:f>'Monthly Pivot Tables'!$D$118</c:f>
              <c:strCache>
                <c:ptCount val="1"/>
                <c:pt idx="0">
                  <c:v>Target Not Achieved </c:v>
                </c:pt>
              </c:strCache>
            </c:strRef>
          </c:tx>
          <c:spPr>
            <a:solidFill>
              <a:schemeClr val="accent3"/>
            </a:solidFill>
            <a:ln w="25400">
              <a:noFill/>
            </a:ln>
            <a:effectLst/>
          </c:spPr>
          <c:invertIfNegative val="0"/>
          <c:val>
            <c:numRef>
              <c:f>'Monthly Pivot Tables'!$D$119:$D$121</c:f>
              <c:numCache>
                <c:formatCode>0.000%</c:formatCode>
                <c:ptCount val="3"/>
                <c:pt idx="0">
                  <c:v>0</c:v>
                </c:pt>
                <c:pt idx="1">
                  <c:v>1.1764705882488791E-5</c:v>
                </c:pt>
                <c:pt idx="2">
                  <c:v>0</c:v>
                </c:pt>
              </c:numCache>
            </c:numRef>
          </c:val>
          <c:extLst>
            <c:ext xmlns:c16="http://schemas.microsoft.com/office/drawing/2014/chart" uri="{C3380CC4-5D6E-409C-BE32-E72D297353CC}">
              <c16:uniqueId val="{00000002-E9C9-48A7-A585-0F43E5ACBEDA}"/>
            </c:ext>
          </c:extLst>
        </c:ser>
        <c:dLbls>
          <c:showLegendKey val="0"/>
          <c:showVal val="0"/>
          <c:showCatName val="0"/>
          <c:showSerName val="0"/>
          <c:showPercent val="0"/>
          <c:showBubbleSize val="0"/>
        </c:dLbls>
        <c:gapWidth val="219"/>
        <c:overlap val="100"/>
        <c:axId val="1144026224"/>
        <c:axId val="542153264"/>
      </c:barChart>
      <c:barChart>
        <c:barDir val="col"/>
        <c:grouping val="stacked"/>
        <c:varyColors val="0"/>
        <c:ser>
          <c:idx val="3"/>
          <c:order val="3"/>
          <c:tx>
            <c:v>Target 2</c:v>
          </c:tx>
          <c:spPr>
            <a:solidFill>
              <a:schemeClr val="accent3">
                <a:lumMod val="20000"/>
                <a:lumOff val="80000"/>
              </a:schemeClr>
            </a:solidFill>
            <a:ln w="25400">
              <a:noFill/>
            </a:ln>
            <a:effectLst/>
          </c:spPr>
          <c:invertIfNegative val="0"/>
          <c:val>
            <c:numRef>
              <c:f>'Monthly Pivot Tables'!$C$119:$C$121</c:f>
              <c:numCache>
                <c:formatCode>0.00%</c:formatCode>
                <c:ptCount val="3"/>
                <c:pt idx="0">
                  <c:v>0.92</c:v>
                </c:pt>
                <c:pt idx="1">
                  <c:v>0.97000000000000008</c:v>
                </c:pt>
                <c:pt idx="2">
                  <c:v>0.90000000000000024</c:v>
                </c:pt>
              </c:numCache>
            </c:numRef>
          </c:val>
          <c:extLst>
            <c:ext xmlns:c16="http://schemas.microsoft.com/office/drawing/2014/chart" uri="{C3380CC4-5D6E-409C-BE32-E72D297353CC}">
              <c16:uniqueId val="{00000003-E9C9-48A7-A585-0F43E5ACBEDA}"/>
            </c:ext>
          </c:extLst>
        </c:ser>
        <c:ser>
          <c:idx val="4"/>
          <c:order val="4"/>
          <c:tx>
            <c:strRef>
              <c:f>'Monthly Pivot Tables'!$E$118</c:f>
              <c:strCache>
                <c:ptCount val="1"/>
                <c:pt idx="0">
                  <c:v>Target Over Achieved </c:v>
                </c:pt>
              </c:strCache>
            </c:strRef>
          </c:tx>
          <c:spPr>
            <a:solidFill>
              <a:schemeClr val="accent4"/>
            </a:solidFill>
            <a:ln w="25400">
              <a:noFill/>
            </a:ln>
            <a:effectLst/>
          </c:spPr>
          <c:invertIfNegative val="0"/>
          <c:val>
            <c:numRef>
              <c:f>'Monthly Pivot Tables'!$E$119:$E$121</c:f>
              <c:numCache>
                <c:formatCode>0.00%</c:formatCode>
                <c:ptCount val="3"/>
                <c:pt idx="0">
                  <c:v>3.3058823529411585E-3</c:v>
                </c:pt>
                <c:pt idx="1">
                  <c:v>0</c:v>
                </c:pt>
                <c:pt idx="2">
                  <c:v>5.4035294117646737E-2</c:v>
                </c:pt>
              </c:numCache>
            </c:numRef>
          </c:val>
          <c:extLst>
            <c:ext xmlns:c16="http://schemas.microsoft.com/office/drawing/2014/chart" uri="{C3380CC4-5D6E-409C-BE32-E72D297353CC}">
              <c16:uniqueId val="{00000004-E9C9-48A7-A585-0F43E5ACBEDA}"/>
            </c:ext>
          </c:extLst>
        </c:ser>
        <c:dLbls>
          <c:showLegendKey val="0"/>
          <c:showVal val="0"/>
          <c:showCatName val="0"/>
          <c:showSerName val="0"/>
          <c:showPercent val="0"/>
          <c:showBubbleSize val="0"/>
        </c:dLbls>
        <c:gapWidth val="219"/>
        <c:overlap val="100"/>
        <c:axId val="1049961664"/>
        <c:axId val="1324172480"/>
      </c:barChart>
      <c:lineChart>
        <c:grouping val="standard"/>
        <c:varyColors val="0"/>
        <c:ser>
          <c:idx val="0"/>
          <c:order val="0"/>
          <c:tx>
            <c:strRef>
              <c:f>'Monthly Pivot Tables'!$C$118</c:f>
              <c:strCache>
                <c:ptCount val="1"/>
                <c:pt idx="0">
                  <c:v>Accuracy Target</c:v>
                </c:pt>
              </c:strCache>
            </c:strRef>
          </c:tx>
          <c:spPr>
            <a:ln w="28575" cap="rnd">
              <a:noFill/>
              <a:round/>
            </a:ln>
            <a:effectLst/>
          </c:spPr>
          <c:marker>
            <c:symbol val="picture"/>
            <c:spPr>
              <a:blipFill>
                <a:blip xmlns:r="http://schemas.openxmlformats.org/officeDocument/2006/relationships" r:embed="rId1"/>
                <a:stretch>
                  <a:fillRect/>
                </a:stretch>
              </a:blipFill>
              <a:ln w="25400">
                <a:noFill/>
              </a:ln>
              <a:effectLst/>
            </c:spPr>
          </c:marker>
          <c:cat>
            <c:strRef>
              <c:f>'Monthly Pivot Tables'!$A$119:$A$121</c:f>
              <c:strCache>
                <c:ptCount val="3"/>
                <c:pt idx="0">
                  <c:v>Project 1</c:v>
                </c:pt>
                <c:pt idx="1">
                  <c:v>Project 2</c:v>
                </c:pt>
                <c:pt idx="2">
                  <c:v>Project 3</c:v>
                </c:pt>
              </c:strCache>
            </c:strRef>
          </c:cat>
          <c:val>
            <c:numRef>
              <c:f>'Monthly Pivot Tables'!$C$119:$C$121</c:f>
              <c:numCache>
                <c:formatCode>0.00%</c:formatCode>
                <c:ptCount val="3"/>
                <c:pt idx="0">
                  <c:v>0.92</c:v>
                </c:pt>
                <c:pt idx="1">
                  <c:v>0.97000000000000008</c:v>
                </c:pt>
                <c:pt idx="2">
                  <c:v>0.90000000000000024</c:v>
                </c:pt>
              </c:numCache>
            </c:numRef>
          </c:val>
          <c:smooth val="0"/>
          <c:extLst>
            <c:ext xmlns:c16="http://schemas.microsoft.com/office/drawing/2014/chart" uri="{C3380CC4-5D6E-409C-BE32-E72D297353CC}">
              <c16:uniqueId val="{00000000-E9C9-48A7-A585-0F43E5ACBEDA}"/>
            </c:ext>
          </c:extLst>
        </c:ser>
        <c:dLbls>
          <c:showLegendKey val="0"/>
          <c:showVal val="0"/>
          <c:showCatName val="0"/>
          <c:showSerName val="0"/>
          <c:showPercent val="0"/>
          <c:showBubbleSize val="0"/>
        </c:dLbls>
        <c:marker val="1"/>
        <c:smooth val="0"/>
        <c:axId val="1144026224"/>
        <c:axId val="542153264"/>
      </c:lineChart>
      <c:catAx>
        <c:axId val="114402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542153264"/>
        <c:crosses val="autoZero"/>
        <c:auto val="1"/>
        <c:lblAlgn val="ctr"/>
        <c:lblOffset val="100"/>
        <c:noMultiLvlLbl val="0"/>
      </c:catAx>
      <c:valAx>
        <c:axId val="542153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144026224"/>
        <c:crosses val="autoZero"/>
        <c:crossBetween val="between"/>
        <c:majorUnit val="1.0000000000000002E-2"/>
      </c:valAx>
      <c:valAx>
        <c:axId val="132417248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49961664"/>
        <c:crosses val="max"/>
        <c:crossBetween val="between"/>
      </c:valAx>
      <c:catAx>
        <c:axId val="1049961664"/>
        <c:scaling>
          <c:orientation val="minMax"/>
        </c:scaling>
        <c:delete val="1"/>
        <c:axPos val="b"/>
        <c:majorTickMark val="out"/>
        <c:minorTickMark val="none"/>
        <c:tickLblPos val="nextTo"/>
        <c:crossAx val="132417248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lotArea>
      <c:layout/>
      <c:doughnutChart>
        <c:varyColors val="1"/>
        <c:ser>
          <c:idx val="0"/>
          <c:order val="0"/>
          <c:tx>
            <c:strRef>
              <c:f>'Monthly Pivot Tables'!$B$21</c:f>
              <c:strCache>
                <c:ptCount val="1"/>
                <c:pt idx="0">
                  <c:v>Inflow Rate Over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84-4EC7-8F44-6414EB0FBD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84-4EC7-8F44-6414EB0FBDC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184-4EC7-8F44-6414EB0FBDCA}"/>
              </c:ext>
            </c:extLst>
          </c:dPt>
          <c:cat>
            <c:strRef>
              <c:f>'Monthly Pivot Tables'!$A$22:$A$24</c:f>
              <c:strCache>
                <c:ptCount val="3"/>
                <c:pt idx="0">
                  <c:v>Project 1</c:v>
                </c:pt>
                <c:pt idx="1">
                  <c:v>Project 2</c:v>
                </c:pt>
                <c:pt idx="2">
                  <c:v>Project 3</c:v>
                </c:pt>
              </c:strCache>
            </c:strRef>
          </c:cat>
          <c:val>
            <c:numRef>
              <c:f>'Monthly Pivot Tables'!$B$22:$B$24</c:f>
              <c:numCache>
                <c:formatCode>0%</c:formatCode>
                <c:ptCount val="3"/>
                <c:pt idx="0">
                  <c:v>0.5739505639522412</c:v>
                </c:pt>
                <c:pt idx="1">
                  <c:v>0.20875464503835481</c:v>
                </c:pt>
                <c:pt idx="2">
                  <c:v>0.21729479100940402</c:v>
                </c:pt>
              </c:numCache>
            </c:numRef>
          </c:val>
          <c:extLst>
            <c:ext xmlns:c16="http://schemas.microsoft.com/office/drawing/2014/chart" uri="{C3380CC4-5D6E-409C-BE32-E72D297353CC}">
              <c16:uniqueId val="{00000000-9471-4C6A-B2E2-CFFE91CD93D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'Monthly Pivot Tables'!$C$21</c:f>
              <c:strCache>
                <c:ptCount val="1"/>
                <c:pt idx="0">
                  <c:v>Outflow Rate Over 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D3A-459C-AB44-BEC6248AC6D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D3A-459C-AB44-BEC6248AC6D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D3A-459C-AB44-BEC6248AC6DC}"/>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vi-VN"/>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'Monthly Pivot Tables'!$A$22:$A$24</c:f>
              <c:strCache>
                <c:ptCount val="3"/>
                <c:pt idx="0">
                  <c:v>Project 1</c:v>
                </c:pt>
                <c:pt idx="1">
                  <c:v>Project 2</c:v>
                </c:pt>
                <c:pt idx="2">
                  <c:v>Project 3</c:v>
                </c:pt>
              </c:strCache>
            </c:strRef>
          </c:cat>
          <c:val>
            <c:numRef>
              <c:f>'Monthly Pivot Tables'!$C$22:$C$24</c:f>
              <c:numCache>
                <c:formatCode>0%</c:formatCode>
                <c:ptCount val="3"/>
                <c:pt idx="0">
                  <c:v>0.57855672788485524</c:v>
                </c:pt>
                <c:pt idx="1">
                  <c:v>0.20849114966731475</c:v>
                </c:pt>
                <c:pt idx="2">
                  <c:v>0.21295212244782996</c:v>
                </c:pt>
              </c:numCache>
            </c:numRef>
          </c:val>
          <c:extLst>
            <c:ext xmlns:c16="http://schemas.microsoft.com/office/drawing/2014/chart" uri="{C3380CC4-5D6E-409C-BE32-E72D297353CC}">
              <c16:uniqueId val="{00000006-0D3A-459C-AB44-BEC6248AC6DC}"/>
            </c:ext>
          </c:extLst>
        </c:ser>
        <c:dLbls>
          <c:showLegendKey val="0"/>
          <c:showVal val="0"/>
          <c:showCatName val="0"/>
          <c:showSerName val="0"/>
          <c:showPercent val="1"/>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lotArea>
      <c:layout/>
      <c:doughnutChart>
        <c:varyColors val="1"/>
        <c:ser>
          <c:idx val="0"/>
          <c:order val="0"/>
          <c:tx>
            <c:strRef>
              <c:f>'Monthly Pivot Tables'!$C$21</c:f>
              <c:strCache>
                <c:ptCount val="1"/>
                <c:pt idx="0">
                  <c:v>Outflow Rate Over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0B-4B10-AA66-267BDBB683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0B-4B10-AA66-267BDBB683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0B-4B10-AA66-267BDBB68353}"/>
              </c:ext>
            </c:extLst>
          </c:dPt>
          <c:cat>
            <c:strRef>
              <c:f>'Monthly Pivot Tables'!$A$22:$A$24</c:f>
              <c:strCache>
                <c:ptCount val="3"/>
                <c:pt idx="0">
                  <c:v>Project 1</c:v>
                </c:pt>
                <c:pt idx="1">
                  <c:v>Project 2</c:v>
                </c:pt>
                <c:pt idx="2">
                  <c:v>Project 3</c:v>
                </c:pt>
              </c:strCache>
            </c:strRef>
          </c:cat>
          <c:val>
            <c:numRef>
              <c:f>'Monthly Pivot Tables'!$C$22:$C$24</c:f>
              <c:numCache>
                <c:formatCode>0%</c:formatCode>
                <c:ptCount val="3"/>
                <c:pt idx="0">
                  <c:v>0.57855672788485524</c:v>
                </c:pt>
                <c:pt idx="1">
                  <c:v>0.20849114966731475</c:v>
                </c:pt>
                <c:pt idx="2">
                  <c:v>0.21295212244782996</c:v>
                </c:pt>
              </c:numCache>
            </c:numRef>
          </c:val>
          <c:extLst>
            <c:ext xmlns:c16="http://schemas.microsoft.com/office/drawing/2014/chart" uri="{C3380CC4-5D6E-409C-BE32-E72D297353CC}">
              <c16:uniqueId val="{00000000-4BF5-4BAC-8C0E-5BFEDD225CF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lotArea>
      <c:layout/>
      <c:doughnutChart>
        <c:varyColors val="1"/>
        <c:ser>
          <c:idx val="0"/>
          <c:order val="0"/>
          <c:tx>
            <c:strRef>
              <c:f>'Weekly Pivot Tables'!$B$18</c:f>
              <c:strCache>
                <c:ptCount val="1"/>
                <c:pt idx="0">
                  <c:v>Inflow Rate Over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3B-4AFC-A8AB-38E2D9D7E2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3B-4AFC-A8AB-38E2D9D7E2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3B-4AFC-A8AB-38E2D9D7E2F7}"/>
              </c:ext>
            </c:extLst>
          </c:dPt>
          <c:cat>
            <c:strRef>
              <c:f>'Weekly Pivot Tables'!$A$19:$A$21</c:f>
              <c:strCache>
                <c:ptCount val="3"/>
                <c:pt idx="0">
                  <c:v>Project 1</c:v>
                </c:pt>
                <c:pt idx="1">
                  <c:v>Project 2</c:v>
                </c:pt>
                <c:pt idx="2">
                  <c:v>Project 3</c:v>
                </c:pt>
              </c:strCache>
            </c:strRef>
          </c:cat>
          <c:val>
            <c:numRef>
              <c:f>'Weekly Pivot Tables'!$B$19:$B$21</c:f>
              <c:numCache>
                <c:formatCode>0%</c:formatCode>
                <c:ptCount val="3"/>
                <c:pt idx="0">
                  <c:v>0.59040931045282952</c:v>
                </c:pt>
                <c:pt idx="1">
                  <c:v>0.2008361526698608</c:v>
                </c:pt>
                <c:pt idx="2">
                  <c:v>0.20875453687730966</c:v>
                </c:pt>
              </c:numCache>
            </c:numRef>
          </c:val>
          <c:extLst>
            <c:ext xmlns:c16="http://schemas.microsoft.com/office/drawing/2014/chart" uri="{C3380CC4-5D6E-409C-BE32-E72D297353CC}">
              <c16:uniqueId val="{00000000-BB55-4DE2-B51E-7DB4FD3FDCA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lotArea>
      <c:layout/>
      <c:doughnutChart>
        <c:varyColors val="1"/>
        <c:ser>
          <c:idx val="0"/>
          <c:order val="0"/>
          <c:tx>
            <c:strRef>
              <c:f>'Weekly Pivot Tables'!$C$18</c:f>
              <c:strCache>
                <c:ptCount val="1"/>
                <c:pt idx="0">
                  <c:v>Outflow Rate Over 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A1-49B6-B463-1E3C82516B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A1-49B6-B463-1E3C82516B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BA1-49B6-B463-1E3C82516BE8}"/>
              </c:ext>
            </c:extLst>
          </c:dPt>
          <c:cat>
            <c:strRef>
              <c:f>'Weekly Pivot Tables'!$A$19:$A$21</c:f>
              <c:strCache>
                <c:ptCount val="3"/>
                <c:pt idx="0">
                  <c:v>Project 1</c:v>
                </c:pt>
                <c:pt idx="1">
                  <c:v>Project 2</c:v>
                </c:pt>
                <c:pt idx="2">
                  <c:v>Project 3</c:v>
                </c:pt>
              </c:strCache>
            </c:strRef>
          </c:cat>
          <c:val>
            <c:numRef>
              <c:f>'Weekly Pivot Tables'!$C$19:$C$21</c:f>
              <c:numCache>
                <c:formatCode>0%</c:formatCode>
                <c:ptCount val="3"/>
                <c:pt idx="0">
                  <c:v>0.59838951524359263</c:v>
                </c:pt>
                <c:pt idx="1">
                  <c:v>0.19637702890594599</c:v>
                </c:pt>
                <c:pt idx="2">
                  <c:v>0.20523345585046135</c:v>
                </c:pt>
              </c:numCache>
            </c:numRef>
          </c:val>
          <c:extLst>
            <c:ext xmlns:c16="http://schemas.microsoft.com/office/drawing/2014/chart" uri="{C3380CC4-5D6E-409C-BE32-E72D297353CC}">
              <c16:uniqueId val="{00000000-DF1F-43E1-BA43-E5DA8CF5A90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[Telesale.xlsx]Weekly Pivot Tables!PivotTable39</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'Weekly Pivot Tables'!$B$39:$B$40</c:f>
              <c:strCache>
                <c:ptCount val="1"/>
                <c:pt idx="0">
                  <c:v>44</c:v>
                </c:pt>
              </c:strCache>
            </c:strRef>
          </c:tx>
          <c:spPr>
            <a:solidFill>
              <a:schemeClr val="accent1"/>
            </a:solidFill>
            <a:ln>
              <a:noFill/>
            </a:ln>
            <a:effectLst/>
          </c:spPr>
          <c:invertIfNegative val="0"/>
          <c:cat>
            <c:strRef>
              <c:f>'Weekly Pivot Tables'!$A$41:$A$44</c:f>
              <c:strCache>
                <c:ptCount val="3"/>
                <c:pt idx="0">
                  <c:v>Project 1</c:v>
                </c:pt>
                <c:pt idx="1">
                  <c:v>Project 2</c:v>
                </c:pt>
                <c:pt idx="2">
                  <c:v>Project 3</c:v>
                </c:pt>
              </c:strCache>
            </c:strRef>
          </c:cat>
          <c:val>
            <c:numRef>
              <c:f>'Weekly Pivot Tables'!$B$41:$B$44</c:f>
              <c:numCache>
                <c:formatCode>General</c:formatCode>
                <c:ptCount val="3"/>
                <c:pt idx="0">
                  <c:v>347137</c:v>
                </c:pt>
                <c:pt idx="1">
                  <c:v>97921</c:v>
                </c:pt>
                <c:pt idx="2">
                  <c:v>109430</c:v>
                </c:pt>
              </c:numCache>
            </c:numRef>
          </c:val>
          <c:extLst>
            <c:ext xmlns:c16="http://schemas.microsoft.com/office/drawing/2014/chart" uri="{C3380CC4-5D6E-409C-BE32-E72D297353CC}">
              <c16:uniqueId val="{00000000-1168-4106-894C-7A3A9993AB52}"/>
            </c:ext>
          </c:extLst>
        </c:ser>
        <c:ser>
          <c:idx val="1"/>
          <c:order val="1"/>
          <c:tx>
            <c:strRef>
              <c:f>'Weekly Pivot Tables'!$C$39:$C$40</c:f>
              <c:strCache>
                <c:ptCount val="1"/>
                <c:pt idx="0">
                  <c:v>45</c:v>
                </c:pt>
              </c:strCache>
            </c:strRef>
          </c:tx>
          <c:spPr>
            <a:solidFill>
              <a:schemeClr val="accent2"/>
            </a:solidFill>
            <a:ln>
              <a:noFill/>
            </a:ln>
            <a:effectLst/>
          </c:spPr>
          <c:invertIfNegative val="0"/>
          <c:cat>
            <c:strRef>
              <c:f>'Weekly Pivot Tables'!$A$41:$A$44</c:f>
              <c:strCache>
                <c:ptCount val="3"/>
                <c:pt idx="0">
                  <c:v>Project 1</c:v>
                </c:pt>
                <c:pt idx="1">
                  <c:v>Project 2</c:v>
                </c:pt>
                <c:pt idx="2">
                  <c:v>Project 3</c:v>
                </c:pt>
              </c:strCache>
            </c:strRef>
          </c:cat>
          <c:val>
            <c:numRef>
              <c:f>'Weekly Pivot Tables'!$C$41:$C$44</c:f>
              <c:numCache>
                <c:formatCode>General</c:formatCode>
                <c:ptCount val="3"/>
                <c:pt idx="0">
                  <c:v>332149</c:v>
                </c:pt>
                <c:pt idx="1">
                  <c:v>99253</c:v>
                </c:pt>
                <c:pt idx="2">
                  <c:v>107505</c:v>
                </c:pt>
              </c:numCache>
            </c:numRef>
          </c:val>
          <c:extLst>
            <c:ext xmlns:c16="http://schemas.microsoft.com/office/drawing/2014/chart" uri="{C3380CC4-5D6E-409C-BE32-E72D297353CC}">
              <c16:uniqueId val="{00000038-1168-4106-894C-7A3A9993AB52}"/>
            </c:ext>
          </c:extLst>
        </c:ser>
        <c:ser>
          <c:idx val="2"/>
          <c:order val="2"/>
          <c:tx>
            <c:strRef>
              <c:f>'Weekly Pivot Tables'!$D$39:$D$40</c:f>
              <c:strCache>
                <c:ptCount val="1"/>
                <c:pt idx="0">
                  <c:v>46</c:v>
                </c:pt>
              </c:strCache>
            </c:strRef>
          </c:tx>
          <c:spPr>
            <a:solidFill>
              <a:schemeClr val="accent3"/>
            </a:solidFill>
            <a:ln>
              <a:noFill/>
            </a:ln>
            <a:effectLst/>
          </c:spPr>
          <c:invertIfNegative val="0"/>
          <c:cat>
            <c:strRef>
              <c:f>'Weekly Pivot Tables'!$A$41:$A$44</c:f>
              <c:strCache>
                <c:ptCount val="3"/>
                <c:pt idx="0">
                  <c:v>Project 1</c:v>
                </c:pt>
                <c:pt idx="1">
                  <c:v>Project 2</c:v>
                </c:pt>
                <c:pt idx="2">
                  <c:v>Project 3</c:v>
                </c:pt>
              </c:strCache>
            </c:strRef>
          </c:cat>
          <c:val>
            <c:numRef>
              <c:f>'Weekly Pivot Tables'!$D$41:$D$44</c:f>
              <c:numCache>
                <c:formatCode>General</c:formatCode>
                <c:ptCount val="3"/>
                <c:pt idx="0">
                  <c:v>273542</c:v>
                </c:pt>
                <c:pt idx="1">
                  <c:v>109560</c:v>
                </c:pt>
                <c:pt idx="2">
                  <c:v>106772</c:v>
                </c:pt>
              </c:numCache>
            </c:numRef>
          </c:val>
          <c:extLst>
            <c:ext xmlns:c16="http://schemas.microsoft.com/office/drawing/2014/chart" uri="{C3380CC4-5D6E-409C-BE32-E72D297353CC}">
              <c16:uniqueId val="{00000039-1168-4106-894C-7A3A9993AB52}"/>
            </c:ext>
          </c:extLst>
        </c:ser>
        <c:ser>
          <c:idx val="3"/>
          <c:order val="3"/>
          <c:tx>
            <c:strRef>
              <c:f>'Weekly Pivot Tables'!$E$39:$E$40</c:f>
              <c:strCache>
                <c:ptCount val="1"/>
                <c:pt idx="0">
                  <c:v>47</c:v>
                </c:pt>
              </c:strCache>
            </c:strRef>
          </c:tx>
          <c:spPr>
            <a:solidFill>
              <a:schemeClr val="accent4"/>
            </a:solidFill>
            <a:ln>
              <a:noFill/>
            </a:ln>
            <a:effectLst/>
          </c:spPr>
          <c:invertIfNegative val="0"/>
          <c:cat>
            <c:strRef>
              <c:f>'Weekly Pivot Tables'!$A$41:$A$44</c:f>
              <c:strCache>
                <c:ptCount val="3"/>
                <c:pt idx="0">
                  <c:v>Project 1</c:v>
                </c:pt>
                <c:pt idx="1">
                  <c:v>Project 2</c:v>
                </c:pt>
                <c:pt idx="2">
                  <c:v>Project 3</c:v>
                </c:pt>
              </c:strCache>
            </c:strRef>
          </c:cat>
          <c:val>
            <c:numRef>
              <c:f>'Weekly Pivot Tables'!$E$41:$E$44</c:f>
              <c:numCache>
                <c:formatCode>General</c:formatCode>
                <c:ptCount val="3"/>
                <c:pt idx="0">
                  <c:v>264916</c:v>
                </c:pt>
                <c:pt idx="1">
                  <c:v>107499</c:v>
                </c:pt>
                <c:pt idx="2">
                  <c:v>106858</c:v>
                </c:pt>
              </c:numCache>
            </c:numRef>
          </c:val>
          <c:extLst>
            <c:ext xmlns:c16="http://schemas.microsoft.com/office/drawing/2014/chart" uri="{C3380CC4-5D6E-409C-BE32-E72D297353CC}">
              <c16:uniqueId val="{0000003A-1168-4106-894C-7A3A9993AB52}"/>
            </c:ext>
          </c:extLst>
        </c:ser>
        <c:dLbls>
          <c:showLegendKey val="0"/>
          <c:showVal val="0"/>
          <c:showCatName val="0"/>
          <c:showSerName val="0"/>
          <c:showPercent val="0"/>
          <c:showBubbleSize val="0"/>
        </c:dLbls>
        <c:gapWidth val="219"/>
        <c:overlap val="-27"/>
        <c:axId val="1954160752"/>
        <c:axId val="1397331104"/>
      </c:barChart>
      <c:catAx>
        <c:axId val="195416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397331104"/>
        <c:crosses val="autoZero"/>
        <c:auto val="1"/>
        <c:lblAlgn val="ctr"/>
        <c:lblOffset val="100"/>
        <c:noMultiLvlLbl val="0"/>
      </c:catAx>
      <c:valAx>
        <c:axId val="139733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95416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[Telesale.xlsx]Weekly Pivot Tables!PivotTable40</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'Weekly Pivot Tables'!$B$57:$B$58</c:f>
              <c:strCache>
                <c:ptCount val="1"/>
                <c:pt idx="0">
                  <c:v>44</c:v>
                </c:pt>
              </c:strCache>
            </c:strRef>
          </c:tx>
          <c:spPr>
            <a:solidFill>
              <a:schemeClr val="accent1"/>
            </a:solidFill>
            <a:ln>
              <a:noFill/>
            </a:ln>
            <a:effectLst/>
          </c:spPr>
          <c:invertIfNegative val="0"/>
          <c:cat>
            <c:strRef>
              <c:f>'Weekly Pivot Tables'!$A$59:$A$62</c:f>
              <c:strCache>
                <c:ptCount val="3"/>
                <c:pt idx="0">
                  <c:v>Project 1</c:v>
                </c:pt>
                <c:pt idx="1">
                  <c:v>Project 2</c:v>
                </c:pt>
                <c:pt idx="2">
                  <c:v>Project 3</c:v>
                </c:pt>
              </c:strCache>
            </c:strRef>
          </c:cat>
          <c:val>
            <c:numRef>
              <c:f>'Weekly Pivot Tables'!$B$59:$B$62</c:f>
              <c:numCache>
                <c:formatCode>General</c:formatCode>
                <c:ptCount val="3"/>
                <c:pt idx="0">
                  <c:v>341640</c:v>
                </c:pt>
                <c:pt idx="1">
                  <c:v>97169</c:v>
                </c:pt>
                <c:pt idx="2">
                  <c:v>106150</c:v>
                </c:pt>
              </c:numCache>
            </c:numRef>
          </c:val>
          <c:extLst>
            <c:ext xmlns:c16="http://schemas.microsoft.com/office/drawing/2014/chart" uri="{C3380CC4-5D6E-409C-BE32-E72D297353CC}">
              <c16:uniqueId val="{00000000-C205-475F-A346-B23E14EC232F}"/>
            </c:ext>
          </c:extLst>
        </c:ser>
        <c:ser>
          <c:idx val="1"/>
          <c:order val="1"/>
          <c:tx>
            <c:strRef>
              <c:f>'Weekly Pivot Tables'!$C$57:$C$58</c:f>
              <c:strCache>
                <c:ptCount val="1"/>
                <c:pt idx="0">
                  <c:v>45</c:v>
                </c:pt>
              </c:strCache>
            </c:strRef>
          </c:tx>
          <c:spPr>
            <a:solidFill>
              <a:schemeClr val="accent2"/>
            </a:solidFill>
            <a:ln>
              <a:noFill/>
            </a:ln>
            <a:effectLst/>
          </c:spPr>
          <c:invertIfNegative val="0"/>
          <c:cat>
            <c:strRef>
              <c:f>'Weekly Pivot Tables'!$A$59:$A$62</c:f>
              <c:strCache>
                <c:ptCount val="3"/>
                <c:pt idx="0">
                  <c:v>Project 1</c:v>
                </c:pt>
                <c:pt idx="1">
                  <c:v>Project 2</c:v>
                </c:pt>
                <c:pt idx="2">
                  <c:v>Project 3</c:v>
                </c:pt>
              </c:strCache>
            </c:strRef>
          </c:cat>
          <c:val>
            <c:numRef>
              <c:f>'Weekly Pivot Tables'!$C$59:$C$62</c:f>
              <c:numCache>
                <c:formatCode>General</c:formatCode>
                <c:ptCount val="3"/>
                <c:pt idx="0">
                  <c:v>325493</c:v>
                </c:pt>
                <c:pt idx="1">
                  <c:v>92934</c:v>
                </c:pt>
                <c:pt idx="2">
                  <c:v>103566</c:v>
                </c:pt>
              </c:numCache>
            </c:numRef>
          </c:val>
          <c:extLst>
            <c:ext xmlns:c16="http://schemas.microsoft.com/office/drawing/2014/chart" uri="{C3380CC4-5D6E-409C-BE32-E72D297353CC}">
              <c16:uniqueId val="{00000023-C205-475F-A346-B23E14EC232F}"/>
            </c:ext>
          </c:extLst>
        </c:ser>
        <c:ser>
          <c:idx val="2"/>
          <c:order val="2"/>
          <c:tx>
            <c:strRef>
              <c:f>'Weekly Pivot Tables'!$D$57:$D$58</c:f>
              <c:strCache>
                <c:ptCount val="1"/>
                <c:pt idx="0">
                  <c:v>46</c:v>
                </c:pt>
              </c:strCache>
            </c:strRef>
          </c:tx>
          <c:spPr>
            <a:solidFill>
              <a:schemeClr val="accent3"/>
            </a:solidFill>
            <a:ln>
              <a:noFill/>
            </a:ln>
            <a:effectLst/>
          </c:spPr>
          <c:invertIfNegative val="0"/>
          <c:cat>
            <c:strRef>
              <c:f>'Weekly Pivot Tables'!$A$59:$A$62</c:f>
              <c:strCache>
                <c:ptCount val="3"/>
                <c:pt idx="0">
                  <c:v>Project 1</c:v>
                </c:pt>
                <c:pt idx="1">
                  <c:v>Project 2</c:v>
                </c:pt>
                <c:pt idx="2">
                  <c:v>Project 3</c:v>
                </c:pt>
              </c:strCache>
            </c:strRef>
          </c:cat>
          <c:val>
            <c:numRef>
              <c:f>'Weekly Pivot Tables'!$D$59:$D$62</c:f>
              <c:numCache>
                <c:formatCode>General</c:formatCode>
                <c:ptCount val="3"/>
                <c:pt idx="0">
                  <c:v>272754</c:v>
                </c:pt>
                <c:pt idx="1">
                  <c:v>103762</c:v>
                </c:pt>
                <c:pt idx="2">
                  <c:v>102600</c:v>
                </c:pt>
              </c:numCache>
            </c:numRef>
          </c:val>
          <c:extLst>
            <c:ext xmlns:c16="http://schemas.microsoft.com/office/drawing/2014/chart" uri="{C3380CC4-5D6E-409C-BE32-E72D297353CC}">
              <c16:uniqueId val="{00000024-C205-475F-A346-B23E14EC232F}"/>
            </c:ext>
          </c:extLst>
        </c:ser>
        <c:ser>
          <c:idx val="3"/>
          <c:order val="3"/>
          <c:tx>
            <c:strRef>
              <c:f>'Weekly Pivot Tables'!$E$57:$E$58</c:f>
              <c:strCache>
                <c:ptCount val="1"/>
                <c:pt idx="0">
                  <c:v>47</c:v>
                </c:pt>
              </c:strCache>
            </c:strRef>
          </c:tx>
          <c:spPr>
            <a:solidFill>
              <a:schemeClr val="accent4"/>
            </a:solidFill>
            <a:ln>
              <a:noFill/>
            </a:ln>
            <a:effectLst/>
          </c:spPr>
          <c:invertIfNegative val="0"/>
          <c:cat>
            <c:strRef>
              <c:f>'Weekly Pivot Tables'!$A$59:$A$62</c:f>
              <c:strCache>
                <c:ptCount val="3"/>
                <c:pt idx="0">
                  <c:v>Project 1</c:v>
                </c:pt>
                <c:pt idx="1">
                  <c:v>Project 2</c:v>
                </c:pt>
                <c:pt idx="2">
                  <c:v>Project 3</c:v>
                </c:pt>
              </c:strCache>
            </c:strRef>
          </c:cat>
          <c:val>
            <c:numRef>
              <c:f>'Weekly Pivot Tables'!$E$59:$E$62</c:f>
              <c:numCache>
                <c:formatCode>General</c:formatCode>
                <c:ptCount val="3"/>
                <c:pt idx="0">
                  <c:v>267307</c:v>
                </c:pt>
                <c:pt idx="1">
                  <c:v>102307</c:v>
                </c:pt>
                <c:pt idx="2">
                  <c:v>101723</c:v>
                </c:pt>
              </c:numCache>
            </c:numRef>
          </c:val>
          <c:extLst>
            <c:ext xmlns:c16="http://schemas.microsoft.com/office/drawing/2014/chart" uri="{C3380CC4-5D6E-409C-BE32-E72D297353CC}">
              <c16:uniqueId val="{00000025-C205-475F-A346-B23E14EC232F}"/>
            </c:ext>
          </c:extLst>
        </c:ser>
        <c:dLbls>
          <c:showLegendKey val="0"/>
          <c:showVal val="0"/>
          <c:showCatName val="0"/>
          <c:showSerName val="0"/>
          <c:showPercent val="0"/>
          <c:showBubbleSize val="0"/>
        </c:dLbls>
        <c:gapWidth val="219"/>
        <c:overlap val="-27"/>
        <c:axId val="1061468208"/>
        <c:axId val="1325904480"/>
      </c:barChart>
      <c:catAx>
        <c:axId val="106146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325904480"/>
        <c:crosses val="autoZero"/>
        <c:auto val="1"/>
        <c:lblAlgn val="ctr"/>
        <c:lblOffset val="100"/>
        <c:noMultiLvlLbl val="0"/>
      </c:catAx>
      <c:valAx>
        <c:axId val="132590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6146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[Telesale.xlsx]Weekly Pivot Tables!PivotTable41</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'Weekly Pivot Tables'!$B$75</c:f>
              <c:strCache>
                <c:ptCount val="1"/>
                <c:pt idx="0">
                  <c:v>Average of AHT</c:v>
                </c:pt>
              </c:strCache>
            </c:strRef>
          </c:tx>
          <c:spPr>
            <a:solidFill>
              <a:schemeClr val="accent1"/>
            </a:solidFill>
            <a:ln>
              <a:noFill/>
            </a:ln>
            <a:effectLst/>
          </c:spPr>
          <c:invertIfNegative val="0"/>
          <c:cat>
            <c:multiLvlStrRef>
              <c:f>'Weekly Pivot Tables'!$A$76:$A$91</c:f>
              <c:multiLvlStrCache>
                <c:ptCount val="12"/>
                <c:lvl>
                  <c:pt idx="0">
                    <c:v>44</c:v>
                  </c:pt>
                  <c:pt idx="1">
                    <c:v>45</c:v>
                  </c:pt>
                  <c:pt idx="2">
                    <c:v>46</c:v>
                  </c:pt>
                  <c:pt idx="3">
                    <c:v>47</c:v>
                  </c:pt>
                  <c:pt idx="4">
                    <c:v>44</c:v>
                  </c:pt>
                  <c:pt idx="5">
                    <c:v>45</c:v>
                  </c:pt>
                  <c:pt idx="6">
                    <c:v>46</c:v>
                  </c:pt>
                  <c:pt idx="7">
                    <c:v>47</c:v>
                  </c:pt>
                  <c:pt idx="8">
                    <c:v>44</c:v>
                  </c:pt>
                  <c:pt idx="9">
                    <c:v>45</c:v>
                  </c:pt>
                  <c:pt idx="10">
                    <c:v>46</c:v>
                  </c:pt>
                  <c:pt idx="11">
                    <c:v>47</c:v>
                  </c:pt>
                </c:lvl>
                <c:lvl>
                  <c:pt idx="0">
                    <c:v>Project 1</c:v>
                  </c:pt>
                  <c:pt idx="4">
                    <c:v>Project 2</c:v>
                  </c:pt>
                  <c:pt idx="8">
                    <c:v>Project 3</c:v>
                  </c:pt>
                </c:lvl>
              </c:multiLvlStrCache>
            </c:multiLvlStrRef>
          </c:cat>
          <c:val>
            <c:numRef>
              <c:f>'Weekly Pivot Tables'!$B$76:$B$91</c:f>
              <c:numCache>
                <c:formatCode>General</c:formatCode>
                <c:ptCount val="12"/>
                <c:pt idx="0">
                  <c:v>29.23</c:v>
                </c:pt>
                <c:pt idx="1">
                  <c:v>28.21</c:v>
                </c:pt>
                <c:pt idx="2">
                  <c:v>30.97</c:v>
                </c:pt>
                <c:pt idx="3">
                  <c:v>31.94</c:v>
                </c:pt>
                <c:pt idx="4">
                  <c:v>25.64</c:v>
                </c:pt>
                <c:pt idx="5">
                  <c:v>26.03</c:v>
                </c:pt>
                <c:pt idx="6">
                  <c:v>23.75</c:v>
                </c:pt>
                <c:pt idx="7">
                  <c:v>29.39</c:v>
                </c:pt>
                <c:pt idx="8">
                  <c:v>25.28</c:v>
                </c:pt>
                <c:pt idx="9">
                  <c:v>25.02</c:v>
                </c:pt>
                <c:pt idx="10">
                  <c:v>25.93</c:v>
                </c:pt>
                <c:pt idx="11">
                  <c:v>26</c:v>
                </c:pt>
              </c:numCache>
            </c:numRef>
          </c:val>
          <c:extLst>
            <c:ext xmlns:c16="http://schemas.microsoft.com/office/drawing/2014/chart" uri="{C3380CC4-5D6E-409C-BE32-E72D297353CC}">
              <c16:uniqueId val="{00000000-6BDC-4350-A914-3BCB4EAF4295}"/>
            </c:ext>
          </c:extLst>
        </c:ser>
        <c:dLbls>
          <c:showLegendKey val="0"/>
          <c:showVal val="0"/>
          <c:showCatName val="0"/>
          <c:showSerName val="0"/>
          <c:showPercent val="0"/>
          <c:showBubbleSize val="0"/>
        </c:dLbls>
        <c:gapWidth val="219"/>
        <c:overlap val="-27"/>
        <c:axId val="1274370496"/>
        <c:axId val="1002087040"/>
      </c:barChart>
      <c:lineChart>
        <c:grouping val="standard"/>
        <c:varyColors val="0"/>
        <c:ser>
          <c:idx val="1"/>
          <c:order val="1"/>
          <c:tx>
            <c:strRef>
              <c:f>'Weekly Pivot Tables'!$C$75</c:f>
              <c:strCache>
                <c:ptCount val="1"/>
                <c:pt idx="0">
                  <c:v>Target of AHT</c:v>
                </c:pt>
              </c:strCache>
            </c:strRef>
          </c:tx>
          <c:spPr>
            <a:ln w="28575" cap="rnd">
              <a:solidFill>
                <a:schemeClr val="accent2"/>
              </a:solidFill>
              <a:round/>
            </a:ln>
            <a:effectLst/>
          </c:spPr>
          <c:marker>
            <c:symbol val="none"/>
          </c:marker>
          <c:cat>
            <c:multiLvlStrRef>
              <c:f>'Weekly Pivot Tables'!$A$76:$A$91</c:f>
              <c:multiLvlStrCache>
                <c:ptCount val="12"/>
                <c:lvl>
                  <c:pt idx="0">
                    <c:v>44</c:v>
                  </c:pt>
                  <c:pt idx="1">
                    <c:v>45</c:v>
                  </c:pt>
                  <c:pt idx="2">
                    <c:v>46</c:v>
                  </c:pt>
                  <c:pt idx="3">
                    <c:v>47</c:v>
                  </c:pt>
                  <c:pt idx="4">
                    <c:v>44</c:v>
                  </c:pt>
                  <c:pt idx="5">
                    <c:v>45</c:v>
                  </c:pt>
                  <c:pt idx="6">
                    <c:v>46</c:v>
                  </c:pt>
                  <c:pt idx="7">
                    <c:v>47</c:v>
                  </c:pt>
                  <c:pt idx="8">
                    <c:v>44</c:v>
                  </c:pt>
                  <c:pt idx="9">
                    <c:v>45</c:v>
                  </c:pt>
                  <c:pt idx="10">
                    <c:v>46</c:v>
                  </c:pt>
                  <c:pt idx="11">
                    <c:v>47</c:v>
                  </c:pt>
                </c:lvl>
                <c:lvl>
                  <c:pt idx="0">
                    <c:v>Project 1</c:v>
                  </c:pt>
                  <c:pt idx="4">
                    <c:v>Project 2</c:v>
                  </c:pt>
                  <c:pt idx="8">
                    <c:v>Project 3</c:v>
                  </c:pt>
                </c:lvl>
              </c:multiLvlStrCache>
            </c:multiLvlStrRef>
          </c:cat>
          <c:val>
            <c:numRef>
              <c:f>'Weekly Pivot Tables'!$C$76:$C$91</c:f>
              <c:numCache>
                <c:formatCode>General</c:formatCode>
                <c:ptCount val="12"/>
                <c:pt idx="0">
                  <c:v>30</c:v>
                </c:pt>
                <c:pt idx="1">
                  <c:v>30</c:v>
                </c:pt>
                <c:pt idx="2">
                  <c:v>30</c:v>
                </c:pt>
                <c:pt idx="3">
                  <c:v>30</c:v>
                </c:pt>
                <c:pt idx="4">
                  <c:v>35</c:v>
                </c:pt>
                <c:pt idx="5">
                  <c:v>35</c:v>
                </c:pt>
                <c:pt idx="6">
                  <c:v>35</c:v>
                </c:pt>
                <c:pt idx="7">
                  <c:v>35</c:v>
                </c:pt>
                <c:pt idx="8">
                  <c:v>25</c:v>
                </c:pt>
                <c:pt idx="9">
                  <c:v>25</c:v>
                </c:pt>
                <c:pt idx="10">
                  <c:v>25</c:v>
                </c:pt>
                <c:pt idx="11">
                  <c:v>25</c:v>
                </c:pt>
              </c:numCache>
            </c:numRef>
          </c:val>
          <c:smooth val="0"/>
          <c:extLst>
            <c:ext xmlns:c16="http://schemas.microsoft.com/office/drawing/2014/chart" uri="{C3380CC4-5D6E-409C-BE32-E72D297353CC}">
              <c16:uniqueId val="{00000001-6BDC-4350-A914-3BCB4EAF4295}"/>
            </c:ext>
          </c:extLst>
        </c:ser>
        <c:dLbls>
          <c:showLegendKey val="0"/>
          <c:showVal val="0"/>
          <c:showCatName val="0"/>
          <c:showSerName val="0"/>
          <c:showPercent val="0"/>
          <c:showBubbleSize val="0"/>
        </c:dLbls>
        <c:marker val="1"/>
        <c:smooth val="0"/>
        <c:axId val="1274370496"/>
        <c:axId val="1002087040"/>
      </c:lineChart>
      <c:catAx>
        <c:axId val="127437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02087040"/>
        <c:crosses val="autoZero"/>
        <c:auto val="1"/>
        <c:lblAlgn val="ctr"/>
        <c:lblOffset val="100"/>
        <c:noMultiLvlLbl val="0"/>
      </c:catAx>
      <c:valAx>
        <c:axId val="100208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27437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[Telesale.xlsx]Weekly Pivot Tables!PivotTable42</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'Weekly Pivot Tables'!$B$97</c:f>
              <c:strCache>
                <c:ptCount val="1"/>
                <c:pt idx="0">
                  <c:v>Average of SLA</c:v>
                </c:pt>
              </c:strCache>
            </c:strRef>
          </c:tx>
          <c:spPr>
            <a:solidFill>
              <a:schemeClr val="accent1"/>
            </a:solidFill>
            <a:ln>
              <a:noFill/>
            </a:ln>
            <a:effectLst/>
          </c:spPr>
          <c:invertIfNegative val="0"/>
          <c:cat>
            <c:multiLvlStrRef>
              <c:f>'Weekly Pivot Tables'!$A$98:$A$113</c:f>
              <c:multiLvlStrCache>
                <c:ptCount val="12"/>
                <c:lvl>
                  <c:pt idx="0">
                    <c:v>44</c:v>
                  </c:pt>
                  <c:pt idx="1">
                    <c:v>45</c:v>
                  </c:pt>
                  <c:pt idx="2">
                    <c:v>46</c:v>
                  </c:pt>
                  <c:pt idx="3">
                    <c:v>47</c:v>
                  </c:pt>
                  <c:pt idx="4">
                    <c:v>44</c:v>
                  </c:pt>
                  <c:pt idx="5">
                    <c:v>45</c:v>
                  </c:pt>
                  <c:pt idx="6">
                    <c:v>46</c:v>
                  </c:pt>
                  <c:pt idx="7">
                    <c:v>47</c:v>
                  </c:pt>
                  <c:pt idx="8">
                    <c:v>44</c:v>
                  </c:pt>
                  <c:pt idx="9">
                    <c:v>45</c:v>
                  </c:pt>
                  <c:pt idx="10">
                    <c:v>46</c:v>
                  </c:pt>
                  <c:pt idx="11">
                    <c:v>47</c:v>
                  </c:pt>
                </c:lvl>
                <c:lvl>
                  <c:pt idx="0">
                    <c:v>Project 1</c:v>
                  </c:pt>
                  <c:pt idx="4">
                    <c:v>Project 2</c:v>
                  </c:pt>
                  <c:pt idx="8">
                    <c:v>Project 3</c:v>
                  </c:pt>
                </c:lvl>
              </c:multiLvlStrCache>
            </c:multiLvlStrRef>
          </c:cat>
          <c:val>
            <c:numRef>
              <c:f>'Weekly Pivot Tables'!$B$98:$B$113</c:f>
              <c:numCache>
                <c:formatCode>General</c:formatCode>
                <c:ptCount val="12"/>
                <c:pt idx="0">
                  <c:v>84.58</c:v>
                </c:pt>
                <c:pt idx="1">
                  <c:v>82.53</c:v>
                </c:pt>
                <c:pt idx="2">
                  <c:v>87.7</c:v>
                </c:pt>
                <c:pt idx="3">
                  <c:v>87.49</c:v>
                </c:pt>
                <c:pt idx="4">
                  <c:v>84.85</c:v>
                </c:pt>
                <c:pt idx="5">
                  <c:v>85.73</c:v>
                </c:pt>
                <c:pt idx="6">
                  <c:v>70.23</c:v>
                </c:pt>
                <c:pt idx="7">
                  <c:v>66.599999999999994</c:v>
                </c:pt>
                <c:pt idx="8">
                  <c:v>83.63</c:v>
                </c:pt>
                <c:pt idx="9">
                  <c:v>80.92</c:v>
                </c:pt>
                <c:pt idx="10">
                  <c:v>78.61</c:v>
                </c:pt>
                <c:pt idx="11">
                  <c:v>84.7</c:v>
                </c:pt>
              </c:numCache>
            </c:numRef>
          </c:val>
          <c:extLst>
            <c:ext xmlns:c16="http://schemas.microsoft.com/office/drawing/2014/chart" uri="{C3380CC4-5D6E-409C-BE32-E72D297353CC}">
              <c16:uniqueId val="{00000000-ABF9-47D2-AA73-B018EB0527AF}"/>
            </c:ext>
          </c:extLst>
        </c:ser>
        <c:dLbls>
          <c:showLegendKey val="0"/>
          <c:showVal val="0"/>
          <c:showCatName val="0"/>
          <c:showSerName val="0"/>
          <c:showPercent val="0"/>
          <c:showBubbleSize val="0"/>
        </c:dLbls>
        <c:gapWidth val="219"/>
        <c:overlap val="-27"/>
        <c:axId val="1274370016"/>
        <c:axId val="1018519936"/>
      </c:barChart>
      <c:lineChart>
        <c:grouping val="standard"/>
        <c:varyColors val="0"/>
        <c:ser>
          <c:idx val="1"/>
          <c:order val="1"/>
          <c:tx>
            <c:strRef>
              <c:f>'Weekly Pivot Tables'!$C$97</c:f>
              <c:strCache>
                <c:ptCount val="1"/>
                <c:pt idx="0">
                  <c:v>Target of SLA</c:v>
                </c:pt>
              </c:strCache>
            </c:strRef>
          </c:tx>
          <c:spPr>
            <a:ln w="28575" cap="rnd">
              <a:solidFill>
                <a:schemeClr val="accent2"/>
              </a:solidFill>
              <a:round/>
            </a:ln>
            <a:effectLst/>
          </c:spPr>
          <c:marker>
            <c:symbol val="none"/>
          </c:marker>
          <c:cat>
            <c:multiLvlStrRef>
              <c:f>'Weekly Pivot Tables'!$A$98:$A$113</c:f>
              <c:multiLvlStrCache>
                <c:ptCount val="12"/>
                <c:lvl>
                  <c:pt idx="0">
                    <c:v>44</c:v>
                  </c:pt>
                  <c:pt idx="1">
                    <c:v>45</c:v>
                  </c:pt>
                  <c:pt idx="2">
                    <c:v>46</c:v>
                  </c:pt>
                  <c:pt idx="3">
                    <c:v>47</c:v>
                  </c:pt>
                  <c:pt idx="4">
                    <c:v>44</c:v>
                  </c:pt>
                  <c:pt idx="5">
                    <c:v>45</c:v>
                  </c:pt>
                  <c:pt idx="6">
                    <c:v>46</c:v>
                  </c:pt>
                  <c:pt idx="7">
                    <c:v>47</c:v>
                  </c:pt>
                  <c:pt idx="8">
                    <c:v>44</c:v>
                  </c:pt>
                  <c:pt idx="9">
                    <c:v>45</c:v>
                  </c:pt>
                  <c:pt idx="10">
                    <c:v>46</c:v>
                  </c:pt>
                  <c:pt idx="11">
                    <c:v>47</c:v>
                  </c:pt>
                </c:lvl>
                <c:lvl>
                  <c:pt idx="0">
                    <c:v>Project 1</c:v>
                  </c:pt>
                  <c:pt idx="4">
                    <c:v>Project 2</c:v>
                  </c:pt>
                  <c:pt idx="8">
                    <c:v>Project 3</c:v>
                  </c:pt>
                </c:lvl>
              </c:multiLvlStrCache>
            </c:multiLvlStrRef>
          </c:cat>
          <c:val>
            <c:numRef>
              <c:f>'Weekly Pivot Tables'!$C$98:$C$113</c:f>
              <c:numCache>
                <c:formatCode>General</c:formatCode>
                <c:ptCount val="12"/>
                <c:pt idx="0">
                  <c:v>80</c:v>
                </c:pt>
                <c:pt idx="1">
                  <c:v>80</c:v>
                </c:pt>
                <c:pt idx="2">
                  <c:v>80</c:v>
                </c:pt>
                <c:pt idx="3">
                  <c:v>80</c:v>
                </c:pt>
                <c:pt idx="4">
                  <c:v>80</c:v>
                </c:pt>
                <c:pt idx="5">
                  <c:v>80</c:v>
                </c:pt>
                <c:pt idx="6">
                  <c:v>80</c:v>
                </c:pt>
                <c:pt idx="7">
                  <c:v>80</c:v>
                </c:pt>
                <c:pt idx="8">
                  <c:v>80</c:v>
                </c:pt>
                <c:pt idx="9">
                  <c:v>80</c:v>
                </c:pt>
                <c:pt idx="10">
                  <c:v>80</c:v>
                </c:pt>
                <c:pt idx="11">
                  <c:v>80</c:v>
                </c:pt>
              </c:numCache>
            </c:numRef>
          </c:val>
          <c:smooth val="0"/>
          <c:extLst>
            <c:ext xmlns:c16="http://schemas.microsoft.com/office/drawing/2014/chart" uri="{C3380CC4-5D6E-409C-BE32-E72D297353CC}">
              <c16:uniqueId val="{00000001-ABF9-47D2-AA73-B018EB0527AF}"/>
            </c:ext>
          </c:extLst>
        </c:ser>
        <c:dLbls>
          <c:showLegendKey val="0"/>
          <c:showVal val="0"/>
          <c:showCatName val="0"/>
          <c:showSerName val="0"/>
          <c:showPercent val="0"/>
          <c:showBubbleSize val="0"/>
        </c:dLbls>
        <c:marker val="1"/>
        <c:smooth val="0"/>
        <c:axId val="1274370016"/>
        <c:axId val="1018519936"/>
      </c:lineChart>
      <c:catAx>
        <c:axId val="127437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18519936"/>
        <c:crosses val="autoZero"/>
        <c:auto val="1"/>
        <c:lblAlgn val="ctr"/>
        <c:lblOffset val="100"/>
        <c:noMultiLvlLbl val="0"/>
      </c:catAx>
      <c:valAx>
        <c:axId val="101851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27437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[Telesale.xlsx]Weekly Pivot Tables!PivotTable43</c:name>
    <c:fmtId val="2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1"/>
          <c:order val="1"/>
          <c:tx>
            <c:strRef>
              <c:f>'Weekly Pivot Tables'!$C$118</c:f>
              <c:strCache>
                <c:ptCount val="1"/>
                <c:pt idx="0">
                  <c:v>Average of Utilization Rate Lower Limit</c:v>
                </c:pt>
              </c:strCache>
            </c:strRef>
          </c:tx>
          <c:spPr>
            <a:noFill/>
            <a:ln>
              <a:noFill/>
            </a:ln>
            <a:effectLst/>
          </c:spPr>
          <c:cat>
            <c:multiLvlStrRef>
              <c:f>'Weekly Pivot Tables'!$A$119:$A$134</c:f>
              <c:multiLvlStrCache>
                <c:ptCount val="12"/>
                <c:lvl>
                  <c:pt idx="0">
                    <c:v>44</c:v>
                  </c:pt>
                  <c:pt idx="1">
                    <c:v>45</c:v>
                  </c:pt>
                  <c:pt idx="2">
                    <c:v>46</c:v>
                  </c:pt>
                  <c:pt idx="3">
                    <c:v>47</c:v>
                  </c:pt>
                  <c:pt idx="4">
                    <c:v>44</c:v>
                  </c:pt>
                  <c:pt idx="5">
                    <c:v>45</c:v>
                  </c:pt>
                  <c:pt idx="6">
                    <c:v>46</c:v>
                  </c:pt>
                  <c:pt idx="7">
                    <c:v>47</c:v>
                  </c:pt>
                  <c:pt idx="8">
                    <c:v>44</c:v>
                  </c:pt>
                  <c:pt idx="9">
                    <c:v>45</c:v>
                  </c:pt>
                  <c:pt idx="10">
                    <c:v>46</c:v>
                  </c:pt>
                  <c:pt idx="11">
                    <c:v>47</c:v>
                  </c:pt>
                </c:lvl>
                <c:lvl>
                  <c:pt idx="0">
                    <c:v>Project 1</c:v>
                  </c:pt>
                  <c:pt idx="4">
                    <c:v>Project 2</c:v>
                  </c:pt>
                  <c:pt idx="8">
                    <c:v>Project 3</c:v>
                  </c:pt>
                </c:lvl>
              </c:multiLvlStrCache>
            </c:multiLvlStrRef>
          </c:cat>
          <c:val>
            <c:numRef>
              <c:f>'Weekly Pivot Tables'!$C$119:$C$134</c:f>
              <c:numCache>
                <c:formatCode>General</c:formatCode>
                <c:ptCount val="12"/>
                <c:pt idx="0">
                  <c:v>63</c:v>
                </c:pt>
                <c:pt idx="1">
                  <c:v>63</c:v>
                </c:pt>
                <c:pt idx="2">
                  <c:v>63</c:v>
                </c:pt>
                <c:pt idx="3">
                  <c:v>63</c:v>
                </c:pt>
                <c:pt idx="4">
                  <c:v>63</c:v>
                </c:pt>
                <c:pt idx="5">
                  <c:v>63</c:v>
                </c:pt>
                <c:pt idx="6">
                  <c:v>63</c:v>
                </c:pt>
                <c:pt idx="7">
                  <c:v>63</c:v>
                </c:pt>
                <c:pt idx="8">
                  <c:v>63</c:v>
                </c:pt>
                <c:pt idx="9">
                  <c:v>63</c:v>
                </c:pt>
                <c:pt idx="10">
                  <c:v>63</c:v>
                </c:pt>
                <c:pt idx="11">
                  <c:v>63</c:v>
                </c:pt>
              </c:numCache>
            </c:numRef>
          </c:val>
          <c:extLst>
            <c:ext xmlns:c16="http://schemas.microsoft.com/office/drawing/2014/chart" uri="{C3380CC4-5D6E-409C-BE32-E72D297353CC}">
              <c16:uniqueId val="{00000001-95EB-49FB-90E2-A7B421C0B7FD}"/>
            </c:ext>
          </c:extLst>
        </c:ser>
        <c:ser>
          <c:idx val="2"/>
          <c:order val="2"/>
          <c:tx>
            <c:strRef>
              <c:f>'Weekly Pivot Tables'!$D$118</c:f>
              <c:strCache>
                <c:ptCount val="1"/>
                <c:pt idx="0">
                  <c:v>Average of Utilization Rate Healthy Range</c:v>
                </c:pt>
              </c:strCache>
            </c:strRef>
          </c:tx>
          <c:spPr>
            <a:solidFill>
              <a:schemeClr val="accent3"/>
            </a:solidFill>
            <a:ln>
              <a:noFill/>
            </a:ln>
            <a:effectLst/>
          </c:spPr>
          <c:cat>
            <c:multiLvlStrRef>
              <c:f>'Weekly Pivot Tables'!$A$119:$A$134</c:f>
              <c:multiLvlStrCache>
                <c:ptCount val="12"/>
                <c:lvl>
                  <c:pt idx="0">
                    <c:v>44</c:v>
                  </c:pt>
                  <c:pt idx="1">
                    <c:v>45</c:v>
                  </c:pt>
                  <c:pt idx="2">
                    <c:v>46</c:v>
                  </c:pt>
                  <c:pt idx="3">
                    <c:v>47</c:v>
                  </c:pt>
                  <c:pt idx="4">
                    <c:v>44</c:v>
                  </c:pt>
                  <c:pt idx="5">
                    <c:v>45</c:v>
                  </c:pt>
                  <c:pt idx="6">
                    <c:v>46</c:v>
                  </c:pt>
                  <c:pt idx="7">
                    <c:v>47</c:v>
                  </c:pt>
                  <c:pt idx="8">
                    <c:v>44</c:v>
                  </c:pt>
                  <c:pt idx="9">
                    <c:v>45</c:v>
                  </c:pt>
                  <c:pt idx="10">
                    <c:v>46</c:v>
                  </c:pt>
                  <c:pt idx="11">
                    <c:v>47</c:v>
                  </c:pt>
                </c:lvl>
                <c:lvl>
                  <c:pt idx="0">
                    <c:v>Project 1</c:v>
                  </c:pt>
                  <c:pt idx="4">
                    <c:v>Project 2</c:v>
                  </c:pt>
                  <c:pt idx="8">
                    <c:v>Project 3</c:v>
                  </c:pt>
                </c:lvl>
              </c:multiLvlStrCache>
            </c:multiLvlStrRef>
          </c:cat>
          <c:val>
            <c:numRef>
              <c:f>'Weekly Pivot Tables'!$D$119:$D$134</c:f>
              <c:numCache>
                <c:formatCode>General</c:formatCode>
                <c:ptCount val="12"/>
                <c:pt idx="0">
                  <c:v>12</c:v>
                </c:pt>
                <c:pt idx="1">
                  <c:v>12</c:v>
                </c:pt>
                <c:pt idx="2">
                  <c:v>12</c:v>
                </c:pt>
                <c:pt idx="3">
                  <c:v>12</c:v>
                </c:pt>
                <c:pt idx="4">
                  <c:v>12</c:v>
                </c:pt>
                <c:pt idx="5">
                  <c:v>12</c:v>
                </c:pt>
                <c:pt idx="6">
                  <c:v>12</c:v>
                </c:pt>
                <c:pt idx="7">
                  <c:v>12</c:v>
                </c:pt>
                <c:pt idx="8">
                  <c:v>12</c:v>
                </c:pt>
                <c:pt idx="9">
                  <c:v>12</c:v>
                </c:pt>
                <c:pt idx="10">
                  <c:v>12</c:v>
                </c:pt>
                <c:pt idx="11">
                  <c:v>12</c:v>
                </c:pt>
              </c:numCache>
            </c:numRef>
          </c:val>
          <c:extLst>
            <c:ext xmlns:c16="http://schemas.microsoft.com/office/drawing/2014/chart" uri="{C3380CC4-5D6E-409C-BE32-E72D297353CC}">
              <c16:uniqueId val="{00000002-95EB-49FB-90E2-A7B421C0B7FD}"/>
            </c:ext>
          </c:extLst>
        </c:ser>
        <c:dLbls>
          <c:showLegendKey val="0"/>
          <c:showVal val="0"/>
          <c:showCatName val="0"/>
          <c:showSerName val="0"/>
          <c:showPercent val="0"/>
          <c:showBubbleSize val="0"/>
        </c:dLbls>
        <c:axId val="1035774448"/>
        <c:axId val="1016295840"/>
      </c:areaChart>
      <c:lineChart>
        <c:grouping val="standard"/>
        <c:varyColors val="0"/>
        <c:ser>
          <c:idx val="0"/>
          <c:order val="0"/>
          <c:tx>
            <c:strRef>
              <c:f>'Weekly Pivot Tables'!$B$118</c:f>
              <c:strCache>
                <c:ptCount val="1"/>
                <c:pt idx="0">
                  <c:v>Average of Utilization Rate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'Weekly Pivot Tables'!$A$119:$A$134</c:f>
              <c:multiLvlStrCache>
                <c:ptCount val="12"/>
                <c:lvl>
                  <c:pt idx="0">
                    <c:v>44</c:v>
                  </c:pt>
                  <c:pt idx="1">
                    <c:v>45</c:v>
                  </c:pt>
                  <c:pt idx="2">
                    <c:v>46</c:v>
                  </c:pt>
                  <c:pt idx="3">
                    <c:v>47</c:v>
                  </c:pt>
                  <c:pt idx="4">
                    <c:v>44</c:v>
                  </c:pt>
                  <c:pt idx="5">
                    <c:v>45</c:v>
                  </c:pt>
                  <c:pt idx="6">
                    <c:v>46</c:v>
                  </c:pt>
                  <c:pt idx="7">
                    <c:v>47</c:v>
                  </c:pt>
                  <c:pt idx="8">
                    <c:v>44</c:v>
                  </c:pt>
                  <c:pt idx="9">
                    <c:v>45</c:v>
                  </c:pt>
                  <c:pt idx="10">
                    <c:v>46</c:v>
                  </c:pt>
                  <c:pt idx="11">
                    <c:v>47</c:v>
                  </c:pt>
                </c:lvl>
                <c:lvl>
                  <c:pt idx="0">
                    <c:v>Project 1</c:v>
                  </c:pt>
                  <c:pt idx="4">
                    <c:v>Project 2</c:v>
                  </c:pt>
                  <c:pt idx="8">
                    <c:v>Project 3</c:v>
                  </c:pt>
                </c:lvl>
              </c:multiLvlStrCache>
            </c:multiLvlStrRef>
          </c:cat>
          <c:val>
            <c:numRef>
              <c:f>'Weekly Pivot Tables'!$B$119:$B$134</c:f>
              <c:numCache>
                <c:formatCode>General</c:formatCode>
                <c:ptCount val="12"/>
                <c:pt idx="0">
                  <c:v>60.32</c:v>
                </c:pt>
                <c:pt idx="1">
                  <c:v>60.46</c:v>
                </c:pt>
                <c:pt idx="2">
                  <c:v>59.76</c:v>
                </c:pt>
                <c:pt idx="3">
                  <c:v>56.34</c:v>
                </c:pt>
                <c:pt idx="4">
                  <c:v>78.150000000000006</c:v>
                </c:pt>
                <c:pt idx="5">
                  <c:v>78.650000000000006</c:v>
                </c:pt>
                <c:pt idx="6">
                  <c:v>76.03</c:v>
                </c:pt>
                <c:pt idx="7">
                  <c:v>75.03</c:v>
                </c:pt>
                <c:pt idx="8">
                  <c:v>72.31</c:v>
                </c:pt>
                <c:pt idx="9">
                  <c:v>71.98</c:v>
                </c:pt>
                <c:pt idx="10">
                  <c:v>68.48</c:v>
                </c:pt>
                <c:pt idx="11">
                  <c:v>66.58</c:v>
                </c:pt>
              </c:numCache>
            </c:numRef>
          </c:val>
          <c:smooth val="0"/>
          <c:extLst>
            <c:ext xmlns:c16="http://schemas.microsoft.com/office/drawing/2014/chart" uri="{C3380CC4-5D6E-409C-BE32-E72D297353CC}">
              <c16:uniqueId val="{00000000-95EB-49FB-90E2-A7B421C0B7FD}"/>
            </c:ext>
          </c:extLst>
        </c:ser>
        <c:dLbls>
          <c:showLegendKey val="0"/>
          <c:showVal val="0"/>
          <c:showCatName val="0"/>
          <c:showSerName val="0"/>
          <c:showPercent val="0"/>
          <c:showBubbleSize val="0"/>
        </c:dLbls>
        <c:marker val="1"/>
        <c:smooth val="0"/>
        <c:axId val="1035774448"/>
        <c:axId val="1016295840"/>
      </c:lineChart>
      <c:catAx>
        <c:axId val="103577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16295840"/>
        <c:crosses val="autoZero"/>
        <c:auto val="1"/>
        <c:lblAlgn val="ctr"/>
        <c:lblOffset val="100"/>
        <c:noMultiLvlLbl val="0"/>
      </c:catAx>
      <c:valAx>
        <c:axId val="101629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35774448"/>
        <c:crosses val="autoZero"/>
        <c:crossBetween val="between"/>
      </c:valAx>
      <c:spPr>
        <a:noFill/>
        <a:ln>
          <a:noFill/>
        </a:ln>
        <a:effectLst/>
      </c:spPr>
    </c:plotArea>
    <c:legend>
      <c:legendPos val="r"/>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1"/>
          <c:order val="1"/>
          <c:tx>
            <c:strRef>
              <c:f>'Weekly Pivot Tables'!$B$151</c:f>
              <c:strCache>
                <c:ptCount val="1"/>
                <c:pt idx="0">
                  <c:v>Average of Accuracy</c:v>
                </c:pt>
              </c:strCache>
            </c:strRef>
          </c:tx>
          <c:spPr>
            <a:solidFill>
              <a:schemeClr val="accent3">
                <a:lumMod val="20000"/>
                <a:lumOff val="80000"/>
              </a:schemeClr>
            </a:solidFill>
            <a:ln w="25400">
              <a:noFill/>
            </a:ln>
            <a:effectLst/>
          </c:spPr>
          <c:invertIfNegative val="0"/>
          <c:val>
            <c:numRef>
              <c:f>'Weekly Pivot Tables'!$B$152:$B$154</c:f>
              <c:numCache>
                <c:formatCode>0.0%</c:formatCode>
                <c:ptCount val="3"/>
                <c:pt idx="0">
                  <c:v>0.91860000000000008</c:v>
                </c:pt>
                <c:pt idx="1">
                  <c:v>0.97352499999999997</c:v>
                </c:pt>
                <c:pt idx="2">
                  <c:v>0.95165</c:v>
                </c:pt>
              </c:numCache>
            </c:numRef>
          </c:val>
          <c:extLst>
            <c:ext xmlns:c16="http://schemas.microsoft.com/office/drawing/2014/chart" uri="{C3380CC4-5D6E-409C-BE32-E72D297353CC}">
              <c16:uniqueId val="{00000005-B436-4A84-A907-F3943C15ACDA}"/>
            </c:ext>
          </c:extLst>
        </c:ser>
        <c:ser>
          <c:idx val="2"/>
          <c:order val="2"/>
          <c:tx>
            <c:strRef>
              <c:f>'Weekly Pivot Tables'!$D$151</c:f>
              <c:strCache>
                <c:ptCount val="1"/>
                <c:pt idx="0">
                  <c:v>Target Not Achieved </c:v>
                </c:pt>
              </c:strCache>
            </c:strRef>
          </c:tx>
          <c:spPr>
            <a:solidFill>
              <a:schemeClr val="accent3"/>
            </a:solidFill>
            <a:ln w="25400">
              <a:solidFill>
                <a:schemeClr val="accent3"/>
              </a:solidFill>
            </a:ln>
            <a:effectLst/>
          </c:spPr>
          <c:invertIfNegative val="0"/>
          <c:val>
            <c:numRef>
              <c:f>'Weekly Pivot Tables'!$D$152:$D$154</c:f>
              <c:numCache>
                <c:formatCode>0.00%</c:formatCode>
                <c:ptCount val="3"/>
                <c:pt idx="0">
                  <c:v>1.3999999999999568E-3</c:v>
                </c:pt>
                <c:pt idx="1">
                  <c:v>0</c:v>
                </c:pt>
                <c:pt idx="2">
                  <c:v>0</c:v>
                </c:pt>
              </c:numCache>
            </c:numRef>
          </c:val>
          <c:extLst>
            <c:ext xmlns:c16="http://schemas.microsoft.com/office/drawing/2014/chart" uri="{C3380CC4-5D6E-409C-BE32-E72D297353CC}">
              <c16:uniqueId val="{00000006-B436-4A84-A907-F3943C15ACDA}"/>
            </c:ext>
          </c:extLst>
        </c:ser>
        <c:dLbls>
          <c:showLegendKey val="0"/>
          <c:showVal val="0"/>
          <c:showCatName val="0"/>
          <c:showSerName val="0"/>
          <c:showPercent val="0"/>
          <c:showBubbleSize val="0"/>
        </c:dLbls>
        <c:gapWidth val="219"/>
        <c:overlap val="100"/>
        <c:axId val="1377934144"/>
        <c:axId val="1386335344"/>
      </c:barChart>
      <c:barChart>
        <c:barDir val="col"/>
        <c:grouping val="stacked"/>
        <c:varyColors val="0"/>
        <c:ser>
          <c:idx val="3"/>
          <c:order val="3"/>
          <c:tx>
            <c:v>Target 2nd</c:v>
          </c:tx>
          <c:spPr>
            <a:solidFill>
              <a:schemeClr val="accent3">
                <a:lumMod val="20000"/>
                <a:lumOff val="80000"/>
              </a:schemeClr>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'Weekly Pivot Tables'!$C$152:$C$154</c:f>
              <c:numCache>
                <c:formatCode>0.0%</c:formatCode>
                <c:ptCount val="3"/>
                <c:pt idx="0">
                  <c:v>0.92</c:v>
                </c:pt>
                <c:pt idx="1">
                  <c:v>0.97</c:v>
                </c:pt>
                <c:pt idx="2">
                  <c:v>0.9</c:v>
                </c:pt>
              </c:numCache>
            </c:numRef>
          </c:val>
          <c:extLst>
            <c:ext xmlns:c16="http://schemas.microsoft.com/office/drawing/2014/chart" uri="{C3380CC4-5D6E-409C-BE32-E72D297353CC}">
              <c16:uniqueId val="{00000007-B436-4A84-A907-F3943C15ACDA}"/>
            </c:ext>
          </c:extLst>
        </c:ser>
        <c:ser>
          <c:idx val="4"/>
          <c:order val="4"/>
          <c:tx>
            <c:strRef>
              <c:f>'Weekly Pivot Tables'!$E$151</c:f>
              <c:strCache>
                <c:ptCount val="1"/>
                <c:pt idx="0">
                  <c:v>Target Over Achieved </c:v>
                </c:pt>
              </c:strCache>
            </c:strRef>
          </c:tx>
          <c:spPr>
            <a:solidFill>
              <a:schemeClr val="accent4"/>
            </a:solidFill>
            <a:ln w="25400">
              <a:noFill/>
            </a:ln>
            <a:effectLst/>
          </c:spPr>
          <c:invertIfNegative val="0"/>
          <c:val>
            <c:numRef>
              <c:f>'Weekly Pivot Tables'!$E$152:$E$154</c:f>
              <c:numCache>
                <c:formatCode>0.00%</c:formatCode>
                <c:ptCount val="3"/>
                <c:pt idx="0">
                  <c:v>0</c:v>
                </c:pt>
                <c:pt idx="1">
                  <c:v>3.5250000000000004E-3</c:v>
                </c:pt>
                <c:pt idx="2">
                  <c:v>5.1649999999999974E-2</c:v>
                </c:pt>
              </c:numCache>
            </c:numRef>
          </c:val>
          <c:extLst>
            <c:ext xmlns:c16="http://schemas.microsoft.com/office/drawing/2014/chart" uri="{C3380CC4-5D6E-409C-BE32-E72D297353CC}">
              <c16:uniqueId val="{00000008-B436-4A84-A907-F3943C15ACDA}"/>
            </c:ext>
          </c:extLst>
        </c:ser>
        <c:dLbls>
          <c:showLegendKey val="0"/>
          <c:showVal val="0"/>
          <c:showCatName val="0"/>
          <c:showSerName val="0"/>
          <c:showPercent val="0"/>
          <c:showBubbleSize val="0"/>
        </c:dLbls>
        <c:gapWidth val="219"/>
        <c:overlap val="100"/>
        <c:axId val="916193968"/>
        <c:axId val="989099632"/>
      </c:barChart>
      <c:lineChart>
        <c:grouping val="standard"/>
        <c:varyColors val="0"/>
        <c:ser>
          <c:idx val="0"/>
          <c:order val="0"/>
          <c:tx>
            <c:strRef>
              <c:f>'Weekly Pivot Tables'!$C$151</c:f>
              <c:strCache>
                <c:ptCount val="1"/>
                <c:pt idx="0">
                  <c:v>Accuracy Target</c:v>
                </c:pt>
              </c:strCache>
            </c:strRef>
          </c:tx>
          <c:spPr>
            <a:ln w="28575" cap="rnd">
              <a:noFill/>
              <a:round/>
            </a:ln>
            <a:effectLst/>
          </c:spPr>
          <c:marker>
            <c:symbol val="picture"/>
            <c:spPr>
              <a:blipFill>
                <a:blip xmlns:r="http://schemas.openxmlformats.org/officeDocument/2006/relationships" r:embed="rId1"/>
                <a:stretch>
                  <a:fillRect/>
                </a:stretch>
              </a:blipFill>
              <a:ln w="25400">
                <a:noFill/>
              </a:ln>
              <a:effectLst/>
            </c:spPr>
          </c:marker>
          <c:cat>
            <c:strRef>
              <c:f>'Weekly Pivot Tables'!$A$152:$A$154</c:f>
              <c:strCache>
                <c:ptCount val="3"/>
                <c:pt idx="0">
                  <c:v>Project 1</c:v>
                </c:pt>
                <c:pt idx="1">
                  <c:v>Project 2</c:v>
                </c:pt>
                <c:pt idx="2">
                  <c:v>Project 3</c:v>
                </c:pt>
              </c:strCache>
            </c:strRef>
          </c:cat>
          <c:val>
            <c:numRef>
              <c:f>'Weekly Pivot Tables'!$C$152:$C$154</c:f>
              <c:numCache>
                <c:formatCode>0.0%</c:formatCode>
                <c:ptCount val="3"/>
                <c:pt idx="0">
                  <c:v>0.92</c:v>
                </c:pt>
                <c:pt idx="1">
                  <c:v>0.97</c:v>
                </c:pt>
                <c:pt idx="2">
                  <c:v>0.9</c:v>
                </c:pt>
              </c:numCache>
            </c:numRef>
          </c:val>
          <c:smooth val="0"/>
          <c:extLst>
            <c:ext xmlns:c16="http://schemas.microsoft.com/office/drawing/2014/chart" uri="{C3380CC4-5D6E-409C-BE32-E72D297353CC}">
              <c16:uniqueId val="{00000000-B436-4A84-A907-F3943C15ACDA}"/>
            </c:ext>
          </c:extLst>
        </c:ser>
        <c:dLbls>
          <c:showLegendKey val="0"/>
          <c:showVal val="0"/>
          <c:showCatName val="0"/>
          <c:showSerName val="0"/>
          <c:showPercent val="0"/>
          <c:showBubbleSize val="0"/>
        </c:dLbls>
        <c:marker val="1"/>
        <c:smooth val="0"/>
        <c:axId val="1377934144"/>
        <c:axId val="1386335344"/>
      </c:lineChart>
      <c:catAx>
        <c:axId val="137793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386335344"/>
        <c:crosses val="autoZero"/>
        <c:auto val="1"/>
        <c:lblAlgn val="ctr"/>
        <c:lblOffset val="100"/>
        <c:noMultiLvlLbl val="0"/>
      </c:catAx>
      <c:valAx>
        <c:axId val="13863353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377934144"/>
        <c:crosses val="autoZero"/>
        <c:crossBetween val="between"/>
      </c:valAx>
      <c:valAx>
        <c:axId val="989099632"/>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916193968"/>
        <c:crosses val="max"/>
        <c:crossBetween val="between"/>
      </c:valAx>
      <c:catAx>
        <c:axId val="916193968"/>
        <c:scaling>
          <c:orientation val="minMax"/>
        </c:scaling>
        <c:delete val="1"/>
        <c:axPos val="b"/>
        <c:majorTickMark val="out"/>
        <c:minorTickMark val="none"/>
        <c:tickLblPos val="nextTo"/>
        <c:crossAx val="98909963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Inflow</c:v>
          </c:tx>
          <c:spPr>
            <a:solidFill>
              <a:schemeClr val="accent1"/>
            </a:solidFill>
            <a:ln>
              <a:noFill/>
            </a:ln>
            <a:effectLst/>
          </c:spPr>
          <c:invertIfNegative val="0"/>
          <c:cat>
            <c:strLit>
              <c:ptCount val="3"/>
              <c:pt idx="0">
                <c:v>Project 1</c:v>
              </c:pt>
              <c:pt idx="1">
                <c:v>Project 2</c:v>
              </c:pt>
              <c:pt idx="2">
                <c:v>Project 3</c:v>
              </c:pt>
            </c:strLit>
          </c:cat>
          <c:val>
            <c:numLit>
              <c:formatCode>General</c:formatCode>
              <c:ptCount val="3"/>
              <c:pt idx="0">
                <c:v>5837999</c:v>
              </c:pt>
              <c:pt idx="1">
                <c:v>2123370</c:v>
              </c:pt>
              <c:pt idx="2">
                <c:v>2210237</c:v>
              </c:pt>
            </c:numLit>
          </c:val>
          <c:extLst>
            <c:ext xmlns:c16="http://schemas.microsoft.com/office/drawing/2014/chart" uri="{C3380CC4-5D6E-409C-BE32-E72D297353CC}">
              <c16:uniqueId val="{00000000-6A45-48C9-8C91-14CAD19EA665}"/>
            </c:ext>
          </c:extLst>
        </c:ser>
        <c:ser>
          <c:idx val="1"/>
          <c:order val="1"/>
          <c:tx>
            <c:v>Sum of Outflow</c:v>
          </c:tx>
          <c:spPr>
            <a:solidFill>
              <a:schemeClr val="accent2"/>
            </a:solidFill>
            <a:ln>
              <a:noFill/>
            </a:ln>
            <a:effectLst/>
          </c:spPr>
          <c:invertIfNegative val="0"/>
          <c:cat>
            <c:strLit>
              <c:ptCount val="3"/>
              <c:pt idx="0">
                <c:v>Project 1</c:v>
              </c:pt>
              <c:pt idx="1">
                <c:v>Project 2</c:v>
              </c:pt>
              <c:pt idx="2">
                <c:v>Project 3</c:v>
              </c:pt>
            </c:strLit>
          </c:cat>
          <c:val>
            <c:numLit>
              <c:formatCode>General</c:formatCode>
              <c:ptCount val="3"/>
              <c:pt idx="0">
                <c:v>5792606</c:v>
              </c:pt>
              <c:pt idx="1">
                <c:v>2087448</c:v>
              </c:pt>
              <c:pt idx="2">
                <c:v>2132112</c:v>
              </c:pt>
            </c:numLit>
          </c:val>
          <c:extLst>
            <c:ext xmlns:c16="http://schemas.microsoft.com/office/drawing/2014/chart" uri="{C3380CC4-5D6E-409C-BE32-E72D297353CC}">
              <c16:uniqueId val="{00000001-6A45-48C9-8C91-14CAD19EA665}"/>
            </c:ext>
          </c:extLst>
        </c:ser>
        <c:dLbls>
          <c:showLegendKey val="0"/>
          <c:showVal val="0"/>
          <c:showCatName val="0"/>
          <c:showSerName val="0"/>
          <c:showPercent val="0"/>
          <c:showBubbleSize val="0"/>
        </c:dLbls>
        <c:gapWidth val="219"/>
        <c:overlap val="-27"/>
        <c:axId val="1010409680"/>
        <c:axId val="1282440288"/>
      </c:barChart>
      <c:catAx>
        <c:axId val="101040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282440288"/>
        <c:crosses val="autoZero"/>
        <c:auto val="1"/>
        <c:lblAlgn val="ctr"/>
        <c:lblOffset val="100"/>
        <c:noMultiLvlLbl val="0"/>
      </c:catAx>
      <c:valAx>
        <c:axId val="128244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1040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[Telesale.xlsx]Monthly Pivot Tables!PivotTable16</c:name>
    <c:fmtId val="3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Pivot Tables'!$B$47</c:f>
              <c:strCache>
                <c:ptCount val="1"/>
                <c:pt idx="0">
                  <c:v>Average of AHT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'Monthly Pivot Tables'!$A$48:$A$63</c:f>
              <c:multiLvlStrCache>
                <c:ptCount val="12"/>
                <c:lvl>
                  <c:pt idx="0">
                    <c:v>August</c:v>
                  </c:pt>
                  <c:pt idx="1">
                    <c:v>September</c:v>
                  </c:pt>
                  <c:pt idx="2">
                    <c:v>October</c:v>
                  </c:pt>
                  <c:pt idx="3">
                    <c:v>November</c:v>
                  </c:pt>
                  <c:pt idx="4">
                    <c:v>August</c:v>
                  </c:pt>
                  <c:pt idx="5">
                    <c:v>September</c:v>
                  </c:pt>
                  <c:pt idx="6">
                    <c:v>October</c:v>
                  </c:pt>
                  <c:pt idx="7">
                    <c:v>November</c:v>
                  </c:pt>
                  <c:pt idx="8">
                    <c:v>August</c:v>
                  </c:pt>
                  <c:pt idx="9">
                    <c:v>September</c:v>
                  </c:pt>
                  <c:pt idx="10">
                    <c:v>October</c:v>
                  </c:pt>
                  <c:pt idx="11">
                    <c:v>November</c:v>
                  </c:pt>
                </c:lvl>
                <c:lvl>
                  <c:pt idx="0">
                    <c:v>Project 1</c:v>
                  </c:pt>
                  <c:pt idx="4">
                    <c:v>Project 2</c:v>
                  </c:pt>
                  <c:pt idx="8">
                    <c:v>Project 3</c:v>
                  </c:pt>
                </c:lvl>
              </c:multiLvlStrCache>
            </c:multiLvlStrRef>
          </c:cat>
          <c:val>
            <c:numRef>
              <c:f>'Monthly Pivot Tables'!$B$48:$B$63</c:f>
              <c:numCache>
                <c:formatCode>0.0</c:formatCode>
                <c:ptCount val="12"/>
                <c:pt idx="0">
                  <c:v>24.195</c:v>
                </c:pt>
                <c:pt idx="1">
                  <c:v>25.226000000000003</c:v>
                </c:pt>
                <c:pt idx="2">
                  <c:v>27.922499999999999</c:v>
                </c:pt>
                <c:pt idx="3">
                  <c:v>30.087499999999999</c:v>
                </c:pt>
                <c:pt idx="4">
                  <c:v>34.435000000000002</c:v>
                </c:pt>
                <c:pt idx="5">
                  <c:v>35.243999999999993</c:v>
                </c:pt>
                <c:pt idx="6">
                  <c:v>44.702500000000001</c:v>
                </c:pt>
                <c:pt idx="7">
                  <c:v>26.202500000000001</c:v>
                </c:pt>
                <c:pt idx="8">
                  <c:v>23.032500000000002</c:v>
                </c:pt>
                <c:pt idx="9">
                  <c:v>23.295999999999999</c:v>
                </c:pt>
                <c:pt idx="10">
                  <c:v>23.844999999999999</c:v>
                </c:pt>
                <c:pt idx="11">
                  <c:v>25.557499999999997</c:v>
                </c:pt>
              </c:numCache>
            </c:numRef>
          </c:val>
          <c:extLst>
            <c:ext xmlns:c16="http://schemas.microsoft.com/office/drawing/2014/chart" uri="{C3380CC4-5D6E-409C-BE32-E72D297353CC}">
              <c16:uniqueId val="{00000000-0C9B-42E3-A2A7-5CB93C1170C6}"/>
            </c:ext>
          </c:extLst>
        </c:ser>
        <c:dLbls>
          <c:dLblPos val="outEnd"/>
          <c:showLegendKey val="0"/>
          <c:showVal val="1"/>
          <c:showCatName val="0"/>
          <c:showSerName val="0"/>
          <c:showPercent val="0"/>
          <c:showBubbleSize val="0"/>
        </c:dLbls>
        <c:gapWidth val="219"/>
        <c:axId val="1000343968"/>
        <c:axId val="1019143616"/>
      </c:barChart>
      <c:lineChart>
        <c:grouping val="standard"/>
        <c:varyColors val="0"/>
        <c:ser>
          <c:idx val="1"/>
          <c:order val="1"/>
          <c:tx>
            <c:strRef>
              <c:f>'Monthly Pivot Tables'!$C$47</c:f>
              <c:strCache>
                <c:ptCount val="1"/>
                <c:pt idx="0">
                  <c:v>Target of AHT</c:v>
                </c:pt>
              </c:strCache>
            </c:strRef>
          </c:tx>
          <c:spPr>
            <a:ln w="28575" cap="rnd">
              <a:solidFill>
                <a:srgbClr val="FF0000"/>
              </a:solidFill>
              <a:round/>
            </a:ln>
            <a:effectLst/>
          </c:spPr>
          <c:marker>
            <c:symbol val="none"/>
          </c:marker>
          <c:cat>
            <c:multiLvlStrRef>
              <c:f>'Monthly Pivot Tables'!$A$48:$A$63</c:f>
              <c:multiLvlStrCache>
                <c:ptCount val="12"/>
                <c:lvl>
                  <c:pt idx="0">
                    <c:v>August</c:v>
                  </c:pt>
                  <c:pt idx="1">
                    <c:v>September</c:v>
                  </c:pt>
                  <c:pt idx="2">
                    <c:v>October</c:v>
                  </c:pt>
                  <c:pt idx="3">
                    <c:v>November</c:v>
                  </c:pt>
                  <c:pt idx="4">
                    <c:v>August</c:v>
                  </c:pt>
                  <c:pt idx="5">
                    <c:v>September</c:v>
                  </c:pt>
                  <c:pt idx="6">
                    <c:v>October</c:v>
                  </c:pt>
                  <c:pt idx="7">
                    <c:v>November</c:v>
                  </c:pt>
                  <c:pt idx="8">
                    <c:v>August</c:v>
                  </c:pt>
                  <c:pt idx="9">
                    <c:v>September</c:v>
                  </c:pt>
                  <c:pt idx="10">
                    <c:v>October</c:v>
                  </c:pt>
                  <c:pt idx="11">
                    <c:v>November</c:v>
                  </c:pt>
                </c:lvl>
                <c:lvl>
                  <c:pt idx="0">
                    <c:v>Project 1</c:v>
                  </c:pt>
                  <c:pt idx="4">
                    <c:v>Project 2</c:v>
                  </c:pt>
                  <c:pt idx="8">
                    <c:v>Project 3</c:v>
                  </c:pt>
                </c:lvl>
              </c:multiLvlStrCache>
            </c:multiLvlStrRef>
          </c:cat>
          <c:val>
            <c:numRef>
              <c:f>'Monthly Pivot Tables'!$C$48:$C$63</c:f>
              <c:numCache>
                <c:formatCode>General</c:formatCode>
                <c:ptCount val="12"/>
                <c:pt idx="0">
                  <c:v>30</c:v>
                </c:pt>
                <c:pt idx="1">
                  <c:v>30</c:v>
                </c:pt>
                <c:pt idx="2">
                  <c:v>30</c:v>
                </c:pt>
                <c:pt idx="3">
                  <c:v>30</c:v>
                </c:pt>
                <c:pt idx="4">
                  <c:v>35</c:v>
                </c:pt>
                <c:pt idx="5">
                  <c:v>35</c:v>
                </c:pt>
                <c:pt idx="6">
                  <c:v>35</c:v>
                </c:pt>
                <c:pt idx="7">
                  <c:v>35</c:v>
                </c:pt>
                <c:pt idx="8">
                  <c:v>25</c:v>
                </c:pt>
                <c:pt idx="9">
                  <c:v>25</c:v>
                </c:pt>
                <c:pt idx="10">
                  <c:v>25</c:v>
                </c:pt>
                <c:pt idx="11">
                  <c:v>25</c:v>
                </c:pt>
              </c:numCache>
            </c:numRef>
          </c:val>
          <c:smooth val="0"/>
          <c:extLst>
            <c:ext xmlns:c16="http://schemas.microsoft.com/office/drawing/2014/chart" uri="{C3380CC4-5D6E-409C-BE32-E72D297353CC}">
              <c16:uniqueId val="{00000001-0C9B-42E3-A2A7-5CB93C1170C6}"/>
            </c:ext>
          </c:extLst>
        </c:ser>
        <c:dLbls>
          <c:showLegendKey val="0"/>
          <c:showVal val="0"/>
          <c:showCatName val="0"/>
          <c:showSerName val="0"/>
          <c:showPercent val="0"/>
          <c:showBubbleSize val="0"/>
        </c:dLbls>
        <c:marker val="1"/>
        <c:smooth val="0"/>
        <c:axId val="1000343968"/>
        <c:axId val="1019143616"/>
      </c:lineChart>
      <c:catAx>
        <c:axId val="100034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vi-VN"/>
          </a:p>
        </c:txPr>
        <c:crossAx val="1019143616"/>
        <c:crosses val="autoZero"/>
        <c:auto val="1"/>
        <c:lblAlgn val="ctr"/>
        <c:lblOffset val="100"/>
        <c:noMultiLvlLbl val="0"/>
      </c:catAx>
      <c:valAx>
        <c:axId val="10191436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accent1">
                    <a:lumMod val="20000"/>
                    <a:lumOff val="80000"/>
                  </a:schemeClr>
                </a:solidFill>
                <a:latin typeface="+mn-lt"/>
                <a:ea typeface="+mn-ea"/>
                <a:cs typeface="+mn-cs"/>
              </a:defRPr>
            </a:pPr>
            <a:endParaRPr lang="vi-VN"/>
          </a:p>
        </c:txPr>
        <c:crossAx val="1000343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accent1">
                  <a:lumMod val="20000"/>
                  <a:lumOff val="80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[Telesale.xlsx]Monthly Pivot Tables!PivotTable17</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vi-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Pivot Tables'!$B$66</c:f>
              <c:strCache>
                <c:ptCount val="1"/>
                <c:pt idx="0">
                  <c:v>Average of SLA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'Monthly Pivot Tables'!$A$67:$A$82</c:f>
              <c:multiLvlStrCache>
                <c:ptCount val="12"/>
                <c:lvl>
                  <c:pt idx="0">
                    <c:v>August</c:v>
                  </c:pt>
                  <c:pt idx="1">
                    <c:v>September</c:v>
                  </c:pt>
                  <c:pt idx="2">
                    <c:v>October</c:v>
                  </c:pt>
                  <c:pt idx="3">
                    <c:v>November</c:v>
                  </c:pt>
                  <c:pt idx="4">
                    <c:v>August</c:v>
                  </c:pt>
                  <c:pt idx="5">
                    <c:v>September</c:v>
                  </c:pt>
                  <c:pt idx="6">
                    <c:v>October</c:v>
                  </c:pt>
                  <c:pt idx="7">
                    <c:v>November</c:v>
                  </c:pt>
                  <c:pt idx="8">
                    <c:v>August</c:v>
                  </c:pt>
                  <c:pt idx="9">
                    <c:v>September</c:v>
                  </c:pt>
                  <c:pt idx="10">
                    <c:v>October</c:v>
                  </c:pt>
                  <c:pt idx="11">
                    <c:v>November</c:v>
                  </c:pt>
                </c:lvl>
                <c:lvl>
                  <c:pt idx="0">
                    <c:v>Project 1</c:v>
                  </c:pt>
                  <c:pt idx="4">
                    <c:v>Project 2</c:v>
                  </c:pt>
                  <c:pt idx="8">
                    <c:v>Project 3</c:v>
                  </c:pt>
                </c:lvl>
              </c:multiLvlStrCache>
            </c:multiLvlStrRef>
          </c:cat>
          <c:val>
            <c:numRef>
              <c:f>'Monthly Pivot Tables'!$B$67:$B$82</c:f>
              <c:numCache>
                <c:formatCode>0.00</c:formatCode>
                <c:ptCount val="12"/>
                <c:pt idx="0">
                  <c:v>94.570000000000007</c:v>
                </c:pt>
                <c:pt idx="1">
                  <c:v>86.695999999999998</c:v>
                </c:pt>
                <c:pt idx="2">
                  <c:v>89.19</c:v>
                </c:pt>
                <c:pt idx="3">
                  <c:v>85.575000000000003</c:v>
                </c:pt>
                <c:pt idx="4">
                  <c:v>93.242499999999993</c:v>
                </c:pt>
                <c:pt idx="5">
                  <c:v>78.353999999999999</c:v>
                </c:pt>
                <c:pt idx="6">
                  <c:v>80.012500000000003</c:v>
                </c:pt>
                <c:pt idx="7">
                  <c:v>76.852499999999992</c:v>
                </c:pt>
                <c:pt idx="8">
                  <c:v>80.900000000000006</c:v>
                </c:pt>
                <c:pt idx="9">
                  <c:v>86.584000000000003</c:v>
                </c:pt>
                <c:pt idx="10">
                  <c:v>81.875</c:v>
                </c:pt>
                <c:pt idx="11">
                  <c:v>81.965000000000003</c:v>
                </c:pt>
              </c:numCache>
            </c:numRef>
          </c:val>
          <c:extLst>
            <c:ext xmlns:c16="http://schemas.microsoft.com/office/drawing/2014/chart" uri="{C3380CC4-5D6E-409C-BE32-E72D297353CC}">
              <c16:uniqueId val="{00000000-72A8-4984-851F-57B953AB1DD6}"/>
            </c:ext>
          </c:extLst>
        </c:ser>
        <c:dLbls>
          <c:dLblPos val="outEnd"/>
          <c:showLegendKey val="0"/>
          <c:showVal val="1"/>
          <c:showCatName val="0"/>
          <c:showSerName val="0"/>
          <c:showPercent val="0"/>
          <c:showBubbleSize val="0"/>
        </c:dLbls>
        <c:gapWidth val="182"/>
        <c:axId val="991257024"/>
        <c:axId val="1208176304"/>
      </c:barChart>
      <c:lineChart>
        <c:grouping val="standard"/>
        <c:varyColors val="0"/>
        <c:ser>
          <c:idx val="1"/>
          <c:order val="1"/>
          <c:tx>
            <c:strRef>
              <c:f>'Monthly Pivot Tables'!$C$66</c:f>
              <c:strCache>
                <c:ptCount val="1"/>
                <c:pt idx="0">
                  <c:v>Target of SLA</c:v>
                </c:pt>
              </c:strCache>
            </c:strRef>
          </c:tx>
          <c:spPr>
            <a:ln w="28575" cap="rnd">
              <a:solidFill>
                <a:srgbClr val="FF0000"/>
              </a:solidFill>
              <a:round/>
            </a:ln>
            <a:effectLst/>
          </c:spPr>
          <c:marker>
            <c:symbol val="none"/>
          </c:marker>
          <c:cat>
            <c:multiLvlStrRef>
              <c:f>'Monthly Pivot Tables'!$A$67:$A$82</c:f>
              <c:multiLvlStrCache>
                <c:ptCount val="12"/>
                <c:lvl>
                  <c:pt idx="0">
                    <c:v>August</c:v>
                  </c:pt>
                  <c:pt idx="1">
                    <c:v>September</c:v>
                  </c:pt>
                  <c:pt idx="2">
                    <c:v>October</c:v>
                  </c:pt>
                  <c:pt idx="3">
                    <c:v>November</c:v>
                  </c:pt>
                  <c:pt idx="4">
                    <c:v>August</c:v>
                  </c:pt>
                  <c:pt idx="5">
                    <c:v>September</c:v>
                  </c:pt>
                  <c:pt idx="6">
                    <c:v>October</c:v>
                  </c:pt>
                  <c:pt idx="7">
                    <c:v>November</c:v>
                  </c:pt>
                  <c:pt idx="8">
                    <c:v>August</c:v>
                  </c:pt>
                  <c:pt idx="9">
                    <c:v>September</c:v>
                  </c:pt>
                  <c:pt idx="10">
                    <c:v>October</c:v>
                  </c:pt>
                  <c:pt idx="11">
                    <c:v>November</c:v>
                  </c:pt>
                </c:lvl>
                <c:lvl>
                  <c:pt idx="0">
                    <c:v>Project 1</c:v>
                  </c:pt>
                  <c:pt idx="4">
                    <c:v>Project 2</c:v>
                  </c:pt>
                  <c:pt idx="8">
                    <c:v>Project 3</c:v>
                  </c:pt>
                </c:lvl>
              </c:multiLvlStrCache>
            </c:multiLvlStrRef>
          </c:cat>
          <c:val>
            <c:numRef>
              <c:f>'Monthly Pivot Tables'!$C$67:$C$82</c:f>
              <c:numCache>
                <c:formatCode>General</c:formatCode>
                <c:ptCount val="12"/>
                <c:pt idx="0">
                  <c:v>80</c:v>
                </c:pt>
                <c:pt idx="1">
                  <c:v>80</c:v>
                </c:pt>
                <c:pt idx="2">
                  <c:v>80</c:v>
                </c:pt>
                <c:pt idx="3">
                  <c:v>80</c:v>
                </c:pt>
                <c:pt idx="4">
                  <c:v>80</c:v>
                </c:pt>
                <c:pt idx="5">
                  <c:v>80</c:v>
                </c:pt>
                <c:pt idx="6">
                  <c:v>80</c:v>
                </c:pt>
                <c:pt idx="7">
                  <c:v>80</c:v>
                </c:pt>
                <c:pt idx="8">
                  <c:v>80</c:v>
                </c:pt>
                <c:pt idx="9">
                  <c:v>80</c:v>
                </c:pt>
                <c:pt idx="10">
                  <c:v>80</c:v>
                </c:pt>
                <c:pt idx="11">
                  <c:v>80</c:v>
                </c:pt>
              </c:numCache>
            </c:numRef>
          </c:val>
          <c:smooth val="0"/>
          <c:extLst>
            <c:ext xmlns:c16="http://schemas.microsoft.com/office/drawing/2014/chart" uri="{C3380CC4-5D6E-409C-BE32-E72D297353CC}">
              <c16:uniqueId val="{00000001-72A8-4984-851F-57B953AB1DD6}"/>
            </c:ext>
          </c:extLst>
        </c:ser>
        <c:dLbls>
          <c:showLegendKey val="0"/>
          <c:showVal val="0"/>
          <c:showCatName val="0"/>
          <c:showSerName val="0"/>
          <c:showPercent val="0"/>
          <c:showBubbleSize val="0"/>
        </c:dLbls>
        <c:marker val="1"/>
        <c:smooth val="0"/>
        <c:axId val="991257024"/>
        <c:axId val="1208176304"/>
      </c:lineChart>
      <c:catAx>
        <c:axId val="99125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vi-VN"/>
          </a:p>
        </c:txPr>
        <c:crossAx val="1208176304"/>
        <c:crosses val="autoZero"/>
        <c:auto val="1"/>
        <c:lblAlgn val="ctr"/>
        <c:lblOffset val="100"/>
        <c:noMultiLvlLbl val="0"/>
      </c:catAx>
      <c:valAx>
        <c:axId val="1208176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1">
                    <a:lumMod val="20000"/>
                    <a:lumOff val="80000"/>
                  </a:schemeClr>
                </a:solidFill>
                <a:latin typeface="+mn-lt"/>
                <a:ea typeface="+mn-ea"/>
                <a:cs typeface="+mn-cs"/>
              </a:defRPr>
            </a:pPr>
            <a:endParaRPr lang="vi-VN"/>
          </a:p>
        </c:txPr>
        <c:crossAx val="991257024"/>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accent1">
                  <a:lumMod val="20000"/>
                  <a:lumOff val="80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1"/>
          <c:tx>
            <c:strRef>
              <c:f>'Monthly Pivot Tables'!$B$118</c:f>
              <c:strCache>
                <c:ptCount val="1"/>
                <c:pt idx="0">
                  <c:v>Average of Accuracy</c:v>
                </c:pt>
              </c:strCache>
            </c:strRef>
          </c:tx>
          <c:spPr>
            <a:solidFill>
              <a:schemeClr val="accent3">
                <a:lumMod val="20000"/>
                <a:lumOff val="80000"/>
              </a:schemeClr>
            </a:solidFill>
            <a:ln w="25400">
              <a:noFill/>
            </a:ln>
            <a:effectLst/>
          </c:spPr>
          <c:invertIfNegative val="0"/>
          <c:dLbls>
            <c:dLbl>
              <c:idx val="2"/>
              <c:layout>
                <c:manualLayout>
                  <c:x val="-1.0185067526415994E-16"/>
                  <c:y val="0.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66C-4035-AD23-973D06CD746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'Monthly Pivot Tables'!$B$119:$B$121</c:f>
              <c:numCache>
                <c:formatCode>0.0%</c:formatCode>
                <c:ptCount val="3"/>
                <c:pt idx="0">
                  <c:v>0.9233058823529412</c:v>
                </c:pt>
                <c:pt idx="1">
                  <c:v>0.9699882352941176</c:v>
                </c:pt>
                <c:pt idx="2">
                  <c:v>0.95403529411764698</c:v>
                </c:pt>
              </c:numCache>
            </c:numRef>
          </c:val>
          <c:extLst>
            <c:ext xmlns:c16="http://schemas.microsoft.com/office/drawing/2014/chart" uri="{C3380CC4-5D6E-409C-BE32-E72D297353CC}">
              <c16:uniqueId val="{00000001-166C-4035-AD23-973D06CD7464}"/>
            </c:ext>
          </c:extLst>
        </c:ser>
        <c:ser>
          <c:idx val="2"/>
          <c:order val="2"/>
          <c:tx>
            <c:strRef>
              <c:f>'Monthly Pivot Tables'!$D$118</c:f>
              <c:strCache>
                <c:ptCount val="1"/>
                <c:pt idx="0">
                  <c:v>Target Not Achieved </c:v>
                </c:pt>
              </c:strCache>
            </c:strRef>
          </c:tx>
          <c:spPr>
            <a:solidFill>
              <a:schemeClr val="accent3"/>
            </a:solidFill>
            <a:ln w="25400">
              <a:noFill/>
            </a:ln>
            <a:effectLst/>
          </c:spPr>
          <c:invertIfNegative val="0"/>
          <c:val>
            <c:numRef>
              <c:f>'Monthly Pivot Tables'!$D$119:$D$121</c:f>
              <c:numCache>
                <c:formatCode>0.000%</c:formatCode>
                <c:ptCount val="3"/>
                <c:pt idx="0">
                  <c:v>0</c:v>
                </c:pt>
                <c:pt idx="1">
                  <c:v>1.1764705882488791E-5</c:v>
                </c:pt>
                <c:pt idx="2">
                  <c:v>0</c:v>
                </c:pt>
              </c:numCache>
            </c:numRef>
          </c:val>
          <c:extLst>
            <c:ext xmlns:c16="http://schemas.microsoft.com/office/drawing/2014/chart" uri="{C3380CC4-5D6E-409C-BE32-E72D297353CC}">
              <c16:uniqueId val="{00000002-166C-4035-AD23-973D06CD7464}"/>
            </c:ext>
          </c:extLst>
        </c:ser>
        <c:dLbls>
          <c:showLegendKey val="0"/>
          <c:showVal val="0"/>
          <c:showCatName val="0"/>
          <c:showSerName val="0"/>
          <c:showPercent val="0"/>
          <c:showBubbleSize val="0"/>
        </c:dLbls>
        <c:gapWidth val="219"/>
        <c:overlap val="100"/>
        <c:axId val="1144026224"/>
        <c:axId val="542153264"/>
      </c:barChart>
      <c:barChart>
        <c:barDir val="col"/>
        <c:grouping val="stacked"/>
        <c:varyColors val="0"/>
        <c:ser>
          <c:idx val="3"/>
          <c:order val="3"/>
          <c:tx>
            <c:v>Target 2</c:v>
          </c:tx>
          <c:spPr>
            <a:solidFill>
              <a:schemeClr val="accent3">
                <a:lumMod val="20000"/>
                <a:lumOff val="80000"/>
              </a:schemeClr>
            </a:solidFill>
            <a:ln w="25400">
              <a:noFill/>
            </a:ln>
            <a:effectLst/>
          </c:spPr>
          <c:invertIfNegative val="0"/>
          <c:val>
            <c:numRef>
              <c:f>'Monthly Pivot Tables'!$C$119:$C$121</c:f>
              <c:numCache>
                <c:formatCode>0.00%</c:formatCode>
                <c:ptCount val="3"/>
                <c:pt idx="0">
                  <c:v>0.92</c:v>
                </c:pt>
                <c:pt idx="1">
                  <c:v>0.97000000000000008</c:v>
                </c:pt>
                <c:pt idx="2">
                  <c:v>0.90000000000000024</c:v>
                </c:pt>
              </c:numCache>
            </c:numRef>
          </c:val>
          <c:extLst>
            <c:ext xmlns:c16="http://schemas.microsoft.com/office/drawing/2014/chart" uri="{C3380CC4-5D6E-409C-BE32-E72D297353CC}">
              <c16:uniqueId val="{00000003-166C-4035-AD23-973D06CD7464}"/>
            </c:ext>
          </c:extLst>
        </c:ser>
        <c:ser>
          <c:idx val="4"/>
          <c:order val="4"/>
          <c:tx>
            <c:strRef>
              <c:f>'Monthly Pivot Tables'!$E$118</c:f>
              <c:strCache>
                <c:ptCount val="1"/>
                <c:pt idx="0">
                  <c:v>Target Over Achieved </c:v>
                </c:pt>
              </c:strCache>
            </c:strRef>
          </c:tx>
          <c:spPr>
            <a:solidFill>
              <a:schemeClr val="accent4"/>
            </a:solidFill>
            <a:ln w="25400">
              <a:noFill/>
            </a:ln>
            <a:effectLst/>
          </c:spPr>
          <c:invertIfNegative val="0"/>
          <c:val>
            <c:numRef>
              <c:f>'Monthly Pivot Tables'!$E$119:$E$121</c:f>
              <c:numCache>
                <c:formatCode>0.00%</c:formatCode>
                <c:ptCount val="3"/>
                <c:pt idx="0">
                  <c:v>3.3058823529411585E-3</c:v>
                </c:pt>
                <c:pt idx="1">
                  <c:v>0</c:v>
                </c:pt>
                <c:pt idx="2">
                  <c:v>5.4035294117646737E-2</c:v>
                </c:pt>
              </c:numCache>
            </c:numRef>
          </c:val>
          <c:extLst>
            <c:ext xmlns:c16="http://schemas.microsoft.com/office/drawing/2014/chart" uri="{C3380CC4-5D6E-409C-BE32-E72D297353CC}">
              <c16:uniqueId val="{00000004-166C-4035-AD23-973D06CD7464}"/>
            </c:ext>
          </c:extLst>
        </c:ser>
        <c:dLbls>
          <c:showLegendKey val="0"/>
          <c:showVal val="0"/>
          <c:showCatName val="0"/>
          <c:showSerName val="0"/>
          <c:showPercent val="0"/>
          <c:showBubbleSize val="0"/>
        </c:dLbls>
        <c:gapWidth val="219"/>
        <c:overlap val="100"/>
        <c:axId val="1049961664"/>
        <c:axId val="1324172480"/>
      </c:barChart>
      <c:lineChart>
        <c:grouping val="standard"/>
        <c:varyColors val="0"/>
        <c:ser>
          <c:idx val="0"/>
          <c:order val="0"/>
          <c:tx>
            <c:strRef>
              <c:f>'Monthly Pivot Tables'!$C$118</c:f>
              <c:strCache>
                <c:ptCount val="1"/>
                <c:pt idx="0">
                  <c:v>Accuracy Target</c:v>
                </c:pt>
              </c:strCache>
            </c:strRef>
          </c:tx>
          <c:spPr>
            <a:ln w="28575" cap="rnd">
              <a:noFill/>
              <a:round/>
            </a:ln>
            <a:effectLst/>
          </c:spPr>
          <c:marker>
            <c:symbol val="picture"/>
            <c:spPr>
              <a:blipFill>
                <a:blip xmlns:r="http://schemas.openxmlformats.org/officeDocument/2006/relationships" r:embed="rId1"/>
                <a:stretch>
                  <a:fillRect/>
                </a:stretch>
              </a:blipFill>
              <a:ln w="25400">
                <a:noFill/>
              </a:ln>
              <a:effectLst/>
            </c:spPr>
          </c:marker>
          <c:cat>
            <c:strRef>
              <c:f>'Monthly Pivot Tables'!$A$119:$A$121</c:f>
              <c:strCache>
                <c:ptCount val="3"/>
                <c:pt idx="0">
                  <c:v>Project 1</c:v>
                </c:pt>
                <c:pt idx="1">
                  <c:v>Project 2</c:v>
                </c:pt>
                <c:pt idx="2">
                  <c:v>Project 3</c:v>
                </c:pt>
              </c:strCache>
            </c:strRef>
          </c:cat>
          <c:val>
            <c:numRef>
              <c:f>'Monthly Pivot Tables'!$C$119:$C$121</c:f>
              <c:numCache>
                <c:formatCode>0.00%</c:formatCode>
                <c:ptCount val="3"/>
                <c:pt idx="0">
                  <c:v>0.92</c:v>
                </c:pt>
                <c:pt idx="1">
                  <c:v>0.97000000000000008</c:v>
                </c:pt>
                <c:pt idx="2">
                  <c:v>0.90000000000000024</c:v>
                </c:pt>
              </c:numCache>
            </c:numRef>
          </c:val>
          <c:smooth val="0"/>
          <c:extLst>
            <c:ext xmlns:c16="http://schemas.microsoft.com/office/drawing/2014/chart" uri="{C3380CC4-5D6E-409C-BE32-E72D297353CC}">
              <c16:uniqueId val="{00000005-166C-4035-AD23-973D06CD7464}"/>
            </c:ext>
          </c:extLst>
        </c:ser>
        <c:dLbls>
          <c:showLegendKey val="0"/>
          <c:showVal val="0"/>
          <c:showCatName val="0"/>
          <c:showSerName val="0"/>
          <c:showPercent val="0"/>
          <c:showBubbleSize val="0"/>
        </c:dLbls>
        <c:marker val="1"/>
        <c:smooth val="0"/>
        <c:axId val="1144026224"/>
        <c:axId val="542153264"/>
      </c:lineChart>
      <c:catAx>
        <c:axId val="114402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accent1">
                    <a:lumMod val="20000"/>
                    <a:lumOff val="80000"/>
                  </a:schemeClr>
                </a:solidFill>
                <a:latin typeface="+mn-lt"/>
                <a:ea typeface="+mn-ea"/>
                <a:cs typeface="+mn-cs"/>
              </a:defRPr>
            </a:pPr>
            <a:endParaRPr lang="vi-VN"/>
          </a:p>
        </c:txPr>
        <c:crossAx val="542153264"/>
        <c:crosses val="autoZero"/>
        <c:auto val="1"/>
        <c:lblAlgn val="ctr"/>
        <c:lblOffset val="100"/>
        <c:noMultiLvlLbl val="0"/>
      </c:catAx>
      <c:valAx>
        <c:axId val="542153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accent1">
                    <a:lumMod val="20000"/>
                    <a:lumOff val="80000"/>
                  </a:schemeClr>
                </a:solidFill>
                <a:latin typeface="+mn-lt"/>
                <a:ea typeface="+mn-ea"/>
                <a:cs typeface="+mn-cs"/>
              </a:defRPr>
            </a:pPr>
            <a:endParaRPr lang="vi-VN"/>
          </a:p>
        </c:txPr>
        <c:crossAx val="1144026224"/>
        <c:crosses val="autoZero"/>
        <c:crossBetween val="between"/>
        <c:majorUnit val="2.0000000000000004E-2"/>
      </c:valAx>
      <c:valAx>
        <c:axId val="1324172480"/>
        <c:scaling>
          <c:orientation val="minMax"/>
        </c:scaling>
        <c:delete val="1"/>
        <c:axPos val="r"/>
        <c:numFmt formatCode="0.00%" sourceLinked="1"/>
        <c:majorTickMark val="out"/>
        <c:minorTickMark val="none"/>
        <c:tickLblPos val="nextTo"/>
        <c:crossAx val="1049961664"/>
        <c:crosses val="max"/>
        <c:crossBetween val="between"/>
      </c:valAx>
      <c:catAx>
        <c:axId val="1049961664"/>
        <c:scaling>
          <c:orientation val="minMax"/>
        </c:scaling>
        <c:delete val="1"/>
        <c:axPos val="b"/>
        <c:majorTickMark val="out"/>
        <c:minorTickMark val="none"/>
        <c:tickLblPos val="nextTo"/>
        <c:crossAx val="1324172480"/>
        <c:crosses val="autoZero"/>
        <c:auto val="1"/>
        <c:lblAlgn val="ctr"/>
        <c:lblOffset val="100"/>
        <c:noMultiLvlLbl val="0"/>
      </c:catAx>
      <c:spPr>
        <a:noFill/>
        <a:ln>
          <a:noFill/>
        </a:ln>
        <a:effectLst/>
      </c:spPr>
    </c:plotArea>
    <c:legend>
      <c:legendPos val="r"/>
      <c:legendEntry>
        <c:idx val="3"/>
        <c:delete val="1"/>
      </c:legendEntry>
      <c:overlay val="0"/>
      <c:spPr>
        <a:noFill/>
        <a:ln>
          <a:noFill/>
        </a:ln>
        <a:effectLst/>
      </c:spPr>
      <c:txPr>
        <a:bodyPr rot="0" spcFirstLastPara="1" vertOverflow="ellipsis" vert="horz" wrap="square" anchor="ctr" anchorCtr="1"/>
        <a:lstStyle/>
        <a:p>
          <a:pPr>
            <a:defRPr sz="1050" b="0" i="0" u="none" strike="noStrike" kern="1200" baseline="0">
              <a:solidFill>
                <a:schemeClr val="accent1">
                  <a:lumMod val="20000"/>
                  <a:lumOff val="80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[Telesale.xlsx]Monthly Pivot Tables!PivotTable21</c:name>
    <c:fmtId val="2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a:solidFill>
              <a:schemeClr val="bg1"/>
            </a:solidFill>
          </a:ln>
          <a:effectLst/>
        </c:spPr>
        <c:marker>
          <c:symbol val="none"/>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20000"/>
              <a:lumOff val="80000"/>
            </a:schemeClr>
          </a:solidFill>
          <a:ln>
            <a:noFill/>
          </a:ln>
          <a:effectLst/>
        </c:spPr>
        <c:marker>
          <c:symbol val="none"/>
        </c:marker>
      </c:pivotFmt>
      <c:pivotFmt>
        <c:idx val="4"/>
        <c:spPr>
          <a:no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1"/>
          <c:showCatName val="0"/>
          <c:showSerName val="0"/>
          <c:showPercent val="0"/>
          <c:showBubbleSize val="0"/>
          <c:extLst>
            <c:ext xmlns:c15="http://schemas.microsoft.com/office/drawing/2012/chart" uri="{CE6537A1-D6FC-4f65-9D91-7224C49458BB}"/>
          </c:extLst>
        </c:dLbl>
      </c:pivotFmt>
      <c:pivotFmt>
        <c:idx val="7"/>
        <c:spPr>
          <a:no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vi-VN"/>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layout>
            <c:manualLayout>
              <c:x val="-1.6040099744160409E-3"/>
              <c:y val="-3.1319899480385598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vi-VN"/>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solidFill>
            <a:round/>
          </a:ln>
          <a:effectLst/>
        </c:spPr>
        <c:marker>
          <c:symbol val="circle"/>
          <c:size val="5"/>
          <c:spPr>
            <a:solidFill>
              <a:schemeClr val="accent5"/>
            </a:solidFill>
            <a:ln w="9525">
              <a:solidFill>
                <a:schemeClr val="accent5"/>
              </a:solidFill>
            </a:ln>
            <a:effectLst/>
          </c:spPr>
        </c:marker>
      </c:pivotFmt>
    </c:pivotFmts>
    <c:plotArea>
      <c:layout/>
      <c:areaChart>
        <c:grouping val="stacked"/>
        <c:varyColors val="0"/>
        <c:ser>
          <c:idx val="1"/>
          <c:order val="1"/>
          <c:tx>
            <c:strRef>
              <c:f>'Monthly Pivot Tables'!$C$86</c:f>
              <c:strCache>
                <c:ptCount val="1"/>
                <c:pt idx="0">
                  <c:v>'</c:v>
                </c:pt>
              </c:strCache>
            </c:strRef>
          </c:tx>
          <c:spPr>
            <a:noFill/>
            <a:ln>
              <a:solidFill>
                <a:schemeClr val="bg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'Monthly Pivot Tables'!$A$87:$A$102</c:f>
              <c:multiLvlStrCache>
                <c:ptCount val="12"/>
                <c:lvl>
                  <c:pt idx="0">
                    <c:v>August</c:v>
                  </c:pt>
                  <c:pt idx="1">
                    <c:v>September</c:v>
                  </c:pt>
                  <c:pt idx="2">
                    <c:v>October</c:v>
                  </c:pt>
                  <c:pt idx="3">
                    <c:v>November</c:v>
                  </c:pt>
                  <c:pt idx="4">
                    <c:v>August</c:v>
                  </c:pt>
                  <c:pt idx="5">
                    <c:v>September</c:v>
                  </c:pt>
                  <c:pt idx="6">
                    <c:v>October</c:v>
                  </c:pt>
                  <c:pt idx="7">
                    <c:v>November</c:v>
                  </c:pt>
                  <c:pt idx="8">
                    <c:v>August</c:v>
                  </c:pt>
                  <c:pt idx="9">
                    <c:v>September</c:v>
                  </c:pt>
                  <c:pt idx="10">
                    <c:v>October</c:v>
                  </c:pt>
                  <c:pt idx="11">
                    <c:v>November</c:v>
                  </c:pt>
                </c:lvl>
                <c:lvl>
                  <c:pt idx="0">
                    <c:v>Project 1</c:v>
                  </c:pt>
                  <c:pt idx="4">
                    <c:v>Project 2</c:v>
                  </c:pt>
                  <c:pt idx="8">
                    <c:v>Project 3</c:v>
                  </c:pt>
                </c:lvl>
              </c:multiLvlStrCache>
            </c:multiLvlStrRef>
          </c:cat>
          <c:val>
            <c:numRef>
              <c:f>'Monthly Pivot Tables'!$C$87:$C$102</c:f>
              <c:numCache>
                <c:formatCode>General</c:formatCode>
                <c:ptCount val="12"/>
                <c:pt idx="0">
                  <c:v>63</c:v>
                </c:pt>
                <c:pt idx="1">
                  <c:v>63</c:v>
                </c:pt>
                <c:pt idx="2">
                  <c:v>63</c:v>
                </c:pt>
                <c:pt idx="3">
                  <c:v>63</c:v>
                </c:pt>
                <c:pt idx="4">
                  <c:v>63</c:v>
                </c:pt>
                <c:pt idx="5">
                  <c:v>63</c:v>
                </c:pt>
                <c:pt idx="6">
                  <c:v>63</c:v>
                </c:pt>
                <c:pt idx="7">
                  <c:v>63</c:v>
                </c:pt>
                <c:pt idx="8">
                  <c:v>63</c:v>
                </c:pt>
                <c:pt idx="9">
                  <c:v>63</c:v>
                </c:pt>
                <c:pt idx="10">
                  <c:v>63</c:v>
                </c:pt>
                <c:pt idx="11">
                  <c:v>63</c:v>
                </c:pt>
              </c:numCache>
            </c:numRef>
          </c:val>
          <c:extLst>
            <c:ext xmlns:c16="http://schemas.microsoft.com/office/drawing/2014/chart" uri="{C3380CC4-5D6E-409C-BE32-E72D297353CC}">
              <c16:uniqueId val="{00000000-3848-47A2-9C44-748EBE6BACEC}"/>
            </c:ext>
          </c:extLst>
        </c:ser>
        <c:ser>
          <c:idx val="2"/>
          <c:order val="2"/>
          <c:tx>
            <c:strRef>
              <c:f>'Monthly Pivot Tables'!$D$86</c:f>
              <c:strCache>
                <c:ptCount val="1"/>
                <c:pt idx="0">
                  <c:v>Healthy Range</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'Monthly Pivot Tables'!$A$87:$A$102</c:f>
              <c:multiLvlStrCache>
                <c:ptCount val="12"/>
                <c:lvl>
                  <c:pt idx="0">
                    <c:v>August</c:v>
                  </c:pt>
                  <c:pt idx="1">
                    <c:v>September</c:v>
                  </c:pt>
                  <c:pt idx="2">
                    <c:v>October</c:v>
                  </c:pt>
                  <c:pt idx="3">
                    <c:v>November</c:v>
                  </c:pt>
                  <c:pt idx="4">
                    <c:v>August</c:v>
                  </c:pt>
                  <c:pt idx="5">
                    <c:v>September</c:v>
                  </c:pt>
                  <c:pt idx="6">
                    <c:v>October</c:v>
                  </c:pt>
                  <c:pt idx="7">
                    <c:v>November</c:v>
                  </c:pt>
                  <c:pt idx="8">
                    <c:v>August</c:v>
                  </c:pt>
                  <c:pt idx="9">
                    <c:v>September</c:v>
                  </c:pt>
                  <c:pt idx="10">
                    <c:v>October</c:v>
                  </c:pt>
                  <c:pt idx="11">
                    <c:v>November</c:v>
                  </c:pt>
                </c:lvl>
                <c:lvl>
                  <c:pt idx="0">
                    <c:v>Project 1</c:v>
                  </c:pt>
                  <c:pt idx="4">
                    <c:v>Project 2</c:v>
                  </c:pt>
                  <c:pt idx="8">
                    <c:v>Project 3</c:v>
                  </c:pt>
                </c:lvl>
              </c:multiLvlStrCache>
            </c:multiLvlStrRef>
          </c:cat>
          <c:val>
            <c:numRef>
              <c:f>'Monthly Pivot Tables'!$D$87:$D$102</c:f>
              <c:numCache>
                <c:formatCode>General</c:formatCode>
                <c:ptCount val="12"/>
                <c:pt idx="0">
                  <c:v>12</c:v>
                </c:pt>
                <c:pt idx="1">
                  <c:v>12</c:v>
                </c:pt>
                <c:pt idx="2">
                  <c:v>12</c:v>
                </c:pt>
                <c:pt idx="3">
                  <c:v>12</c:v>
                </c:pt>
                <c:pt idx="4">
                  <c:v>12</c:v>
                </c:pt>
                <c:pt idx="5">
                  <c:v>12</c:v>
                </c:pt>
                <c:pt idx="6">
                  <c:v>12</c:v>
                </c:pt>
                <c:pt idx="7">
                  <c:v>12</c:v>
                </c:pt>
                <c:pt idx="8">
                  <c:v>12</c:v>
                </c:pt>
                <c:pt idx="9">
                  <c:v>12</c:v>
                </c:pt>
                <c:pt idx="10">
                  <c:v>12</c:v>
                </c:pt>
                <c:pt idx="11">
                  <c:v>12</c:v>
                </c:pt>
              </c:numCache>
            </c:numRef>
          </c:val>
          <c:extLst>
            <c:ext xmlns:c16="http://schemas.microsoft.com/office/drawing/2014/chart" uri="{C3380CC4-5D6E-409C-BE32-E72D297353CC}">
              <c16:uniqueId val="{00000001-3848-47A2-9C44-748EBE6BACEC}"/>
            </c:ext>
          </c:extLst>
        </c:ser>
        <c:dLbls>
          <c:showLegendKey val="0"/>
          <c:showVal val="1"/>
          <c:showCatName val="0"/>
          <c:showSerName val="0"/>
          <c:showPercent val="0"/>
          <c:showBubbleSize val="0"/>
        </c:dLbls>
        <c:axId val="999907584"/>
        <c:axId val="916453920"/>
      </c:areaChart>
      <c:lineChart>
        <c:grouping val="stacked"/>
        <c:varyColors val="0"/>
        <c:ser>
          <c:idx val="0"/>
          <c:order val="0"/>
          <c:tx>
            <c:strRef>
              <c:f>'Monthly Pivot Tables'!$B$86</c:f>
              <c:strCache>
                <c:ptCount val="1"/>
                <c:pt idx="0">
                  <c:v>Average of Utilization Rate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Pt>
            <c:idx val="6"/>
            <c:marker>
              <c:symbol val="circle"/>
              <c:size val="5"/>
              <c:spPr>
                <a:solidFill>
                  <a:schemeClr val="accent5"/>
                </a:solidFill>
                <a:ln w="9525">
                  <a:solidFill>
                    <a:schemeClr val="accent5"/>
                  </a:solidFill>
                </a:ln>
                <a:effectLst/>
              </c:spPr>
            </c:marker>
            <c:bubble3D val="0"/>
            <c:extLst>
              <c:ext xmlns:c16="http://schemas.microsoft.com/office/drawing/2014/chart" uri="{C3380CC4-5D6E-409C-BE32-E72D297353CC}">
                <c16:uniqueId val="{00000004-3848-47A2-9C44-748EBE6BACEC}"/>
              </c:ext>
            </c:extLst>
          </c:dPt>
          <c:dLbls>
            <c:dLbl>
              <c:idx val="6"/>
              <c:layout>
                <c:manualLayout>
                  <c:x val="-1.6040099744160409E-3"/>
                  <c:y val="-3.13198994803855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848-47A2-9C44-748EBE6BACEC}"/>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'Monthly Pivot Tables'!$A$87:$A$102</c:f>
              <c:multiLvlStrCache>
                <c:ptCount val="12"/>
                <c:lvl>
                  <c:pt idx="0">
                    <c:v>August</c:v>
                  </c:pt>
                  <c:pt idx="1">
                    <c:v>September</c:v>
                  </c:pt>
                  <c:pt idx="2">
                    <c:v>October</c:v>
                  </c:pt>
                  <c:pt idx="3">
                    <c:v>November</c:v>
                  </c:pt>
                  <c:pt idx="4">
                    <c:v>August</c:v>
                  </c:pt>
                  <c:pt idx="5">
                    <c:v>September</c:v>
                  </c:pt>
                  <c:pt idx="6">
                    <c:v>October</c:v>
                  </c:pt>
                  <c:pt idx="7">
                    <c:v>November</c:v>
                  </c:pt>
                  <c:pt idx="8">
                    <c:v>August</c:v>
                  </c:pt>
                  <c:pt idx="9">
                    <c:v>September</c:v>
                  </c:pt>
                  <c:pt idx="10">
                    <c:v>October</c:v>
                  </c:pt>
                  <c:pt idx="11">
                    <c:v>November</c:v>
                  </c:pt>
                </c:lvl>
                <c:lvl>
                  <c:pt idx="0">
                    <c:v>Project 1</c:v>
                  </c:pt>
                  <c:pt idx="4">
                    <c:v>Project 2</c:v>
                  </c:pt>
                  <c:pt idx="8">
                    <c:v>Project 3</c:v>
                  </c:pt>
                </c:lvl>
              </c:multiLvlStrCache>
            </c:multiLvlStrRef>
          </c:cat>
          <c:val>
            <c:numRef>
              <c:f>'Monthly Pivot Tables'!$B$87:$B$102</c:f>
              <c:numCache>
                <c:formatCode>0.0</c:formatCode>
                <c:ptCount val="12"/>
                <c:pt idx="0">
                  <c:v>71.615000000000009</c:v>
                </c:pt>
                <c:pt idx="1">
                  <c:v>68.438000000000017</c:v>
                </c:pt>
                <c:pt idx="2">
                  <c:v>60.922499999999999</c:v>
                </c:pt>
                <c:pt idx="3">
                  <c:v>59.22</c:v>
                </c:pt>
                <c:pt idx="4">
                  <c:v>75.834999999999994</c:v>
                </c:pt>
                <c:pt idx="5">
                  <c:v>76.966000000000008</c:v>
                </c:pt>
                <c:pt idx="6">
                  <c:v>80.509999999999991</c:v>
                </c:pt>
                <c:pt idx="7">
                  <c:v>76.965000000000003</c:v>
                </c:pt>
                <c:pt idx="8">
                  <c:v>72.472499999999997</c:v>
                </c:pt>
                <c:pt idx="9">
                  <c:v>73.556000000000012</c:v>
                </c:pt>
                <c:pt idx="10">
                  <c:v>77.25</c:v>
                </c:pt>
                <c:pt idx="11">
                  <c:v>69.837500000000006</c:v>
                </c:pt>
              </c:numCache>
            </c:numRef>
          </c:val>
          <c:smooth val="0"/>
          <c:extLst>
            <c:ext xmlns:c16="http://schemas.microsoft.com/office/drawing/2014/chart" uri="{C3380CC4-5D6E-409C-BE32-E72D297353CC}">
              <c16:uniqueId val="{00000002-3848-47A2-9C44-748EBE6BACEC}"/>
            </c:ext>
          </c:extLst>
        </c:ser>
        <c:dLbls>
          <c:showLegendKey val="0"/>
          <c:showVal val="1"/>
          <c:showCatName val="0"/>
          <c:showSerName val="0"/>
          <c:showPercent val="0"/>
          <c:showBubbleSize val="0"/>
        </c:dLbls>
        <c:marker val="1"/>
        <c:smooth val="0"/>
        <c:axId val="999907584"/>
        <c:axId val="916453920"/>
      </c:lineChart>
      <c:catAx>
        <c:axId val="99990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vi-VN"/>
          </a:p>
        </c:txPr>
        <c:crossAx val="916453920"/>
        <c:crosses val="autoZero"/>
        <c:auto val="1"/>
        <c:lblAlgn val="ctr"/>
        <c:lblOffset val="100"/>
        <c:noMultiLvlLbl val="0"/>
      </c:catAx>
      <c:valAx>
        <c:axId val="916453920"/>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vi-VN"/>
          </a:p>
        </c:txPr>
        <c:crossAx val="999907584"/>
        <c:crosses val="autoZero"/>
        <c:crossBetween val="between"/>
      </c:valAx>
      <c:spPr>
        <a:noFill/>
        <a:ln>
          <a:noFill/>
        </a:ln>
        <a:effectLst/>
      </c:spPr>
    </c:plotArea>
    <c:legend>
      <c:legendPos val="b"/>
      <c:legendEntry>
        <c:idx val="0"/>
        <c:delete val="1"/>
      </c:legendEntry>
      <c:layout>
        <c:manualLayout>
          <c:xMode val="edge"/>
          <c:yMode val="edge"/>
          <c:x val="0.3454774373893108"/>
          <c:y val="0.81427030469631057"/>
          <c:w val="0.31703967075810169"/>
          <c:h val="0.13066333877074268"/>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accent1">
                  <a:lumMod val="20000"/>
                  <a:lumOff val="80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'Weekly Pivot Tables'!$B$18</c:f>
              <c:strCache>
                <c:ptCount val="1"/>
                <c:pt idx="0">
                  <c:v>Inflow Rate Over 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12C-40A2-8980-5B8047EFB5A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12C-40A2-8980-5B8047EFB5A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12C-40A2-8980-5B8047EFB5AA}"/>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vi-VN"/>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'Weekly Pivot Tables'!$A$19:$A$21</c:f>
              <c:strCache>
                <c:ptCount val="3"/>
                <c:pt idx="0">
                  <c:v>Project 1</c:v>
                </c:pt>
                <c:pt idx="1">
                  <c:v>Project 2</c:v>
                </c:pt>
                <c:pt idx="2">
                  <c:v>Project 3</c:v>
                </c:pt>
              </c:strCache>
            </c:strRef>
          </c:cat>
          <c:val>
            <c:numRef>
              <c:f>'Weekly Pivot Tables'!$B$19:$B$21</c:f>
              <c:numCache>
                <c:formatCode>0%</c:formatCode>
                <c:ptCount val="3"/>
                <c:pt idx="0">
                  <c:v>0.59040931045282952</c:v>
                </c:pt>
                <c:pt idx="1">
                  <c:v>0.2008361526698608</c:v>
                </c:pt>
                <c:pt idx="2">
                  <c:v>0.20875453687730966</c:v>
                </c:pt>
              </c:numCache>
            </c:numRef>
          </c:val>
          <c:extLst>
            <c:ext xmlns:c16="http://schemas.microsoft.com/office/drawing/2014/chart" uri="{C3380CC4-5D6E-409C-BE32-E72D297353CC}">
              <c16:uniqueId val="{00000006-412C-40A2-8980-5B8047EFB5AA}"/>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'Weekly Pivot Tables'!$C$18</c:f>
              <c:strCache>
                <c:ptCount val="1"/>
                <c:pt idx="0">
                  <c:v>Outflow Rate Over 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D8C-4035-AF41-43632F0B53E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D8C-4035-AF41-43632F0B53E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D8C-4035-AF41-43632F0B53E8}"/>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vi-VN"/>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'Weekly Pivot Tables'!$A$19:$A$21</c:f>
              <c:strCache>
                <c:ptCount val="3"/>
                <c:pt idx="0">
                  <c:v>Project 1</c:v>
                </c:pt>
                <c:pt idx="1">
                  <c:v>Project 2</c:v>
                </c:pt>
                <c:pt idx="2">
                  <c:v>Project 3</c:v>
                </c:pt>
              </c:strCache>
            </c:strRef>
          </c:cat>
          <c:val>
            <c:numRef>
              <c:f>'Weekly Pivot Tables'!$C$19:$C$21</c:f>
              <c:numCache>
                <c:formatCode>0%</c:formatCode>
                <c:ptCount val="3"/>
                <c:pt idx="0">
                  <c:v>0.59838951524359263</c:v>
                </c:pt>
                <c:pt idx="1">
                  <c:v>0.19637702890594599</c:v>
                </c:pt>
                <c:pt idx="2">
                  <c:v>0.20523345585046135</c:v>
                </c:pt>
              </c:numCache>
            </c:numRef>
          </c:val>
          <c:extLst>
            <c:ext xmlns:c16="http://schemas.microsoft.com/office/drawing/2014/chart" uri="{C3380CC4-5D6E-409C-BE32-E72D297353CC}">
              <c16:uniqueId val="{00000006-6D8C-4035-AF41-43632F0B53E8}"/>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[Telesale.xlsx]Weekly Pivot Tables!PivotTable39</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'Weekly Pivot Tables'!$B$39:$B$40</c:f>
              <c:strCache>
                <c:ptCount val="1"/>
                <c:pt idx="0">
                  <c:v>44</c:v>
                </c:pt>
              </c:strCache>
            </c:strRef>
          </c:tx>
          <c:spPr>
            <a:solidFill>
              <a:schemeClr val="accent1"/>
            </a:solidFill>
            <a:ln>
              <a:noFill/>
            </a:ln>
            <a:effectLst/>
          </c:spPr>
          <c:invertIfNegative val="0"/>
          <c:cat>
            <c:strRef>
              <c:f>'Weekly Pivot Tables'!$A$41:$A$44</c:f>
              <c:strCache>
                <c:ptCount val="3"/>
                <c:pt idx="0">
                  <c:v>Project 1</c:v>
                </c:pt>
                <c:pt idx="1">
                  <c:v>Project 2</c:v>
                </c:pt>
                <c:pt idx="2">
                  <c:v>Project 3</c:v>
                </c:pt>
              </c:strCache>
            </c:strRef>
          </c:cat>
          <c:val>
            <c:numRef>
              <c:f>'Weekly Pivot Tables'!$B$41:$B$44</c:f>
              <c:numCache>
                <c:formatCode>General</c:formatCode>
                <c:ptCount val="3"/>
                <c:pt idx="0">
                  <c:v>347137</c:v>
                </c:pt>
                <c:pt idx="1">
                  <c:v>97921</c:v>
                </c:pt>
                <c:pt idx="2">
                  <c:v>109430</c:v>
                </c:pt>
              </c:numCache>
            </c:numRef>
          </c:val>
          <c:extLst>
            <c:ext xmlns:c16="http://schemas.microsoft.com/office/drawing/2014/chart" uri="{C3380CC4-5D6E-409C-BE32-E72D297353CC}">
              <c16:uniqueId val="{00000000-1184-4E28-9EAD-B11397374976}"/>
            </c:ext>
          </c:extLst>
        </c:ser>
        <c:ser>
          <c:idx val="1"/>
          <c:order val="1"/>
          <c:tx>
            <c:strRef>
              <c:f>'Weekly Pivot Tables'!$C$39:$C$40</c:f>
              <c:strCache>
                <c:ptCount val="1"/>
                <c:pt idx="0">
                  <c:v>45</c:v>
                </c:pt>
              </c:strCache>
            </c:strRef>
          </c:tx>
          <c:spPr>
            <a:solidFill>
              <a:schemeClr val="accent2"/>
            </a:solidFill>
            <a:ln>
              <a:noFill/>
            </a:ln>
            <a:effectLst/>
          </c:spPr>
          <c:invertIfNegative val="0"/>
          <c:cat>
            <c:strRef>
              <c:f>'Weekly Pivot Tables'!$A$41:$A$44</c:f>
              <c:strCache>
                <c:ptCount val="3"/>
                <c:pt idx="0">
                  <c:v>Project 1</c:v>
                </c:pt>
                <c:pt idx="1">
                  <c:v>Project 2</c:v>
                </c:pt>
                <c:pt idx="2">
                  <c:v>Project 3</c:v>
                </c:pt>
              </c:strCache>
            </c:strRef>
          </c:cat>
          <c:val>
            <c:numRef>
              <c:f>'Weekly Pivot Tables'!$C$41:$C$44</c:f>
              <c:numCache>
                <c:formatCode>General</c:formatCode>
                <c:ptCount val="3"/>
                <c:pt idx="0">
                  <c:v>332149</c:v>
                </c:pt>
                <c:pt idx="1">
                  <c:v>99253</c:v>
                </c:pt>
                <c:pt idx="2">
                  <c:v>107505</c:v>
                </c:pt>
              </c:numCache>
            </c:numRef>
          </c:val>
          <c:extLst>
            <c:ext xmlns:c16="http://schemas.microsoft.com/office/drawing/2014/chart" uri="{C3380CC4-5D6E-409C-BE32-E72D297353CC}">
              <c16:uniqueId val="{00000038-1184-4E28-9EAD-B11397374976}"/>
            </c:ext>
          </c:extLst>
        </c:ser>
        <c:ser>
          <c:idx val="2"/>
          <c:order val="2"/>
          <c:tx>
            <c:strRef>
              <c:f>'Weekly Pivot Tables'!$D$39:$D$40</c:f>
              <c:strCache>
                <c:ptCount val="1"/>
                <c:pt idx="0">
                  <c:v>46</c:v>
                </c:pt>
              </c:strCache>
            </c:strRef>
          </c:tx>
          <c:spPr>
            <a:solidFill>
              <a:schemeClr val="accent3"/>
            </a:solidFill>
            <a:ln>
              <a:noFill/>
            </a:ln>
            <a:effectLst/>
          </c:spPr>
          <c:invertIfNegative val="0"/>
          <c:cat>
            <c:strRef>
              <c:f>'Weekly Pivot Tables'!$A$41:$A$44</c:f>
              <c:strCache>
                <c:ptCount val="3"/>
                <c:pt idx="0">
                  <c:v>Project 1</c:v>
                </c:pt>
                <c:pt idx="1">
                  <c:v>Project 2</c:v>
                </c:pt>
                <c:pt idx="2">
                  <c:v>Project 3</c:v>
                </c:pt>
              </c:strCache>
            </c:strRef>
          </c:cat>
          <c:val>
            <c:numRef>
              <c:f>'Weekly Pivot Tables'!$D$41:$D$44</c:f>
              <c:numCache>
                <c:formatCode>General</c:formatCode>
                <c:ptCount val="3"/>
                <c:pt idx="0">
                  <c:v>273542</c:v>
                </c:pt>
                <c:pt idx="1">
                  <c:v>109560</c:v>
                </c:pt>
                <c:pt idx="2">
                  <c:v>106772</c:v>
                </c:pt>
              </c:numCache>
            </c:numRef>
          </c:val>
          <c:extLst>
            <c:ext xmlns:c16="http://schemas.microsoft.com/office/drawing/2014/chart" uri="{C3380CC4-5D6E-409C-BE32-E72D297353CC}">
              <c16:uniqueId val="{00000039-1184-4E28-9EAD-B11397374976}"/>
            </c:ext>
          </c:extLst>
        </c:ser>
        <c:ser>
          <c:idx val="3"/>
          <c:order val="3"/>
          <c:tx>
            <c:strRef>
              <c:f>'Weekly Pivot Tables'!$E$39:$E$40</c:f>
              <c:strCache>
                <c:ptCount val="1"/>
                <c:pt idx="0">
                  <c:v>47</c:v>
                </c:pt>
              </c:strCache>
            </c:strRef>
          </c:tx>
          <c:spPr>
            <a:solidFill>
              <a:schemeClr val="accent4"/>
            </a:solidFill>
            <a:ln>
              <a:noFill/>
            </a:ln>
            <a:effectLst/>
          </c:spPr>
          <c:invertIfNegative val="0"/>
          <c:cat>
            <c:strRef>
              <c:f>'Weekly Pivot Tables'!$A$41:$A$44</c:f>
              <c:strCache>
                <c:ptCount val="3"/>
                <c:pt idx="0">
                  <c:v>Project 1</c:v>
                </c:pt>
                <c:pt idx="1">
                  <c:v>Project 2</c:v>
                </c:pt>
                <c:pt idx="2">
                  <c:v>Project 3</c:v>
                </c:pt>
              </c:strCache>
            </c:strRef>
          </c:cat>
          <c:val>
            <c:numRef>
              <c:f>'Weekly Pivot Tables'!$E$41:$E$44</c:f>
              <c:numCache>
                <c:formatCode>General</c:formatCode>
                <c:ptCount val="3"/>
                <c:pt idx="0">
                  <c:v>264916</c:v>
                </c:pt>
                <c:pt idx="1">
                  <c:v>107499</c:v>
                </c:pt>
                <c:pt idx="2">
                  <c:v>106858</c:v>
                </c:pt>
              </c:numCache>
            </c:numRef>
          </c:val>
          <c:extLst>
            <c:ext xmlns:c16="http://schemas.microsoft.com/office/drawing/2014/chart" uri="{C3380CC4-5D6E-409C-BE32-E72D297353CC}">
              <c16:uniqueId val="{0000003A-1184-4E28-9EAD-B11397374976}"/>
            </c:ext>
          </c:extLst>
        </c:ser>
        <c:dLbls>
          <c:showLegendKey val="0"/>
          <c:showVal val="0"/>
          <c:showCatName val="0"/>
          <c:showSerName val="0"/>
          <c:showPercent val="0"/>
          <c:showBubbleSize val="0"/>
        </c:dLbls>
        <c:gapWidth val="219"/>
        <c:overlap val="-27"/>
        <c:axId val="1954160752"/>
        <c:axId val="1397331104"/>
      </c:barChart>
      <c:catAx>
        <c:axId val="195416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vi-VN"/>
          </a:p>
        </c:txPr>
        <c:crossAx val="1397331104"/>
        <c:crosses val="autoZero"/>
        <c:auto val="1"/>
        <c:lblAlgn val="ctr"/>
        <c:lblOffset val="100"/>
        <c:noMultiLvlLbl val="0"/>
      </c:catAx>
      <c:valAx>
        <c:axId val="1397331104"/>
        <c:scaling>
          <c:orientation val="minMax"/>
        </c:scaling>
        <c:delete val="0"/>
        <c:axPos val="l"/>
        <c:majorGridlines>
          <c:spPr>
            <a:ln w="9525" cap="flat" cmpd="sng" algn="ctr">
              <a:solidFill>
                <a:schemeClr val="tx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vi-VN"/>
          </a:p>
        </c:txPr>
        <c:crossAx val="195416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8.xml"/><Relationship Id="rId3" Type="http://schemas.openxmlformats.org/officeDocument/2006/relationships/chart" Target="../charts/chart23.xml"/><Relationship Id="rId7" Type="http://schemas.openxmlformats.org/officeDocument/2006/relationships/chart" Target="../charts/chart27.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104775</xdr:rowOff>
    </xdr:from>
    <xdr:to>
      <xdr:col>26</xdr:col>
      <xdr:colOff>142876</xdr:colOff>
      <xdr:row>4</xdr:row>
      <xdr:rowOff>87075</xdr:rowOff>
    </xdr:to>
    <xdr:sp macro="" textlink="">
      <xdr:nvSpPr>
        <xdr:cNvPr id="2" name="Rectangle: Rounded Corners 1">
          <a:extLst>
            <a:ext uri="{FF2B5EF4-FFF2-40B4-BE49-F238E27FC236}">
              <a16:creationId xmlns:a16="http://schemas.microsoft.com/office/drawing/2014/main" id="{BCD75EDE-58CD-8D95-DB23-C2A478EEC654}"/>
            </a:ext>
          </a:extLst>
        </xdr:cNvPr>
        <xdr:cNvSpPr/>
      </xdr:nvSpPr>
      <xdr:spPr>
        <a:xfrm>
          <a:off x="76200" y="104775"/>
          <a:ext cx="15916276" cy="630000"/>
        </a:xfrm>
        <a:prstGeom prst="roundRect">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0</xdr:col>
      <xdr:colOff>66675</xdr:colOff>
      <xdr:row>5</xdr:row>
      <xdr:rowOff>33337</xdr:rowOff>
    </xdr:from>
    <xdr:to>
      <xdr:col>4</xdr:col>
      <xdr:colOff>209550</xdr:colOff>
      <xdr:row>11</xdr:row>
      <xdr:rowOff>141787</xdr:rowOff>
    </xdr:to>
    <xdr:sp macro="" textlink="">
      <xdr:nvSpPr>
        <xdr:cNvPr id="3" name="Rectangle: Rounded Corners 2">
          <a:extLst>
            <a:ext uri="{FF2B5EF4-FFF2-40B4-BE49-F238E27FC236}">
              <a16:creationId xmlns:a16="http://schemas.microsoft.com/office/drawing/2014/main" id="{2B3431E0-9141-47C8-BE61-8DD040AA8D0C}"/>
            </a:ext>
          </a:extLst>
        </xdr:cNvPr>
        <xdr:cNvSpPr/>
      </xdr:nvSpPr>
      <xdr:spPr>
        <a:xfrm>
          <a:off x="66675" y="842962"/>
          <a:ext cx="2581275" cy="1080000"/>
        </a:xfrm>
        <a:prstGeom prst="roundRect">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4</xdr:col>
      <xdr:colOff>295275</xdr:colOff>
      <xdr:row>5</xdr:row>
      <xdr:rowOff>33337</xdr:rowOff>
    </xdr:from>
    <xdr:to>
      <xdr:col>8</xdr:col>
      <xdr:colOff>438150</xdr:colOff>
      <xdr:row>11</xdr:row>
      <xdr:rowOff>141787</xdr:rowOff>
    </xdr:to>
    <xdr:sp macro="" textlink="">
      <xdr:nvSpPr>
        <xdr:cNvPr id="4" name="Rectangle: Rounded Corners 3">
          <a:extLst>
            <a:ext uri="{FF2B5EF4-FFF2-40B4-BE49-F238E27FC236}">
              <a16:creationId xmlns:a16="http://schemas.microsoft.com/office/drawing/2014/main" id="{34448096-BE6D-40E4-98CF-73FF9D3E221F}"/>
            </a:ext>
          </a:extLst>
        </xdr:cNvPr>
        <xdr:cNvSpPr/>
      </xdr:nvSpPr>
      <xdr:spPr>
        <a:xfrm>
          <a:off x="2733675" y="842962"/>
          <a:ext cx="2581275" cy="1080000"/>
        </a:xfrm>
        <a:prstGeom prst="roundRect">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8</xdr:col>
      <xdr:colOff>523875</xdr:colOff>
      <xdr:row>5</xdr:row>
      <xdr:rowOff>33337</xdr:rowOff>
    </xdr:from>
    <xdr:to>
      <xdr:col>13</xdr:col>
      <xdr:colOff>57150</xdr:colOff>
      <xdr:row>11</xdr:row>
      <xdr:rowOff>141787</xdr:rowOff>
    </xdr:to>
    <xdr:sp macro="" textlink="">
      <xdr:nvSpPr>
        <xdr:cNvPr id="5" name="Rectangle: Rounded Corners 4">
          <a:extLst>
            <a:ext uri="{FF2B5EF4-FFF2-40B4-BE49-F238E27FC236}">
              <a16:creationId xmlns:a16="http://schemas.microsoft.com/office/drawing/2014/main" id="{9EE7BB65-E9AC-4919-92D3-C70CA6DF71BA}"/>
            </a:ext>
          </a:extLst>
        </xdr:cNvPr>
        <xdr:cNvSpPr/>
      </xdr:nvSpPr>
      <xdr:spPr>
        <a:xfrm>
          <a:off x="5400675" y="842962"/>
          <a:ext cx="2581275" cy="1080000"/>
        </a:xfrm>
        <a:prstGeom prst="roundRect">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13</xdr:col>
      <xdr:colOff>142875</xdr:colOff>
      <xdr:row>5</xdr:row>
      <xdr:rowOff>33337</xdr:rowOff>
    </xdr:from>
    <xdr:to>
      <xdr:col>17</xdr:col>
      <xdr:colOff>285750</xdr:colOff>
      <xdr:row>11</xdr:row>
      <xdr:rowOff>141787</xdr:rowOff>
    </xdr:to>
    <xdr:sp macro="" textlink="">
      <xdr:nvSpPr>
        <xdr:cNvPr id="6" name="Rectangle: Rounded Corners 5">
          <a:extLst>
            <a:ext uri="{FF2B5EF4-FFF2-40B4-BE49-F238E27FC236}">
              <a16:creationId xmlns:a16="http://schemas.microsoft.com/office/drawing/2014/main" id="{5DDFFECC-99A6-41F3-80B1-3E9A7288EC1E}"/>
            </a:ext>
          </a:extLst>
        </xdr:cNvPr>
        <xdr:cNvSpPr/>
      </xdr:nvSpPr>
      <xdr:spPr>
        <a:xfrm>
          <a:off x="8067675" y="842962"/>
          <a:ext cx="2581275" cy="1080000"/>
        </a:xfrm>
        <a:prstGeom prst="roundRect">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17</xdr:col>
      <xdr:colOff>371475</xdr:colOff>
      <xdr:row>5</xdr:row>
      <xdr:rowOff>33337</xdr:rowOff>
    </xdr:from>
    <xdr:to>
      <xdr:col>21</xdr:col>
      <xdr:colOff>514350</xdr:colOff>
      <xdr:row>11</xdr:row>
      <xdr:rowOff>141787</xdr:rowOff>
    </xdr:to>
    <xdr:sp macro="" textlink="">
      <xdr:nvSpPr>
        <xdr:cNvPr id="7" name="Rectangle: Rounded Corners 6">
          <a:extLst>
            <a:ext uri="{FF2B5EF4-FFF2-40B4-BE49-F238E27FC236}">
              <a16:creationId xmlns:a16="http://schemas.microsoft.com/office/drawing/2014/main" id="{CCC11B18-C5BD-4724-AA44-F378EABA4AFE}"/>
            </a:ext>
          </a:extLst>
        </xdr:cNvPr>
        <xdr:cNvSpPr/>
      </xdr:nvSpPr>
      <xdr:spPr>
        <a:xfrm>
          <a:off x="10734675" y="842962"/>
          <a:ext cx="2581275" cy="1080000"/>
        </a:xfrm>
        <a:prstGeom prst="roundRect">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21</xdr:col>
      <xdr:colOff>600075</xdr:colOff>
      <xdr:row>5</xdr:row>
      <xdr:rowOff>33337</xdr:rowOff>
    </xdr:from>
    <xdr:to>
      <xdr:col>26</xdr:col>
      <xdr:colOff>133350</xdr:colOff>
      <xdr:row>11</xdr:row>
      <xdr:rowOff>141787</xdr:rowOff>
    </xdr:to>
    <xdr:sp macro="" textlink="">
      <xdr:nvSpPr>
        <xdr:cNvPr id="8" name="Rectangle: Rounded Corners 7">
          <a:extLst>
            <a:ext uri="{FF2B5EF4-FFF2-40B4-BE49-F238E27FC236}">
              <a16:creationId xmlns:a16="http://schemas.microsoft.com/office/drawing/2014/main" id="{517A8A04-DE19-459A-A1C0-E3AB41108215}"/>
            </a:ext>
          </a:extLst>
        </xdr:cNvPr>
        <xdr:cNvSpPr/>
      </xdr:nvSpPr>
      <xdr:spPr>
        <a:xfrm>
          <a:off x="13401675" y="842962"/>
          <a:ext cx="2581275" cy="1080000"/>
        </a:xfrm>
        <a:prstGeom prst="roundRect">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0</xdr:col>
      <xdr:colOff>219075</xdr:colOff>
      <xdr:row>0</xdr:row>
      <xdr:rowOff>123825</xdr:rowOff>
    </xdr:from>
    <xdr:to>
      <xdr:col>19</xdr:col>
      <xdr:colOff>381000</xdr:colOff>
      <xdr:row>4</xdr:row>
      <xdr:rowOff>38100</xdr:rowOff>
    </xdr:to>
    <xdr:sp macro="" textlink="">
      <xdr:nvSpPr>
        <xdr:cNvPr id="9" name="TextBox 8">
          <a:extLst>
            <a:ext uri="{FF2B5EF4-FFF2-40B4-BE49-F238E27FC236}">
              <a16:creationId xmlns:a16="http://schemas.microsoft.com/office/drawing/2014/main" id="{EF73972D-71D7-B6AA-6E2B-03C20C30AE8D}"/>
            </a:ext>
          </a:extLst>
        </xdr:cNvPr>
        <xdr:cNvSpPr txBox="1"/>
      </xdr:nvSpPr>
      <xdr:spPr>
        <a:xfrm>
          <a:off x="219075" y="123825"/>
          <a:ext cx="11744325"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vi-VN" sz="5400" b="1">
              <a:solidFill>
                <a:schemeClr val="accent4">
                  <a:lumMod val="20000"/>
                  <a:lumOff val="80000"/>
                </a:schemeClr>
              </a:solidFill>
              <a:latin typeface="Calibri" panose="020F0502020204030204" pitchFamily="34" charset="0"/>
              <a:ea typeface="Calibri" panose="020F0502020204030204" pitchFamily="34" charset="0"/>
              <a:cs typeface="Calibri" panose="020F0502020204030204" pitchFamily="34" charset="0"/>
            </a:rPr>
            <a:t>MONTHLY DASHBOARD</a:t>
          </a:r>
        </a:p>
      </xdr:txBody>
    </xdr:sp>
    <xdr:clientData/>
  </xdr:twoCellAnchor>
  <xdr:twoCellAnchor>
    <xdr:from>
      <xdr:col>0</xdr:col>
      <xdr:colOff>85725</xdr:colOff>
      <xdr:row>5</xdr:row>
      <xdr:rowOff>47625</xdr:rowOff>
    </xdr:from>
    <xdr:to>
      <xdr:col>4</xdr:col>
      <xdr:colOff>209550</xdr:colOff>
      <xdr:row>7</xdr:row>
      <xdr:rowOff>28575</xdr:rowOff>
    </xdr:to>
    <xdr:sp macro="" textlink="">
      <xdr:nvSpPr>
        <xdr:cNvPr id="10" name="TextBox 9">
          <a:extLst>
            <a:ext uri="{FF2B5EF4-FFF2-40B4-BE49-F238E27FC236}">
              <a16:creationId xmlns:a16="http://schemas.microsoft.com/office/drawing/2014/main" id="{390C13CD-973A-23AC-9187-DC039D08D8C1}"/>
            </a:ext>
          </a:extLst>
        </xdr:cNvPr>
        <xdr:cNvSpPr txBox="1"/>
      </xdr:nvSpPr>
      <xdr:spPr>
        <a:xfrm>
          <a:off x="85725" y="857250"/>
          <a:ext cx="25622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000" b="1">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rPr>
            <a:t>Total Inflow</a:t>
          </a:r>
        </a:p>
      </xdr:txBody>
    </xdr:sp>
    <xdr:clientData/>
  </xdr:twoCellAnchor>
  <xdr:twoCellAnchor>
    <xdr:from>
      <xdr:col>0</xdr:col>
      <xdr:colOff>76200</xdr:colOff>
      <xdr:row>7</xdr:row>
      <xdr:rowOff>147636</xdr:rowOff>
    </xdr:from>
    <xdr:to>
      <xdr:col>4</xdr:col>
      <xdr:colOff>190500</xdr:colOff>
      <xdr:row>10</xdr:row>
      <xdr:rowOff>142874</xdr:rowOff>
    </xdr:to>
    <xdr:sp macro="" textlink="'Monthly Pivot Tables'!D3">
      <xdr:nvSpPr>
        <xdr:cNvPr id="11" name="TextBox 10">
          <a:extLst>
            <a:ext uri="{FF2B5EF4-FFF2-40B4-BE49-F238E27FC236}">
              <a16:creationId xmlns:a16="http://schemas.microsoft.com/office/drawing/2014/main" id="{40BD04D4-361F-4C12-B53C-03EEA1597AD9}"/>
            </a:ext>
          </a:extLst>
        </xdr:cNvPr>
        <xdr:cNvSpPr txBox="1"/>
      </xdr:nvSpPr>
      <xdr:spPr>
        <a:xfrm>
          <a:off x="76200" y="1281111"/>
          <a:ext cx="2552700" cy="481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1A14117-930C-4A64-BCB3-E2AF0E443B5E}" type="TxLink">
            <a:rPr lang="en-US" sz="2800" b="1" i="0" u="none" strike="noStrike">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rPr>
            <a:pPr algn="ctr"/>
            <a:t>10171606</a:t>
          </a:fld>
          <a:endParaRPr lang="vi-VN" sz="6000" b="1">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4</xdr:col>
      <xdr:colOff>304800</xdr:colOff>
      <xdr:row>5</xdr:row>
      <xdr:rowOff>33337</xdr:rowOff>
    </xdr:from>
    <xdr:to>
      <xdr:col>8</xdr:col>
      <xdr:colOff>428625</xdr:colOff>
      <xdr:row>7</xdr:row>
      <xdr:rowOff>14287</xdr:rowOff>
    </xdr:to>
    <xdr:sp macro="" textlink="">
      <xdr:nvSpPr>
        <xdr:cNvPr id="26" name="TextBox 25">
          <a:extLst>
            <a:ext uri="{FF2B5EF4-FFF2-40B4-BE49-F238E27FC236}">
              <a16:creationId xmlns:a16="http://schemas.microsoft.com/office/drawing/2014/main" id="{09512BCE-BC96-496E-8874-72E482BD2915}"/>
            </a:ext>
          </a:extLst>
        </xdr:cNvPr>
        <xdr:cNvSpPr txBox="1"/>
      </xdr:nvSpPr>
      <xdr:spPr>
        <a:xfrm>
          <a:off x="2743200" y="842962"/>
          <a:ext cx="25622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000" b="1">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rPr>
            <a:t>Total Outflow</a:t>
          </a:r>
        </a:p>
      </xdr:txBody>
    </xdr:sp>
    <xdr:clientData/>
  </xdr:twoCellAnchor>
  <xdr:twoCellAnchor>
    <xdr:from>
      <xdr:col>4</xdr:col>
      <xdr:colOff>295275</xdr:colOff>
      <xdr:row>7</xdr:row>
      <xdr:rowOff>104773</xdr:rowOff>
    </xdr:from>
    <xdr:to>
      <xdr:col>8</xdr:col>
      <xdr:colOff>409575</xdr:colOff>
      <xdr:row>10</xdr:row>
      <xdr:rowOff>100011</xdr:rowOff>
    </xdr:to>
    <xdr:sp macro="" textlink="'Monthly Pivot Tables'!E3">
      <xdr:nvSpPr>
        <xdr:cNvPr id="27" name="TextBox 26">
          <a:extLst>
            <a:ext uri="{FF2B5EF4-FFF2-40B4-BE49-F238E27FC236}">
              <a16:creationId xmlns:a16="http://schemas.microsoft.com/office/drawing/2014/main" id="{631BFDEF-9C5C-485D-81C9-05A7FDCF1F4B}"/>
            </a:ext>
          </a:extLst>
        </xdr:cNvPr>
        <xdr:cNvSpPr txBox="1"/>
      </xdr:nvSpPr>
      <xdr:spPr>
        <a:xfrm>
          <a:off x="2733675" y="1238248"/>
          <a:ext cx="2552700" cy="481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012EB38-D9E4-41FE-A2BC-B4CD9C5CA587}" type="TxLink">
            <a:rPr lang="en-US" sz="2800" b="1" i="0" u="none" strike="noStrike">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rPr>
            <a:pPr algn="ctr"/>
            <a:t>10012166</a:t>
          </a:fld>
          <a:endParaRPr lang="vi-VN" sz="2800" b="1">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8</xdr:col>
      <xdr:colOff>533400</xdr:colOff>
      <xdr:row>5</xdr:row>
      <xdr:rowOff>33336</xdr:rowOff>
    </xdr:from>
    <xdr:to>
      <xdr:col>13</xdr:col>
      <xdr:colOff>47625</xdr:colOff>
      <xdr:row>7</xdr:row>
      <xdr:rowOff>95249</xdr:rowOff>
    </xdr:to>
    <xdr:sp macro="" textlink="">
      <xdr:nvSpPr>
        <xdr:cNvPr id="28" name="TextBox 27">
          <a:extLst>
            <a:ext uri="{FF2B5EF4-FFF2-40B4-BE49-F238E27FC236}">
              <a16:creationId xmlns:a16="http://schemas.microsoft.com/office/drawing/2014/main" id="{93662369-305E-434B-9EB0-B806AB51FA88}"/>
            </a:ext>
          </a:extLst>
        </xdr:cNvPr>
        <xdr:cNvSpPr txBox="1"/>
      </xdr:nvSpPr>
      <xdr:spPr>
        <a:xfrm>
          <a:off x="5410200" y="842961"/>
          <a:ext cx="2562225" cy="385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000" b="1">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rPr>
            <a:t>Average AHT</a:t>
          </a:r>
        </a:p>
      </xdr:txBody>
    </xdr:sp>
    <xdr:clientData/>
  </xdr:twoCellAnchor>
  <xdr:twoCellAnchor>
    <xdr:from>
      <xdr:col>8</xdr:col>
      <xdr:colOff>523875</xdr:colOff>
      <xdr:row>7</xdr:row>
      <xdr:rowOff>104773</xdr:rowOff>
    </xdr:from>
    <xdr:to>
      <xdr:col>13</xdr:col>
      <xdr:colOff>28575</xdr:colOff>
      <xdr:row>10</xdr:row>
      <xdr:rowOff>100011</xdr:rowOff>
    </xdr:to>
    <xdr:sp macro="" textlink="'Monthly Pivot Tables'!F3">
      <xdr:nvSpPr>
        <xdr:cNvPr id="29" name="TextBox 28">
          <a:extLst>
            <a:ext uri="{FF2B5EF4-FFF2-40B4-BE49-F238E27FC236}">
              <a16:creationId xmlns:a16="http://schemas.microsoft.com/office/drawing/2014/main" id="{382AC42D-2ED4-4AD8-B46F-0FB6261B5693}"/>
            </a:ext>
          </a:extLst>
        </xdr:cNvPr>
        <xdr:cNvSpPr txBox="1"/>
      </xdr:nvSpPr>
      <xdr:spPr>
        <a:xfrm>
          <a:off x="5400675" y="1238248"/>
          <a:ext cx="2552700" cy="481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47E4FEB-6874-4C54-A9F1-4B8BB31AB124}" type="TxLink">
            <a:rPr lang="en-US" sz="2800" b="1" i="0" u="none" strike="noStrike">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rPr>
            <a:pPr algn="ctr"/>
            <a:t>28.60</a:t>
          </a:fld>
          <a:endParaRPr lang="vi-VN" sz="2800" b="1">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13</xdr:col>
      <xdr:colOff>152400</xdr:colOff>
      <xdr:row>5</xdr:row>
      <xdr:rowOff>33337</xdr:rowOff>
    </xdr:from>
    <xdr:to>
      <xdr:col>17</xdr:col>
      <xdr:colOff>276225</xdr:colOff>
      <xdr:row>7</xdr:row>
      <xdr:rowOff>104775</xdr:rowOff>
    </xdr:to>
    <xdr:sp macro="" textlink="">
      <xdr:nvSpPr>
        <xdr:cNvPr id="30" name="TextBox 29">
          <a:extLst>
            <a:ext uri="{FF2B5EF4-FFF2-40B4-BE49-F238E27FC236}">
              <a16:creationId xmlns:a16="http://schemas.microsoft.com/office/drawing/2014/main" id="{7D4EA040-74D0-4053-8424-48000F66E968}"/>
            </a:ext>
          </a:extLst>
        </xdr:cNvPr>
        <xdr:cNvSpPr txBox="1"/>
      </xdr:nvSpPr>
      <xdr:spPr>
        <a:xfrm>
          <a:off x="8077200" y="842962"/>
          <a:ext cx="2562225" cy="39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000" b="1">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rPr>
            <a:t>Average SLA</a:t>
          </a:r>
        </a:p>
      </xdr:txBody>
    </xdr:sp>
    <xdr:clientData/>
  </xdr:twoCellAnchor>
  <xdr:twoCellAnchor>
    <xdr:from>
      <xdr:col>13</xdr:col>
      <xdr:colOff>142875</xdr:colOff>
      <xdr:row>7</xdr:row>
      <xdr:rowOff>104773</xdr:rowOff>
    </xdr:from>
    <xdr:to>
      <xdr:col>17</xdr:col>
      <xdr:colOff>257175</xdr:colOff>
      <xdr:row>10</xdr:row>
      <xdr:rowOff>100011</xdr:rowOff>
    </xdr:to>
    <xdr:sp macro="" textlink="'Monthly Pivot Tables'!G3">
      <xdr:nvSpPr>
        <xdr:cNvPr id="31" name="TextBox 30">
          <a:extLst>
            <a:ext uri="{FF2B5EF4-FFF2-40B4-BE49-F238E27FC236}">
              <a16:creationId xmlns:a16="http://schemas.microsoft.com/office/drawing/2014/main" id="{B590CE4B-0580-4221-997F-4C0991E47D9F}"/>
            </a:ext>
          </a:extLst>
        </xdr:cNvPr>
        <xdr:cNvSpPr txBox="1"/>
      </xdr:nvSpPr>
      <xdr:spPr>
        <a:xfrm>
          <a:off x="8067675" y="1238248"/>
          <a:ext cx="2552700" cy="481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115B8E9-B64B-40BA-846B-1620F38DBFF3}" type="TxLink">
            <a:rPr lang="en-US" sz="2800" b="1" i="0" u="none" strike="noStrike">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rPr>
            <a:pPr algn="ctr"/>
            <a:t>84.61</a:t>
          </a:fld>
          <a:endParaRPr lang="vi-VN" sz="2800" b="1">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17</xdr:col>
      <xdr:colOff>381000</xdr:colOff>
      <xdr:row>5</xdr:row>
      <xdr:rowOff>33337</xdr:rowOff>
    </xdr:from>
    <xdr:to>
      <xdr:col>21</xdr:col>
      <xdr:colOff>504825</xdr:colOff>
      <xdr:row>7</xdr:row>
      <xdr:rowOff>104775</xdr:rowOff>
    </xdr:to>
    <xdr:sp macro="" textlink="">
      <xdr:nvSpPr>
        <xdr:cNvPr id="32" name="TextBox 31">
          <a:extLst>
            <a:ext uri="{FF2B5EF4-FFF2-40B4-BE49-F238E27FC236}">
              <a16:creationId xmlns:a16="http://schemas.microsoft.com/office/drawing/2014/main" id="{D0E5ACD4-D269-452D-AFD0-753EEF050BC3}"/>
            </a:ext>
          </a:extLst>
        </xdr:cNvPr>
        <xdr:cNvSpPr txBox="1"/>
      </xdr:nvSpPr>
      <xdr:spPr>
        <a:xfrm>
          <a:off x="10744200" y="842962"/>
          <a:ext cx="2562225" cy="39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000" b="1">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rPr>
            <a:t>Avg.Utilization Rate</a:t>
          </a:r>
        </a:p>
      </xdr:txBody>
    </xdr:sp>
    <xdr:clientData/>
  </xdr:twoCellAnchor>
  <xdr:twoCellAnchor>
    <xdr:from>
      <xdr:col>17</xdr:col>
      <xdr:colOff>371475</xdr:colOff>
      <xdr:row>7</xdr:row>
      <xdr:rowOff>104773</xdr:rowOff>
    </xdr:from>
    <xdr:to>
      <xdr:col>21</xdr:col>
      <xdr:colOff>485775</xdr:colOff>
      <xdr:row>10</xdr:row>
      <xdr:rowOff>100011</xdr:rowOff>
    </xdr:to>
    <xdr:sp macro="" textlink="'Monthly Pivot Tables'!H3">
      <xdr:nvSpPr>
        <xdr:cNvPr id="33" name="TextBox 32">
          <a:extLst>
            <a:ext uri="{FF2B5EF4-FFF2-40B4-BE49-F238E27FC236}">
              <a16:creationId xmlns:a16="http://schemas.microsoft.com/office/drawing/2014/main" id="{99696A0E-4357-4091-89B6-410A4513C514}"/>
            </a:ext>
          </a:extLst>
        </xdr:cNvPr>
        <xdr:cNvSpPr txBox="1"/>
      </xdr:nvSpPr>
      <xdr:spPr>
        <a:xfrm>
          <a:off x="10734675" y="1238248"/>
          <a:ext cx="2552700" cy="481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2316388-4BDE-4AA5-A7E8-8A1AB948DE63}" type="TxLink">
            <a:rPr lang="en-US" sz="2800" b="1" i="0" u="none" strike="noStrike">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rPr>
            <a:pPr algn="ctr"/>
            <a:t>72.03</a:t>
          </a:fld>
          <a:endParaRPr lang="vi-VN" sz="2800" b="1">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22</xdr:col>
      <xdr:colOff>0</xdr:colOff>
      <xdr:row>5</xdr:row>
      <xdr:rowOff>33336</xdr:rowOff>
    </xdr:from>
    <xdr:to>
      <xdr:col>26</xdr:col>
      <xdr:colOff>123825</xdr:colOff>
      <xdr:row>7</xdr:row>
      <xdr:rowOff>95249</xdr:rowOff>
    </xdr:to>
    <xdr:sp macro="" textlink="">
      <xdr:nvSpPr>
        <xdr:cNvPr id="34" name="TextBox 33">
          <a:extLst>
            <a:ext uri="{FF2B5EF4-FFF2-40B4-BE49-F238E27FC236}">
              <a16:creationId xmlns:a16="http://schemas.microsoft.com/office/drawing/2014/main" id="{6A625AB6-B834-4C67-B8A7-2B92F930D43F}"/>
            </a:ext>
          </a:extLst>
        </xdr:cNvPr>
        <xdr:cNvSpPr txBox="1"/>
      </xdr:nvSpPr>
      <xdr:spPr>
        <a:xfrm>
          <a:off x="13411200" y="842961"/>
          <a:ext cx="2562225" cy="385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000" b="1">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rPr>
            <a:t>Average Accuracy</a:t>
          </a:r>
        </a:p>
      </xdr:txBody>
    </xdr:sp>
    <xdr:clientData/>
  </xdr:twoCellAnchor>
  <xdr:twoCellAnchor>
    <xdr:from>
      <xdr:col>21</xdr:col>
      <xdr:colOff>600075</xdr:colOff>
      <xdr:row>7</xdr:row>
      <xdr:rowOff>104773</xdr:rowOff>
    </xdr:from>
    <xdr:to>
      <xdr:col>26</xdr:col>
      <xdr:colOff>104775</xdr:colOff>
      <xdr:row>10</xdr:row>
      <xdr:rowOff>100011</xdr:rowOff>
    </xdr:to>
    <xdr:sp macro="" textlink="'Monthly Pivot Tables'!I3">
      <xdr:nvSpPr>
        <xdr:cNvPr id="35" name="TextBox 34">
          <a:extLst>
            <a:ext uri="{FF2B5EF4-FFF2-40B4-BE49-F238E27FC236}">
              <a16:creationId xmlns:a16="http://schemas.microsoft.com/office/drawing/2014/main" id="{87223157-BA2E-444F-9F26-10F96EA7E87C}"/>
            </a:ext>
          </a:extLst>
        </xdr:cNvPr>
        <xdr:cNvSpPr txBox="1"/>
      </xdr:nvSpPr>
      <xdr:spPr>
        <a:xfrm>
          <a:off x="13401675" y="1238248"/>
          <a:ext cx="2552700" cy="481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387D4CC-37E2-4C7D-A33E-4769C8E6ECC3}" type="TxLink">
            <a:rPr lang="en-US" sz="2800" b="1" i="0" u="none" strike="noStrike">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rPr>
            <a:pPr algn="ctr"/>
            <a:t>94.91%</a:t>
          </a:fld>
          <a:endParaRPr lang="vi-VN" sz="2800" b="1">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134936</xdr:colOff>
      <xdr:row>12</xdr:row>
      <xdr:rowOff>85723</xdr:rowOff>
    </xdr:from>
    <xdr:to>
      <xdr:col>9</xdr:col>
      <xdr:colOff>401637</xdr:colOff>
      <xdr:row>31</xdr:row>
      <xdr:rowOff>19049</xdr:rowOff>
    </xdr:to>
    <xdr:sp macro="" textlink="">
      <xdr:nvSpPr>
        <xdr:cNvPr id="37" name="Rectangle 36">
          <a:extLst>
            <a:ext uri="{FF2B5EF4-FFF2-40B4-BE49-F238E27FC236}">
              <a16:creationId xmlns:a16="http://schemas.microsoft.com/office/drawing/2014/main" id="{0B841E4A-A92D-0159-57AA-B7467D65AFD6}"/>
            </a:ext>
          </a:extLst>
        </xdr:cNvPr>
        <xdr:cNvSpPr/>
      </xdr:nvSpPr>
      <xdr:spPr>
        <a:xfrm>
          <a:off x="134936" y="1990723"/>
          <a:ext cx="5713810" cy="2949576"/>
        </a:xfrm>
        <a:prstGeom prst="rect">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0</xdr:col>
      <xdr:colOff>28575</xdr:colOff>
      <xdr:row>16</xdr:row>
      <xdr:rowOff>28575</xdr:rowOff>
    </xdr:from>
    <xdr:to>
      <xdr:col>5</xdr:col>
      <xdr:colOff>342899</xdr:colOff>
      <xdr:row>29</xdr:row>
      <xdr:rowOff>83550</xdr:rowOff>
    </xdr:to>
    <xdr:graphicFrame macro="">
      <xdr:nvGraphicFramePr>
        <xdr:cNvPr id="38" name="Chart 37">
          <a:extLst>
            <a:ext uri="{FF2B5EF4-FFF2-40B4-BE49-F238E27FC236}">
              <a16:creationId xmlns:a16="http://schemas.microsoft.com/office/drawing/2014/main" id="{15350D3E-63B1-40F6-95A1-1ED197E1D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287735</xdr:colOff>
      <xdr:row>12</xdr:row>
      <xdr:rowOff>96837</xdr:rowOff>
    </xdr:from>
    <xdr:to>
      <xdr:col>26</xdr:col>
      <xdr:colOff>99218</xdr:colOff>
      <xdr:row>31</xdr:row>
      <xdr:rowOff>49608</xdr:rowOff>
    </xdr:to>
    <mc:AlternateContent xmlns:mc="http://schemas.openxmlformats.org/markup-compatibility/2006" xmlns:a14="http://schemas.microsoft.com/office/drawing/2010/main">
      <mc:Choice Requires="a14">
        <xdr:graphicFrame macro="">
          <xdr:nvGraphicFramePr>
            <xdr:cNvPr id="41" name="Month 1">
              <a:extLst>
                <a:ext uri="{FF2B5EF4-FFF2-40B4-BE49-F238E27FC236}">
                  <a16:creationId xmlns:a16="http://schemas.microsoft.com/office/drawing/2014/main" id="{53136168-FCDB-4FB0-B721-830101EB65DC}"/>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3689188" y="2090442"/>
              <a:ext cx="2248111" cy="3109311"/>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85725</xdr:colOff>
      <xdr:row>16</xdr:row>
      <xdr:rowOff>28574</xdr:rowOff>
    </xdr:from>
    <xdr:to>
      <xdr:col>9</xdr:col>
      <xdr:colOff>390525</xdr:colOff>
      <xdr:row>29</xdr:row>
      <xdr:rowOff>83549</xdr:rowOff>
    </xdr:to>
    <xdr:graphicFrame macro="">
      <xdr:nvGraphicFramePr>
        <xdr:cNvPr id="42" name="Chart 41">
          <a:extLst>
            <a:ext uri="{FF2B5EF4-FFF2-40B4-BE49-F238E27FC236}">
              <a16:creationId xmlns:a16="http://schemas.microsoft.com/office/drawing/2014/main" id="{432F5FFD-1C62-4B12-AF5D-409AE68D6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371474</xdr:colOff>
      <xdr:row>12</xdr:row>
      <xdr:rowOff>152398</xdr:rowOff>
    </xdr:from>
    <xdr:to>
      <xdr:col>4</xdr:col>
      <xdr:colOff>495299</xdr:colOff>
      <xdr:row>15</xdr:row>
      <xdr:rowOff>77529</xdr:rowOff>
    </xdr:to>
    <xdr:sp macro="" textlink="">
      <xdr:nvSpPr>
        <xdr:cNvPr id="44" name="TextBox 43">
          <a:extLst>
            <a:ext uri="{FF2B5EF4-FFF2-40B4-BE49-F238E27FC236}">
              <a16:creationId xmlns:a16="http://schemas.microsoft.com/office/drawing/2014/main" id="{B2EFAFF5-BC8A-458C-B124-94CA02011308}"/>
            </a:ext>
          </a:extLst>
        </xdr:cNvPr>
        <xdr:cNvSpPr txBox="1"/>
      </xdr:nvSpPr>
      <xdr:spPr>
        <a:xfrm>
          <a:off x="371474" y="2146003"/>
          <a:ext cx="2560453" cy="423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000" b="1">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rPr>
            <a:t>Inflow by Project</a:t>
          </a:r>
        </a:p>
      </xdr:txBody>
    </xdr:sp>
    <xdr:clientData/>
  </xdr:twoCellAnchor>
  <xdr:twoCellAnchor>
    <xdr:from>
      <xdr:col>4</xdr:col>
      <xdr:colOff>523874</xdr:colOff>
      <xdr:row>12</xdr:row>
      <xdr:rowOff>161923</xdr:rowOff>
    </xdr:from>
    <xdr:to>
      <xdr:col>9</xdr:col>
      <xdr:colOff>38099</xdr:colOff>
      <xdr:row>15</xdr:row>
      <xdr:rowOff>110756</xdr:rowOff>
    </xdr:to>
    <xdr:sp macro="" textlink="">
      <xdr:nvSpPr>
        <xdr:cNvPr id="45" name="TextBox 44">
          <a:extLst>
            <a:ext uri="{FF2B5EF4-FFF2-40B4-BE49-F238E27FC236}">
              <a16:creationId xmlns:a16="http://schemas.microsoft.com/office/drawing/2014/main" id="{B6435EF0-155C-46E7-A5BD-DCC4FAAE0883}"/>
            </a:ext>
          </a:extLst>
        </xdr:cNvPr>
        <xdr:cNvSpPr txBox="1"/>
      </xdr:nvSpPr>
      <xdr:spPr>
        <a:xfrm>
          <a:off x="2960502" y="2155528"/>
          <a:ext cx="2560010" cy="447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000" b="1">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rPr>
            <a:t>Outflow by Project</a:t>
          </a:r>
        </a:p>
      </xdr:txBody>
    </xdr:sp>
    <xdr:clientData/>
  </xdr:twoCellAnchor>
  <xdr:twoCellAnchor>
    <xdr:from>
      <xdr:col>1</xdr:col>
      <xdr:colOff>247650</xdr:colOff>
      <xdr:row>29</xdr:row>
      <xdr:rowOff>28575</xdr:rowOff>
    </xdr:from>
    <xdr:to>
      <xdr:col>1</xdr:col>
      <xdr:colOff>438150</xdr:colOff>
      <xdr:row>30</xdr:row>
      <xdr:rowOff>28575</xdr:rowOff>
    </xdr:to>
    <xdr:sp macro="" textlink="">
      <xdr:nvSpPr>
        <xdr:cNvPr id="46" name="Rectangle 45">
          <a:extLst>
            <a:ext uri="{FF2B5EF4-FFF2-40B4-BE49-F238E27FC236}">
              <a16:creationId xmlns:a16="http://schemas.microsoft.com/office/drawing/2014/main" id="{F58BE1F0-1D8F-C332-81C0-61CE89C55A9B}"/>
            </a:ext>
          </a:extLst>
        </xdr:cNvPr>
        <xdr:cNvSpPr/>
      </xdr:nvSpPr>
      <xdr:spPr>
        <a:xfrm>
          <a:off x="857250" y="4724400"/>
          <a:ext cx="190500" cy="1619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1</xdr:col>
      <xdr:colOff>542925</xdr:colOff>
      <xdr:row>28</xdr:row>
      <xdr:rowOff>152400</xdr:rowOff>
    </xdr:from>
    <xdr:to>
      <xdr:col>3</xdr:col>
      <xdr:colOff>342900</xdr:colOff>
      <xdr:row>30</xdr:row>
      <xdr:rowOff>104775</xdr:rowOff>
    </xdr:to>
    <xdr:sp macro="" textlink="">
      <xdr:nvSpPr>
        <xdr:cNvPr id="47" name="TextBox 46">
          <a:extLst>
            <a:ext uri="{FF2B5EF4-FFF2-40B4-BE49-F238E27FC236}">
              <a16:creationId xmlns:a16="http://schemas.microsoft.com/office/drawing/2014/main" id="{A8DEB0E9-2ECC-9A03-8DDC-CD2852EDB004}"/>
            </a:ext>
          </a:extLst>
        </xdr:cNvPr>
        <xdr:cNvSpPr txBox="1"/>
      </xdr:nvSpPr>
      <xdr:spPr>
        <a:xfrm>
          <a:off x="1152525" y="4686300"/>
          <a:ext cx="10191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a:solidFill>
                <a:schemeClr val="accent1">
                  <a:lumMod val="20000"/>
                  <a:lumOff val="80000"/>
                </a:schemeClr>
              </a:solidFill>
            </a:rPr>
            <a:t>Project 1</a:t>
          </a:r>
        </a:p>
      </xdr:txBody>
    </xdr:sp>
    <xdr:clientData/>
  </xdr:twoCellAnchor>
  <xdr:twoCellAnchor>
    <xdr:from>
      <xdr:col>3</xdr:col>
      <xdr:colOff>485775</xdr:colOff>
      <xdr:row>29</xdr:row>
      <xdr:rowOff>28575</xdr:rowOff>
    </xdr:from>
    <xdr:to>
      <xdr:col>4</xdr:col>
      <xdr:colOff>66675</xdr:colOff>
      <xdr:row>30</xdr:row>
      <xdr:rowOff>28575</xdr:rowOff>
    </xdr:to>
    <xdr:sp macro="" textlink="">
      <xdr:nvSpPr>
        <xdr:cNvPr id="48" name="Rectangle 47">
          <a:extLst>
            <a:ext uri="{FF2B5EF4-FFF2-40B4-BE49-F238E27FC236}">
              <a16:creationId xmlns:a16="http://schemas.microsoft.com/office/drawing/2014/main" id="{76957C73-9A33-4715-B2AB-F08A9E80FE62}"/>
            </a:ext>
          </a:extLst>
        </xdr:cNvPr>
        <xdr:cNvSpPr/>
      </xdr:nvSpPr>
      <xdr:spPr>
        <a:xfrm>
          <a:off x="2314575" y="4724400"/>
          <a:ext cx="190500" cy="161925"/>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4</xdr:col>
      <xdr:colOff>171450</xdr:colOff>
      <xdr:row>28</xdr:row>
      <xdr:rowOff>152400</xdr:rowOff>
    </xdr:from>
    <xdr:to>
      <xdr:col>5</xdr:col>
      <xdr:colOff>581025</xdr:colOff>
      <xdr:row>30</xdr:row>
      <xdr:rowOff>104775</xdr:rowOff>
    </xdr:to>
    <xdr:sp macro="" textlink="">
      <xdr:nvSpPr>
        <xdr:cNvPr id="49" name="TextBox 48">
          <a:extLst>
            <a:ext uri="{FF2B5EF4-FFF2-40B4-BE49-F238E27FC236}">
              <a16:creationId xmlns:a16="http://schemas.microsoft.com/office/drawing/2014/main" id="{33D44A79-76D3-483A-8394-424E838C7D19}"/>
            </a:ext>
          </a:extLst>
        </xdr:cNvPr>
        <xdr:cNvSpPr txBox="1"/>
      </xdr:nvSpPr>
      <xdr:spPr>
        <a:xfrm>
          <a:off x="2609850" y="4686300"/>
          <a:ext cx="10191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a:solidFill>
                <a:schemeClr val="accent1">
                  <a:lumMod val="20000"/>
                  <a:lumOff val="80000"/>
                </a:schemeClr>
              </a:solidFill>
            </a:rPr>
            <a:t>Project 2</a:t>
          </a:r>
        </a:p>
      </xdr:txBody>
    </xdr:sp>
    <xdr:clientData/>
  </xdr:twoCellAnchor>
  <xdr:twoCellAnchor>
    <xdr:from>
      <xdr:col>6</xdr:col>
      <xdr:colOff>95250</xdr:colOff>
      <xdr:row>29</xdr:row>
      <xdr:rowOff>9525</xdr:rowOff>
    </xdr:from>
    <xdr:to>
      <xdr:col>6</xdr:col>
      <xdr:colOff>285750</xdr:colOff>
      <xdr:row>30</xdr:row>
      <xdr:rowOff>9525</xdr:rowOff>
    </xdr:to>
    <xdr:sp macro="" textlink="">
      <xdr:nvSpPr>
        <xdr:cNvPr id="50" name="Rectangle 49">
          <a:extLst>
            <a:ext uri="{FF2B5EF4-FFF2-40B4-BE49-F238E27FC236}">
              <a16:creationId xmlns:a16="http://schemas.microsoft.com/office/drawing/2014/main" id="{D37D07EC-F021-4058-9E57-87B18A283E34}"/>
            </a:ext>
          </a:extLst>
        </xdr:cNvPr>
        <xdr:cNvSpPr/>
      </xdr:nvSpPr>
      <xdr:spPr>
        <a:xfrm>
          <a:off x="3752850" y="4705350"/>
          <a:ext cx="190500" cy="161925"/>
        </a:xfrm>
        <a:prstGeom prst="rect">
          <a:avLst/>
        </a:prstGeom>
        <a:solidFill>
          <a:schemeClr val="accent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6</xdr:col>
      <xdr:colOff>390525</xdr:colOff>
      <xdr:row>28</xdr:row>
      <xdr:rowOff>133350</xdr:rowOff>
    </xdr:from>
    <xdr:to>
      <xdr:col>8</xdr:col>
      <xdr:colOff>190500</xdr:colOff>
      <xdr:row>30</xdr:row>
      <xdr:rowOff>85725</xdr:rowOff>
    </xdr:to>
    <xdr:sp macro="" textlink="">
      <xdr:nvSpPr>
        <xdr:cNvPr id="51" name="TextBox 50">
          <a:extLst>
            <a:ext uri="{FF2B5EF4-FFF2-40B4-BE49-F238E27FC236}">
              <a16:creationId xmlns:a16="http://schemas.microsoft.com/office/drawing/2014/main" id="{D87E1035-FF0F-4644-8909-71EAAF05FF2D}"/>
            </a:ext>
          </a:extLst>
        </xdr:cNvPr>
        <xdr:cNvSpPr txBox="1"/>
      </xdr:nvSpPr>
      <xdr:spPr>
        <a:xfrm>
          <a:off x="4048125" y="4667250"/>
          <a:ext cx="10191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a:solidFill>
                <a:schemeClr val="accent1">
                  <a:lumMod val="20000"/>
                  <a:lumOff val="80000"/>
                </a:schemeClr>
              </a:solidFill>
            </a:rPr>
            <a:t>Project 3</a:t>
          </a:r>
        </a:p>
      </xdr:txBody>
    </xdr:sp>
    <xdr:clientData/>
  </xdr:twoCellAnchor>
  <xdr:twoCellAnchor>
    <xdr:from>
      <xdr:col>9</xdr:col>
      <xdr:colOff>504825</xdr:colOff>
      <xdr:row>12</xdr:row>
      <xdr:rowOff>104775</xdr:rowOff>
    </xdr:from>
    <xdr:to>
      <xdr:col>26</xdr:col>
      <xdr:colOff>228600</xdr:colOff>
      <xdr:row>31</xdr:row>
      <xdr:rowOff>28575</xdr:rowOff>
    </xdr:to>
    <xdr:sp macro="" textlink="">
      <xdr:nvSpPr>
        <xdr:cNvPr id="52" name="Rectangle 51">
          <a:extLst>
            <a:ext uri="{FF2B5EF4-FFF2-40B4-BE49-F238E27FC236}">
              <a16:creationId xmlns:a16="http://schemas.microsoft.com/office/drawing/2014/main" id="{230E778E-91C2-4AE0-A003-F040D39FF445}"/>
            </a:ext>
          </a:extLst>
        </xdr:cNvPr>
        <xdr:cNvSpPr/>
      </xdr:nvSpPr>
      <xdr:spPr>
        <a:xfrm>
          <a:off x="5991225" y="2047875"/>
          <a:ext cx="10086975" cy="30003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0</xdr:col>
      <xdr:colOff>95250</xdr:colOff>
      <xdr:row>53</xdr:row>
      <xdr:rowOff>146750</xdr:rowOff>
    </xdr:from>
    <xdr:to>
      <xdr:col>26</xdr:col>
      <xdr:colOff>166687</xdr:colOff>
      <xdr:row>77</xdr:row>
      <xdr:rowOff>21896</xdr:rowOff>
    </xdr:to>
    <xdr:sp macro="" textlink="">
      <xdr:nvSpPr>
        <xdr:cNvPr id="60" name="Rectangle 59">
          <a:extLst>
            <a:ext uri="{FF2B5EF4-FFF2-40B4-BE49-F238E27FC236}">
              <a16:creationId xmlns:a16="http://schemas.microsoft.com/office/drawing/2014/main" id="{2BB5A24F-884F-461C-B335-B9852BEA7499}"/>
            </a:ext>
          </a:extLst>
        </xdr:cNvPr>
        <xdr:cNvSpPr/>
      </xdr:nvSpPr>
      <xdr:spPr>
        <a:xfrm>
          <a:off x="95250" y="8850629"/>
          <a:ext cx="16012127" cy="3816526"/>
        </a:xfrm>
        <a:prstGeom prst="rect">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0</xdr:col>
      <xdr:colOff>95250</xdr:colOff>
      <xdr:row>31</xdr:row>
      <xdr:rowOff>123824</xdr:rowOff>
    </xdr:from>
    <xdr:to>
      <xdr:col>13</xdr:col>
      <xdr:colOff>66675</xdr:colOff>
      <xdr:row>53</xdr:row>
      <xdr:rowOff>29765</xdr:rowOff>
    </xdr:to>
    <xdr:sp macro="" textlink="">
      <xdr:nvSpPr>
        <xdr:cNvPr id="62" name="Rectangle 61">
          <a:extLst>
            <a:ext uri="{FF2B5EF4-FFF2-40B4-BE49-F238E27FC236}">
              <a16:creationId xmlns:a16="http://schemas.microsoft.com/office/drawing/2014/main" id="{0A0FA7DE-BCE1-4511-8623-D4E9555A38DB}"/>
            </a:ext>
          </a:extLst>
        </xdr:cNvPr>
        <xdr:cNvSpPr/>
      </xdr:nvSpPr>
      <xdr:spPr>
        <a:xfrm>
          <a:off x="95250" y="5045074"/>
          <a:ext cx="7839472" cy="3398441"/>
        </a:xfrm>
        <a:prstGeom prst="rect">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13</xdr:col>
      <xdr:colOff>158751</xdr:colOff>
      <xdr:row>31</xdr:row>
      <xdr:rowOff>123824</xdr:rowOff>
    </xdr:from>
    <xdr:to>
      <xdr:col>26</xdr:col>
      <xdr:colOff>161926</xdr:colOff>
      <xdr:row>53</xdr:row>
      <xdr:rowOff>39687</xdr:rowOff>
    </xdr:to>
    <xdr:sp macro="" textlink="">
      <xdr:nvSpPr>
        <xdr:cNvPr id="65" name="Rectangle 64">
          <a:extLst>
            <a:ext uri="{FF2B5EF4-FFF2-40B4-BE49-F238E27FC236}">
              <a16:creationId xmlns:a16="http://schemas.microsoft.com/office/drawing/2014/main" id="{F86965B4-959C-4C23-A4A3-10551DAA9682}"/>
            </a:ext>
          </a:extLst>
        </xdr:cNvPr>
        <xdr:cNvSpPr/>
      </xdr:nvSpPr>
      <xdr:spPr>
        <a:xfrm>
          <a:off x="8026798" y="5045074"/>
          <a:ext cx="7871222" cy="3408363"/>
        </a:xfrm>
        <a:prstGeom prst="rect">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0</xdr:col>
      <xdr:colOff>85328</xdr:colOff>
      <xdr:row>35</xdr:row>
      <xdr:rowOff>4765</xdr:rowOff>
    </xdr:from>
    <xdr:to>
      <xdr:col>13</xdr:col>
      <xdr:colOff>18653</xdr:colOff>
      <xdr:row>53</xdr:row>
      <xdr:rowOff>23815</xdr:rowOff>
    </xdr:to>
    <xdr:graphicFrame macro="">
      <xdr:nvGraphicFramePr>
        <xdr:cNvPr id="66" name="Chart 65">
          <a:extLst>
            <a:ext uri="{FF2B5EF4-FFF2-40B4-BE49-F238E27FC236}">
              <a16:creationId xmlns:a16="http://schemas.microsoft.com/office/drawing/2014/main" id="{5035367A-243C-4AEE-9217-C81ED133C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167482</xdr:colOff>
      <xdr:row>35</xdr:row>
      <xdr:rowOff>63502</xdr:rowOff>
    </xdr:from>
    <xdr:to>
      <xdr:col>26</xdr:col>
      <xdr:colOff>138906</xdr:colOff>
      <xdr:row>53</xdr:row>
      <xdr:rowOff>25402</xdr:rowOff>
    </xdr:to>
    <xdr:graphicFrame macro="">
      <xdr:nvGraphicFramePr>
        <xdr:cNvPr id="67" name="Chart 66">
          <a:extLst>
            <a:ext uri="{FF2B5EF4-FFF2-40B4-BE49-F238E27FC236}">
              <a16:creationId xmlns:a16="http://schemas.microsoft.com/office/drawing/2014/main" id="{A2B393CF-C470-4962-B4ED-D783A9985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456406</xdr:colOff>
      <xdr:row>12</xdr:row>
      <xdr:rowOff>89297</xdr:rowOff>
    </xdr:from>
    <xdr:to>
      <xdr:col>22</xdr:col>
      <xdr:colOff>138906</xdr:colOff>
      <xdr:row>31</xdr:row>
      <xdr:rowOff>22623</xdr:rowOff>
    </xdr:to>
    <xdr:sp macro="" textlink="">
      <xdr:nvSpPr>
        <xdr:cNvPr id="69" name="Rectangle 68">
          <a:extLst>
            <a:ext uri="{FF2B5EF4-FFF2-40B4-BE49-F238E27FC236}">
              <a16:creationId xmlns:a16="http://schemas.microsoft.com/office/drawing/2014/main" id="{B3E0B7E5-929B-4921-8131-250E0C69D15A}"/>
            </a:ext>
          </a:extLst>
        </xdr:cNvPr>
        <xdr:cNvSpPr/>
      </xdr:nvSpPr>
      <xdr:spPr>
        <a:xfrm>
          <a:off x="5903515" y="1994297"/>
          <a:ext cx="7550547" cy="2949576"/>
        </a:xfrm>
        <a:prstGeom prst="rect">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9</xdr:col>
      <xdr:colOff>456406</xdr:colOff>
      <xdr:row>15</xdr:row>
      <xdr:rowOff>99219</xdr:rowOff>
    </xdr:from>
    <xdr:to>
      <xdr:col>22</xdr:col>
      <xdr:colOff>99219</xdr:colOff>
      <xdr:row>30</xdr:row>
      <xdr:rowOff>148827</xdr:rowOff>
    </xdr:to>
    <xdr:graphicFrame macro="">
      <xdr:nvGraphicFramePr>
        <xdr:cNvPr id="72" name="Chart 71">
          <a:extLst>
            <a:ext uri="{FF2B5EF4-FFF2-40B4-BE49-F238E27FC236}">
              <a16:creationId xmlns:a16="http://schemas.microsoft.com/office/drawing/2014/main" id="{B62F17B4-43B2-40A8-93EE-7D709ED3BE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496089</xdr:colOff>
      <xdr:row>12</xdr:row>
      <xdr:rowOff>119063</xdr:rowOff>
    </xdr:from>
    <xdr:to>
      <xdr:col>17</xdr:col>
      <xdr:colOff>10314</xdr:colOff>
      <xdr:row>15</xdr:row>
      <xdr:rowOff>49609</xdr:rowOff>
    </xdr:to>
    <xdr:sp macro="" textlink="">
      <xdr:nvSpPr>
        <xdr:cNvPr id="73" name="TextBox 72">
          <a:extLst>
            <a:ext uri="{FF2B5EF4-FFF2-40B4-BE49-F238E27FC236}">
              <a16:creationId xmlns:a16="http://schemas.microsoft.com/office/drawing/2014/main" id="{2C71E070-6260-4E49-BFD5-4008D1FA0E6F}"/>
            </a:ext>
          </a:extLst>
        </xdr:cNvPr>
        <xdr:cNvSpPr txBox="1"/>
      </xdr:nvSpPr>
      <xdr:spPr>
        <a:xfrm>
          <a:off x="7758902" y="2024063"/>
          <a:ext cx="2540396" cy="406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000" b="1">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rPr>
            <a:t>Accuracy Rate</a:t>
          </a:r>
        </a:p>
      </xdr:txBody>
    </xdr:sp>
    <xdr:clientData/>
  </xdr:twoCellAnchor>
  <xdr:twoCellAnchor>
    <xdr:from>
      <xdr:col>3</xdr:col>
      <xdr:colOff>531812</xdr:colOff>
      <xdr:row>32</xdr:row>
      <xdr:rowOff>34527</xdr:rowOff>
    </xdr:from>
    <xdr:to>
      <xdr:col>10</xdr:col>
      <xdr:colOff>465174</xdr:colOff>
      <xdr:row>34</xdr:row>
      <xdr:rowOff>123823</xdr:rowOff>
    </xdr:to>
    <xdr:sp macro="" textlink="">
      <xdr:nvSpPr>
        <xdr:cNvPr id="74" name="TextBox 73">
          <a:extLst>
            <a:ext uri="{FF2B5EF4-FFF2-40B4-BE49-F238E27FC236}">
              <a16:creationId xmlns:a16="http://schemas.microsoft.com/office/drawing/2014/main" id="{49DA803F-DCF8-400A-8138-852A67872DE8}"/>
            </a:ext>
          </a:extLst>
        </xdr:cNvPr>
        <xdr:cNvSpPr txBox="1"/>
      </xdr:nvSpPr>
      <xdr:spPr>
        <a:xfrm>
          <a:off x="2359283" y="5350806"/>
          <a:ext cx="4197461" cy="421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000" b="1">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rPr>
            <a:t>Average AHT Performance by Month</a:t>
          </a:r>
        </a:p>
      </xdr:txBody>
    </xdr:sp>
    <xdr:clientData/>
  </xdr:twoCellAnchor>
  <xdr:twoCellAnchor>
    <xdr:from>
      <xdr:col>15</xdr:col>
      <xdr:colOff>271123</xdr:colOff>
      <xdr:row>32</xdr:row>
      <xdr:rowOff>12160</xdr:rowOff>
    </xdr:from>
    <xdr:to>
      <xdr:col>23</xdr:col>
      <xdr:colOff>387646</xdr:colOff>
      <xdr:row>34</xdr:row>
      <xdr:rowOff>106930</xdr:rowOff>
    </xdr:to>
    <xdr:sp macro="" textlink="">
      <xdr:nvSpPr>
        <xdr:cNvPr id="76" name="TextBox 75">
          <a:extLst>
            <a:ext uri="{FF2B5EF4-FFF2-40B4-BE49-F238E27FC236}">
              <a16:creationId xmlns:a16="http://schemas.microsoft.com/office/drawing/2014/main" id="{6126E0E0-863B-44ED-AB95-FE30A7BA88BD}"/>
            </a:ext>
          </a:extLst>
        </xdr:cNvPr>
        <xdr:cNvSpPr txBox="1"/>
      </xdr:nvSpPr>
      <xdr:spPr>
        <a:xfrm>
          <a:off x="9408478" y="5328439"/>
          <a:ext cx="4989778" cy="427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000" b="1" baseline="0">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rPr>
            <a:t>Average SLA</a:t>
          </a:r>
          <a:r>
            <a:rPr lang="vi-VN" sz="2000" b="1">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rPr>
            <a:t> Performance by Month</a:t>
          </a:r>
        </a:p>
      </xdr:txBody>
    </xdr:sp>
    <xdr:clientData/>
  </xdr:twoCellAnchor>
  <xdr:twoCellAnchor>
    <xdr:from>
      <xdr:col>0</xdr:col>
      <xdr:colOff>95249</xdr:colOff>
      <xdr:row>57</xdr:row>
      <xdr:rowOff>142781</xdr:rowOff>
    </xdr:from>
    <xdr:to>
      <xdr:col>26</xdr:col>
      <xdr:colOff>142874</xdr:colOff>
      <xdr:row>76</xdr:row>
      <xdr:rowOff>164224</xdr:rowOff>
    </xdr:to>
    <xdr:graphicFrame macro="">
      <xdr:nvGraphicFramePr>
        <xdr:cNvPr id="77" name="Chart 76">
          <a:extLst>
            <a:ext uri="{FF2B5EF4-FFF2-40B4-BE49-F238E27FC236}">
              <a16:creationId xmlns:a16="http://schemas.microsoft.com/office/drawing/2014/main" id="{C1DB11FA-F06F-4883-BD9B-C2778010E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449415</xdr:colOff>
      <xdr:row>54</xdr:row>
      <xdr:rowOff>157825</xdr:rowOff>
    </xdr:from>
    <xdr:to>
      <xdr:col>19</xdr:col>
      <xdr:colOff>121831</xdr:colOff>
      <xdr:row>57</xdr:row>
      <xdr:rowOff>82897</xdr:rowOff>
    </xdr:to>
    <xdr:sp macro="" textlink="">
      <xdr:nvSpPr>
        <xdr:cNvPr id="78" name="TextBox 77">
          <a:extLst>
            <a:ext uri="{FF2B5EF4-FFF2-40B4-BE49-F238E27FC236}">
              <a16:creationId xmlns:a16="http://schemas.microsoft.com/office/drawing/2014/main" id="{ACAABAA3-FF59-4559-A4DB-554ED9DDF9B8}"/>
            </a:ext>
          </a:extLst>
        </xdr:cNvPr>
        <xdr:cNvSpPr txBox="1"/>
      </xdr:nvSpPr>
      <xdr:spPr>
        <a:xfrm>
          <a:off x="5931828" y="9129046"/>
          <a:ext cx="5763986" cy="423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000" b="1">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rPr>
            <a:t>Average Utilization Rate Performance by Month</a:t>
          </a:r>
        </a:p>
      </xdr:txBody>
    </xdr:sp>
    <xdr:clientData/>
  </xdr:twoCellAnchor>
  <xdr:twoCellAnchor>
    <xdr:from>
      <xdr:col>26</xdr:col>
      <xdr:colOff>498401</xdr:colOff>
      <xdr:row>4</xdr:row>
      <xdr:rowOff>22151</xdr:rowOff>
    </xdr:from>
    <xdr:to>
      <xdr:col>33</xdr:col>
      <xdr:colOff>121831</xdr:colOff>
      <xdr:row>36</xdr:row>
      <xdr:rowOff>155058</xdr:rowOff>
    </xdr:to>
    <xdr:sp macro="" textlink="">
      <xdr:nvSpPr>
        <xdr:cNvPr id="79" name="TextBox 78">
          <a:extLst>
            <a:ext uri="{FF2B5EF4-FFF2-40B4-BE49-F238E27FC236}">
              <a16:creationId xmlns:a16="http://schemas.microsoft.com/office/drawing/2014/main" id="{45542D4A-2F63-32B3-F866-1597396BA020}"/>
            </a:ext>
          </a:extLst>
        </xdr:cNvPr>
        <xdr:cNvSpPr txBox="1"/>
      </xdr:nvSpPr>
      <xdr:spPr>
        <a:xfrm>
          <a:off x="16336482" y="686686"/>
          <a:ext cx="3887529" cy="54491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vi-VN" sz="1400"/>
            <a:t>• Regarding the amount of work (Inflow, Outflow), Project 3 is accounting for more than half of the amount of work, the remaining two projects have an equivalent amount of work.</a:t>
          </a:r>
        </a:p>
        <a:p>
          <a:pPr algn="l"/>
          <a:r>
            <a:rPr lang="vi-VN" sz="1400"/>
            <a:t>• Although Project 3 has a large amount of work, the accuracy rate, AHT performance, SLA and Utilization Rate are all higher than the remaining Projects. This proves that this Project is operating effectively.</a:t>
          </a:r>
        </a:p>
        <a:p>
          <a:pPr algn="l"/>
          <a:r>
            <a:rPr lang="vi-VN" sz="1400"/>
            <a:t>• About Project 2, although the amount of work is lower than Project 3, the AHT and SLA rates are both higher than the allowed level. However, the accuracy rate of this Project brings the highest efficiency. Therefore, it can be concluded that Project 2 brings the highest accuracy rate, however, due to lack of personnel (usage rate &gt; 75), AHT and SLA performance is not high =&gt; additional personnel are recommended.</a:t>
          </a:r>
        </a:p>
        <a:p>
          <a:pPr algn="l"/>
          <a:r>
            <a:rPr lang="vi-VN" sz="1400"/>
            <a:t>• Project 1 has high performance in AHT, SLA, and accuracy rate, but the utilization rate is still not effective. Therefore, it is proposed to transfer personnel from Project 1 to Project 2.</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0.40928</cdr:x>
      <cdr:y>0.42331</cdr:y>
    </cdr:from>
    <cdr:to>
      <cdr:x>0.59494</cdr:x>
      <cdr:y>0.57055</cdr:y>
    </cdr:to>
    <cdr:sp macro="" textlink="">
      <cdr:nvSpPr>
        <cdr:cNvPr id="2" name="TextBox 1">
          <a:extLst xmlns:a="http://schemas.openxmlformats.org/drawingml/2006/main">
            <a:ext uri="{FF2B5EF4-FFF2-40B4-BE49-F238E27FC236}">
              <a16:creationId xmlns:a16="http://schemas.microsoft.com/office/drawing/2014/main" id="{0A9A5ECA-5798-1DDE-42C8-267910DCA827}"/>
            </a:ext>
          </a:extLst>
        </cdr:cNvPr>
        <cdr:cNvSpPr txBox="1"/>
      </cdr:nvSpPr>
      <cdr:spPr>
        <a:xfrm xmlns:a="http://schemas.openxmlformats.org/drawingml/2006/main">
          <a:off x="923925" y="657224"/>
          <a:ext cx="41910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vi-VN" sz="1100"/>
        </a:p>
      </cdr:txBody>
    </cdr:sp>
  </cdr:relSizeAnchor>
  <cdr:relSizeAnchor xmlns:cdr="http://schemas.openxmlformats.org/drawingml/2006/chartDrawing">
    <cdr:from>
      <cdr:x>0.3924</cdr:x>
      <cdr:y>0.41718</cdr:y>
    </cdr:from>
    <cdr:to>
      <cdr:x>0.59916</cdr:x>
      <cdr:y>0.59509</cdr:y>
    </cdr:to>
    <cdr:sp macro="" textlink="">
      <cdr:nvSpPr>
        <cdr:cNvPr id="3" name="TextBox 2">
          <a:extLst xmlns:a="http://schemas.openxmlformats.org/drawingml/2006/main">
            <a:ext uri="{FF2B5EF4-FFF2-40B4-BE49-F238E27FC236}">
              <a16:creationId xmlns:a16="http://schemas.microsoft.com/office/drawing/2014/main" id="{5B7307D4-6AF8-C46A-8FEE-348908AF809C}"/>
            </a:ext>
          </a:extLst>
        </cdr:cNvPr>
        <cdr:cNvSpPr txBox="1"/>
      </cdr:nvSpPr>
      <cdr:spPr>
        <a:xfrm xmlns:a="http://schemas.openxmlformats.org/drawingml/2006/main">
          <a:off x="885825" y="647699"/>
          <a:ext cx="46672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vi-VN" sz="1100"/>
        </a:p>
      </cdr:txBody>
    </cdr:sp>
  </cdr:relSizeAnchor>
  <cdr:relSizeAnchor xmlns:cdr="http://schemas.openxmlformats.org/drawingml/2006/chartDrawing">
    <cdr:from>
      <cdr:x>0.33144</cdr:x>
      <cdr:y>0.42722</cdr:y>
    </cdr:from>
    <cdr:to>
      <cdr:x>0.62606</cdr:x>
      <cdr:y>0.54681</cdr:y>
    </cdr:to>
    <cdr:sp macro="" textlink="'Monthly Pivot Tables'!$B$25">
      <cdr:nvSpPr>
        <cdr:cNvPr id="4" name="TextBox 3">
          <a:extLst xmlns:a="http://schemas.openxmlformats.org/drawingml/2006/main">
            <a:ext uri="{FF2B5EF4-FFF2-40B4-BE49-F238E27FC236}">
              <a16:creationId xmlns:a16="http://schemas.microsoft.com/office/drawing/2014/main" id="{D99E3765-4BCF-5BA5-2635-7334E57D5EBA}"/>
            </a:ext>
          </a:extLst>
        </cdr:cNvPr>
        <cdr:cNvSpPr txBox="1"/>
      </cdr:nvSpPr>
      <cdr:spPr>
        <a:xfrm xmlns:a="http://schemas.openxmlformats.org/drawingml/2006/main">
          <a:off x="1114425" y="922795"/>
          <a:ext cx="990599" cy="25830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71987BA0-95D2-4A2F-AD7C-7F1136A60473}" type="TxLink">
            <a:rPr lang="en-US" sz="1400" b="1" i="0" u="none" strike="noStrike">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rPr>
            <a:pPr/>
            <a:t>10171606</a:t>
          </a:fld>
          <a:endParaRPr lang="vi-VN" sz="1800" b="1">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0.3608</cdr:x>
      <cdr:y>0.44244</cdr:y>
    </cdr:from>
    <cdr:to>
      <cdr:x>0.64489</cdr:x>
      <cdr:y>0.5909</cdr:y>
    </cdr:to>
    <cdr:sp macro="" textlink="'Monthly Pivot Tables'!$C$25">
      <cdr:nvSpPr>
        <cdr:cNvPr id="8" name="TextBox 1">
          <a:extLst xmlns:a="http://schemas.openxmlformats.org/drawingml/2006/main">
            <a:ext uri="{FF2B5EF4-FFF2-40B4-BE49-F238E27FC236}">
              <a16:creationId xmlns:a16="http://schemas.microsoft.com/office/drawing/2014/main" id="{B27E30A9-CE3E-AAD7-76EA-72255BA8B994}"/>
            </a:ext>
          </a:extLst>
        </cdr:cNvPr>
        <cdr:cNvSpPr txBox="1"/>
      </cdr:nvSpPr>
      <cdr:spPr>
        <a:xfrm xmlns:a="http://schemas.openxmlformats.org/drawingml/2006/main">
          <a:off x="1209675" y="955675"/>
          <a:ext cx="952500" cy="3206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7820F1-44F3-4097-AD38-471B2887B157}" type="TxLink">
            <a:rPr lang="en-US" sz="1400" b="1" i="0" u="none" strike="noStrike">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rPr>
            <a:pPr/>
            <a:t>10012166</a:t>
          </a:fld>
          <a:endParaRPr lang="vi-VN" sz="2400" b="1">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57150</xdr:colOff>
      <xdr:row>0</xdr:row>
      <xdr:rowOff>66675</xdr:rowOff>
    </xdr:from>
    <xdr:to>
      <xdr:col>26</xdr:col>
      <xdr:colOff>112307</xdr:colOff>
      <xdr:row>4</xdr:row>
      <xdr:rowOff>65810</xdr:rowOff>
    </xdr:to>
    <xdr:sp macro="" textlink="">
      <xdr:nvSpPr>
        <xdr:cNvPr id="2" name="Rectangle: Rounded Corners 1">
          <a:extLst>
            <a:ext uri="{FF2B5EF4-FFF2-40B4-BE49-F238E27FC236}">
              <a16:creationId xmlns:a16="http://schemas.microsoft.com/office/drawing/2014/main" id="{614ECCF5-7F99-41BC-A6D4-64441FCBEC8D}"/>
            </a:ext>
          </a:extLst>
        </xdr:cNvPr>
        <xdr:cNvSpPr/>
      </xdr:nvSpPr>
      <xdr:spPr>
        <a:xfrm>
          <a:off x="57150" y="66675"/>
          <a:ext cx="15904757" cy="646835"/>
        </a:xfrm>
        <a:prstGeom prst="roundRect">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0</xdr:col>
      <xdr:colOff>133350</xdr:colOff>
      <xdr:row>0</xdr:row>
      <xdr:rowOff>85725</xdr:rowOff>
    </xdr:from>
    <xdr:to>
      <xdr:col>19</xdr:col>
      <xdr:colOff>286858</xdr:colOff>
      <xdr:row>4</xdr:row>
      <xdr:rowOff>16835</xdr:rowOff>
    </xdr:to>
    <xdr:sp macro="" textlink="">
      <xdr:nvSpPr>
        <xdr:cNvPr id="3" name="TextBox 2">
          <a:extLst>
            <a:ext uri="{FF2B5EF4-FFF2-40B4-BE49-F238E27FC236}">
              <a16:creationId xmlns:a16="http://schemas.microsoft.com/office/drawing/2014/main" id="{A9492601-8C12-44BC-B28C-A892DAA3961C}"/>
            </a:ext>
          </a:extLst>
        </xdr:cNvPr>
        <xdr:cNvSpPr txBox="1"/>
      </xdr:nvSpPr>
      <xdr:spPr>
        <a:xfrm>
          <a:off x="133350" y="85725"/>
          <a:ext cx="11735908" cy="578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vi-VN" sz="5400" b="1">
              <a:solidFill>
                <a:schemeClr val="accent4">
                  <a:lumMod val="20000"/>
                  <a:lumOff val="80000"/>
                </a:schemeClr>
              </a:solidFill>
              <a:latin typeface="Calibri" panose="020F0502020204030204" pitchFamily="34" charset="0"/>
              <a:ea typeface="Calibri" panose="020F0502020204030204" pitchFamily="34" charset="0"/>
              <a:cs typeface="Calibri" panose="020F0502020204030204" pitchFamily="34" charset="0"/>
            </a:rPr>
            <a:t>WEEKLY DASHBOARD</a:t>
          </a:r>
        </a:p>
      </xdr:txBody>
    </xdr:sp>
    <xdr:clientData/>
  </xdr:twoCellAnchor>
  <xdr:twoCellAnchor>
    <xdr:from>
      <xdr:col>0</xdr:col>
      <xdr:colOff>57150</xdr:colOff>
      <xdr:row>4</xdr:row>
      <xdr:rowOff>142876</xdr:rowOff>
    </xdr:from>
    <xdr:to>
      <xdr:col>4</xdr:col>
      <xdr:colOff>198253</xdr:colOff>
      <xdr:row>11</xdr:row>
      <xdr:rowOff>114653</xdr:rowOff>
    </xdr:to>
    <xdr:sp macro="" textlink="">
      <xdr:nvSpPr>
        <xdr:cNvPr id="4" name="Rectangle: Rounded Corners 3">
          <a:extLst>
            <a:ext uri="{FF2B5EF4-FFF2-40B4-BE49-F238E27FC236}">
              <a16:creationId xmlns:a16="http://schemas.microsoft.com/office/drawing/2014/main" id="{22A8E982-1DB7-489C-B5A4-82AD3BB8BB0A}"/>
            </a:ext>
          </a:extLst>
        </xdr:cNvPr>
        <xdr:cNvSpPr/>
      </xdr:nvSpPr>
      <xdr:spPr>
        <a:xfrm>
          <a:off x="57150" y="790576"/>
          <a:ext cx="2579503" cy="1105252"/>
        </a:xfrm>
        <a:prstGeom prst="roundRect">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4</xdr:col>
      <xdr:colOff>283978</xdr:colOff>
      <xdr:row>4</xdr:row>
      <xdr:rowOff>142876</xdr:rowOff>
    </xdr:from>
    <xdr:to>
      <xdr:col>8</xdr:col>
      <xdr:colOff>425081</xdr:colOff>
      <xdr:row>11</xdr:row>
      <xdr:rowOff>114653</xdr:rowOff>
    </xdr:to>
    <xdr:sp macro="" textlink="">
      <xdr:nvSpPr>
        <xdr:cNvPr id="5" name="Rectangle: Rounded Corners 4">
          <a:extLst>
            <a:ext uri="{FF2B5EF4-FFF2-40B4-BE49-F238E27FC236}">
              <a16:creationId xmlns:a16="http://schemas.microsoft.com/office/drawing/2014/main" id="{72883204-E132-42BD-892C-C8541F4CFDCC}"/>
            </a:ext>
          </a:extLst>
        </xdr:cNvPr>
        <xdr:cNvSpPr/>
      </xdr:nvSpPr>
      <xdr:spPr>
        <a:xfrm>
          <a:off x="2722378" y="790576"/>
          <a:ext cx="2579503" cy="1105252"/>
        </a:xfrm>
        <a:prstGeom prst="roundRect">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8</xdr:col>
      <xdr:colOff>510806</xdr:colOff>
      <xdr:row>4</xdr:row>
      <xdr:rowOff>142876</xdr:rowOff>
    </xdr:from>
    <xdr:to>
      <xdr:col>13</xdr:col>
      <xdr:colOff>41866</xdr:colOff>
      <xdr:row>11</xdr:row>
      <xdr:rowOff>114653</xdr:rowOff>
    </xdr:to>
    <xdr:sp macro="" textlink="">
      <xdr:nvSpPr>
        <xdr:cNvPr id="6" name="Rectangle: Rounded Corners 5">
          <a:extLst>
            <a:ext uri="{FF2B5EF4-FFF2-40B4-BE49-F238E27FC236}">
              <a16:creationId xmlns:a16="http://schemas.microsoft.com/office/drawing/2014/main" id="{EE4D9605-0280-4377-8827-4D1EB6002470}"/>
            </a:ext>
          </a:extLst>
        </xdr:cNvPr>
        <xdr:cNvSpPr/>
      </xdr:nvSpPr>
      <xdr:spPr>
        <a:xfrm>
          <a:off x="5387606" y="790576"/>
          <a:ext cx="2579060" cy="1105252"/>
        </a:xfrm>
        <a:prstGeom prst="roundRect">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13</xdr:col>
      <xdr:colOff>127591</xdr:colOff>
      <xdr:row>4</xdr:row>
      <xdr:rowOff>142876</xdr:rowOff>
    </xdr:from>
    <xdr:to>
      <xdr:col>17</xdr:col>
      <xdr:colOff>268694</xdr:colOff>
      <xdr:row>11</xdr:row>
      <xdr:rowOff>114653</xdr:rowOff>
    </xdr:to>
    <xdr:sp macro="" textlink="">
      <xdr:nvSpPr>
        <xdr:cNvPr id="7" name="Rectangle: Rounded Corners 6">
          <a:extLst>
            <a:ext uri="{FF2B5EF4-FFF2-40B4-BE49-F238E27FC236}">
              <a16:creationId xmlns:a16="http://schemas.microsoft.com/office/drawing/2014/main" id="{C043A36C-821E-4DE5-944D-22E7B786C56D}"/>
            </a:ext>
          </a:extLst>
        </xdr:cNvPr>
        <xdr:cNvSpPr/>
      </xdr:nvSpPr>
      <xdr:spPr>
        <a:xfrm>
          <a:off x="8052391" y="790576"/>
          <a:ext cx="2579503" cy="1105252"/>
        </a:xfrm>
        <a:prstGeom prst="roundRect">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17</xdr:col>
      <xdr:colOff>354419</xdr:colOff>
      <xdr:row>4</xdr:row>
      <xdr:rowOff>142876</xdr:rowOff>
    </xdr:from>
    <xdr:to>
      <xdr:col>21</xdr:col>
      <xdr:colOff>495522</xdr:colOff>
      <xdr:row>11</xdr:row>
      <xdr:rowOff>114653</xdr:rowOff>
    </xdr:to>
    <xdr:sp macro="" textlink="">
      <xdr:nvSpPr>
        <xdr:cNvPr id="8" name="Rectangle: Rounded Corners 7">
          <a:extLst>
            <a:ext uri="{FF2B5EF4-FFF2-40B4-BE49-F238E27FC236}">
              <a16:creationId xmlns:a16="http://schemas.microsoft.com/office/drawing/2014/main" id="{0CCCCDB4-B88C-499F-841A-0874B8731AEF}"/>
            </a:ext>
          </a:extLst>
        </xdr:cNvPr>
        <xdr:cNvSpPr/>
      </xdr:nvSpPr>
      <xdr:spPr>
        <a:xfrm>
          <a:off x="10717619" y="790576"/>
          <a:ext cx="2579503" cy="1105252"/>
        </a:xfrm>
        <a:prstGeom prst="roundRect">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21</xdr:col>
      <xdr:colOff>581247</xdr:colOff>
      <xdr:row>4</xdr:row>
      <xdr:rowOff>142876</xdr:rowOff>
    </xdr:from>
    <xdr:to>
      <xdr:col>26</xdr:col>
      <xdr:colOff>112306</xdr:colOff>
      <xdr:row>11</xdr:row>
      <xdr:rowOff>114653</xdr:rowOff>
    </xdr:to>
    <xdr:sp macro="" textlink="">
      <xdr:nvSpPr>
        <xdr:cNvPr id="9" name="Rectangle: Rounded Corners 8">
          <a:extLst>
            <a:ext uri="{FF2B5EF4-FFF2-40B4-BE49-F238E27FC236}">
              <a16:creationId xmlns:a16="http://schemas.microsoft.com/office/drawing/2014/main" id="{04963024-F904-40C9-9136-A337AAF8205A}"/>
            </a:ext>
          </a:extLst>
        </xdr:cNvPr>
        <xdr:cNvSpPr/>
      </xdr:nvSpPr>
      <xdr:spPr>
        <a:xfrm>
          <a:off x="13382847" y="790576"/>
          <a:ext cx="2579059" cy="1105252"/>
        </a:xfrm>
        <a:prstGeom prst="roundRect">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0</xdr:col>
      <xdr:colOff>76200</xdr:colOff>
      <xdr:row>4</xdr:row>
      <xdr:rowOff>157164</xdr:rowOff>
    </xdr:from>
    <xdr:to>
      <xdr:col>4</xdr:col>
      <xdr:colOff>198253</xdr:colOff>
      <xdr:row>6</xdr:row>
      <xdr:rowOff>146531</xdr:rowOff>
    </xdr:to>
    <xdr:sp macro="" textlink="">
      <xdr:nvSpPr>
        <xdr:cNvPr id="10" name="TextBox 9">
          <a:extLst>
            <a:ext uri="{FF2B5EF4-FFF2-40B4-BE49-F238E27FC236}">
              <a16:creationId xmlns:a16="http://schemas.microsoft.com/office/drawing/2014/main" id="{D52FB51E-B8AB-4797-B551-FBCC03179139}"/>
            </a:ext>
          </a:extLst>
        </xdr:cNvPr>
        <xdr:cNvSpPr txBox="1"/>
      </xdr:nvSpPr>
      <xdr:spPr>
        <a:xfrm>
          <a:off x="76200" y="804864"/>
          <a:ext cx="2560453" cy="313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000" b="1">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rPr>
            <a:t>Total Inflow</a:t>
          </a:r>
        </a:p>
      </xdr:txBody>
    </xdr:sp>
    <xdr:clientData/>
  </xdr:twoCellAnchor>
  <xdr:twoCellAnchor>
    <xdr:from>
      <xdr:col>0</xdr:col>
      <xdr:colOff>66675</xdr:colOff>
      <xdr:row>7</xdr:row>
      <xdr:rowOff>103667</xdr:rowOff>
    </xdr:from>
    <xdr:to>
      <xdr:col>4</xdr:col>
      <xdr:colOff>179203</xdr:colOff>
      <xdr:row>10</xdr:row>
      <xdr:rowOff>111531</xdr:rowOff>
    </xdr:to>
    <xdr:sp macro="" textlink="'Weekly Pivot Tables'!A5">
      <xdr:nvSpPr>
        <xdr:cNvPr id="11" name="TextBox 10">
          <a:extLst>
            <a:ext uri="{FF2B5EF4-FFF2-40B4-BE49-F238E27FC236}">
              <a16:creationId xmlns:a16="http://schemas.microsoft.com/office/drawing/2014/main" id="{833A9E24-8539-4EB4-B130-EF09116074BA}"/>
            </a:ext>
          </a:extLst>
        </xdr:cNvPr>
        <xdr:cNvSpPr txBox="1"/>
      </xdr:nvSpPr>
      <xdr:spPr>
        <a:xfrm>
          <a:off x="66675" y="1237142"/>
          <a:ext cx="2550928" cy="493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B312309-E966-43C4-969F-2AC8F624ACBE}" type="TxLink">
            <a:rPr lang="en-US" sz="2800" b="1" i="0" u="none" strike="noStrike">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rPr>
            <a:pPr algn="ctr"/>
            <a:t>2062542</a:t>
          </a:fld>
          <a:endParaRPr lang="en-US" sz="2800" b="1" i="0" u="none" strike="noStrike">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4</xdr:col>
      <xdr:colOff>293503</xdr:colOff>
      <xdr:row>4</xdr:row>
      <xdr:rowOff>142876</xdr:rowOff>
    </xdr:from>
    <xdr:to>
      <xdr:col>8</xdr:col>
      <xdr:colOff>415556</xdr:colOff>
      <xdr:row>6</xdr:row>
      <xdr:rowOff>132243</xdr:rowOff>
    </xdr:to>
    <xdr:sp macro="" textlink="">
      <xdr:nvSpPr>
        <xdr:cNvPr id="12" name="TextBox 11">
          <a:extLst>
            <a:ext uri="{FF2B5EF4-FFF2-40B4-BE49-F238E27FC236}">
              <a16:creationId xmlns:a16="http://schemas.microsoft.com/office/drawing/2014/main" id="{87C5369D-F5CB-464D-A121-E409380F2021}"/>
            </a:ext>
          </a:extLst>
        </xdr:cNvPr>
        <xdr:cNvSpPr txBox="1"/>
      </xdr:nvSpPr>
      <xdr:spPr>
        <a:xfrm>
          <a:off x="2731903" y="790576"/>
          <a:ext cx="2560453" cy="313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000" b="1">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rPr>
            <a:t>Total Outflow</a:t>
          </a:r>
        </a:p>
      </xdr:txBody>
    </xdr:sp>
    <xdr:clientData/>
  </xdr:twoCellAnchor>
  <xdr:twoCellAnchor>
    <xdr:from>
      <xdr:col>4</xdr:col>
      <xdr:colOff>283978</xdr:colOff>
      <xdr:row>7</xdr:row>
      <xdr:rowOff>60804</xdr:rowOff>
    </xdr:from>
    <xdr:to>
      <xdr:col>8</xdr:col>
      <xdr:colOff>396506</xdr:colOff>
      <xdr:row>10</xdr:row>
      <xdr:rowOff>68668</xdr:rowOff>
    </xdr:to>
    <xdr:sp macro="" textlink="'Weekly Pivot Tables'!B5">
      <xdr:nvSpPr>
        <xdr:cNvPr id="13" name="TextBox 12">
          <a:extLst>
            <a:ext uri="{FF2B5EF4-FFF2-40B4-BE49-F238E27FC236}">
              <a16:creationId xmlns:a16="http://schemas.microsoft.com/office/drawing/2014/main" id="{55D6DE30-C5DE-464E-80E6-A1804A0C5F4B}"/>
            </a:ext>
          </a:extLst>
        </xdr:cNvPr>
        <xdr:cNvSpPr txBox="1"/>
      </xdr:nvSpPr>
      <xdr:spPr>
        <a:xfrm>
          <a:off x="2722378" y="1194279"/>
          <a:ext cx="2550928" cy="493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1EBE335-A988-4356-A7ED-314B5A7BAA7F}" type="TxLink">
            <a:rPr lang="en-US" sz="2800" b="1" i="0" u="none" strike="noStrike">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rPr>
            <a:pPr algn="ctr"/>
            <a:t>2017405</a:t>
          </a:fld>
          <a:endParaRPr lang="vi-VN" sz="2800" b="1">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8</xdr:col>
      <xdr:colOff>520331</xdr:colOff>
      <xdr:row>4</xdr:row>
      <xdr:rowOff>142875</xdr:rowOff>
    </xdr:from>
    <xdr:to>
      <xdr:col>13</xdr:col>
      <xdr:colOff>32341</xdr:colOff>
      <xdr:row>7</xdr:row>
      <xdr:rowOff>51280</xdr:rowOff>
    </xdr:to>
    <xdr:sp macro="" textlink="">
      <xdr:nvSpPr>
        <xdr:cNvPr id="14" name="TextBox 13">
          <a:extLst>
            <a:ext uri="{FF2B5EF4-FFF2-40B4-BE49-F238E27FC236}">
              <a16:creationId xmlns:a16="http://schemas.microsoft.com/office/drawing/2014/main" id="{6995C054-5ED8-47B6-B234-47FF68A238D8}"/>
            </a:ext>
          </a:extLst>
        </xdr:cNvPr>
        <xdr:cNvSpPr txBox="1"/>
      </xdr:nvSpPr>
      <xdr:spPr>
        <a:xfrm>
          <a:off x="5397131" y="790575"/>
          <a:ext cx="2560010" cy="3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000" b="1">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rPr>
            <a:t>Average AHT</a:t>
          </a:r>
        </a:p>
      </xdr:txBody>
    </xdr:sp>
    <xdr:clientData/>
  </xdr:twoCellAnchor>
  <xdr:twoCellAnchor>
    <xdr:from>
      <xdr:col>8</xdr:col>
      <xdr:colOff>510806</xdr:colOff>
      <xdr:row>7</xdr:row>
      <xdr:rowOff>60804</xdr:rowOff>
    </xdr:from>
    <xdr:to>
      <xdr:col>13</xdr:col>
      <xdr:colOff>13291</xdr:colOff>
      <xdr:row>10</xdr:row>
      <xdr:rowOff>68668</xdr:rowOff>
    </xdr:to>
    <xdr:sp macro="" textlink="'Weekly Pivot Tables'!C5">
      <xdr:nvSpPr>
        <xdr:cNvPr id="15" name="TextBox 14">
          <a:extLst>
            <a:ext uri="{FF2B5EF4-FFF2-40B4-BE49-F238E27FC236}">
              <a16:creationId xmlns:a16="http://schemas.microsoft.com/office/drawing/2014/main" id="{55246B7B-C3D2-447A-AAC2-E0CCFC1F3625}"/>
            </a:ext>
          </a:extLst>
        </xdr:cNvPr>
        <xdr:cNvSpPr txBox="1"/>
      </xdr:nvSpPr>
      <xdr:spPr>
        <a:xfrm>
          <a:off x="5387606" y="1194279"/>
          <a:ext cx="2550485" cy="493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36D1D5E-BC85-4B26-9FA8-02104B61048F}" type="TxLink">
            <a:rPr lang="en-US" sz="2800" b="1" i="0" u="none" strike="noStrike">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rPr>
            <a:pPr algn="ctr"/>
            <a:t>27.28</a:t>
          </a:fld>
          <a:endParaRPr lang="vi-VN" sz="2800" b="1">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13</xdr:col>
      <xdr:colOff>137116</xdr:colOff>
      <xdr:row>4</xdr:row>
      <xdr:rowOff>142876</xdr:rowOff>
    </xdr:from>
    <xdr:to>
      <xdr:col>17</xdr:col>
      <xdr:colOff>259169</xdr:colOff>
      <xdr:row>7</xdr:row>
      <xdr:rowOff>60806</xdr:rowOff>
    </xdr:to>
    <xdr:sp macro="" textlink="">
      <xdr:nvSpPr>
        <xdr:cNvPr id="16" name="TextBox 15">
          <a:extLst>
            <a:ext uri="{FF2B5EF4-FFF2-40B4-BE49-F238E27FC236}">
              <a16:creationId xmlns:a16="http://schemas.microsoft.com/office/drawing/2014/main" id="{28B00D73-A44F-4E12-A676-C3D0E3F80D93}"/>
            </a:ext>
          </a:extLst>
        </xdr:cNvPr>
        <xdr:cNvSpPr txBox="1"/>
      </xdr:nvSpPr>
      <xdr:spPr>
        <a:xfrm>
          <a:off x="8061916" y="790576"/>
          <a:ext cx="2560453" cy="403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000" b="1">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rPr>
            <a:t>Average SLA</a:t>
          </a:r>
        </a:p>
      </xdr:txBody>
    </xdr:sp>
    <xdr:clientData/>
  </xdr:twoCellAnchor>
  <xdr:twoCellAnchor>
    <xdr:from>
      <xdr:col>13</xdr:col>
      <xdr:colOff>127591</xdr:colOff>
      <xdr:row>7</xdr:row>
      <xdr:rowOff>60804</xdr:rowOff>
    </xdr:from>
    <xdr:to>
      <xdr:col>17</xdr:col>
      <xdr:colOff>240119</xdr:colOff>
      <xdr:row>10</xdr:row>
      <xdr:rowOff>68668</xdr:rowOff>
    </xdr:to>
    <xdr:sp macro="" textlink="'Weekly Pivot Tables'!D5">
      <xdr:nvSpPr>
        <xdr:cNvPr id="17" name="TextBox 16">
          <a:extLst>
            <a:ext uri="{FF2B5EF4-FFF2-40B4-BE49-F238E27FC236}">
              <a16:creationId xmlns:a16="http://schemas.microsoft.com/office/drawing/2014/main" id="{44A0F666-D002-4A0C-9F1A-BB08C07AB567}"/>
            </a:ext>
          </a:extLst>
        </xdr:cNvPr>
        <xdr:cNvSpPr txBox="1"/>
      </xdr:nvSpPr>
      <xdr:spPr>
        <a:xfrm>
          <a:off x="8052391" y="1194279"/>
          <a:ext cx="2550928" cy="493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F274748-D7BE-4C77-A631-C34B4C3B2F0A}" type="TxLink">
            <a:rPr lang="en-US" sz="2800" b="1" i="0" u="none" strike="noStrike">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rPr>
            <a:pPr algn="ctr"/>
            <a:t>81.46</a:t>
          </a:fld>
          <a:endParaRPr lang="vi-VN" sz="2800" b="1">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17</xdr:col>
      <xdr:colOff>363944</xdr:colOff>
      <xdr:row>4</xdr:row>
      <xdr:rowOff>142876</xdr:rowOff>
    </xdr:from>
    <xdr:to>
      <xdr:col>21</xdr:col>
      <xdr:colOff>485997</xdr:colOff>
      <xdr:row>7</xdr:row>
      <xdr:rowOff>60806</xdr:rowOff>
    </xdr:to>
    <xdr:sp macro="" textlink="">
      <xdr:nvSpPr>
        <xdr:cNvPr id="18" name="TextBox 17">
          <a:extLst>
            <a:ext uri="{FF2B5EF4-FFF2-40B4-BE49-F238E27FC236}">
              <a16:creationId xmlns:a16="http://schemas.microsoft.com/office/drawing/2014/main" id="{6EBE707A-C7A3-4DF1-9910-B00593911EE9}"/>
            </a:ext>
          </a:extLst>
        </xdr:cNvPr>
        <xdr:cNvSpPr txBox="1"/>
      </xdr:nvSpPr>
      <xdr:spPr>
        <a:xfrm>
          <a:off x="10727144" y="790576"/>
          <a:ext cx="2560453" cy="403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000" b="1">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rPr>
            <a:t>Avg.Utilization Rate</a:t>
          </a:r>
        </a:p>
      </xdr:txBody>
    </xdr:sp>
    <xdr:clientData/>
  </xdr:twoCellAnchor>
  <xdr:twoCellAnchor>
    <xdr:from>
      <xdr:col>17</xdr:col>
      <xdr:colOff>354419</xdr:colOff>
      <xdr:row>7</xdr:row>
      <xdr:rowOff>60804</xdr:rowOff>
    </xdr:from>
    <xdr:to>
      <xdr:col>21</xdr:col>
      <xdr:colOff>466947</xdr:colOff>
      <xdr:row>10</xdr:row>
      <xdr:rowOff>68668</xdr:rowOff>
    </xdr:to>
    <xdr:sp macro="" textlink="'Weekly Pivot Tables'!E5">
      <xdr:nvSpPr>
        <xdr:cNvPr id="19" name="TextBox 18">
          <a:extLst>
            <a:ext uri="{FF2B5EF4-FFF2-40B4-BE49-F238E27FC236}">
              <a16:creationId xmlns:a16="http://schemas.microsoft.com/office/drawing/2014/main" id="{36CDB5AE-CBA3-472B-A79A-25860CD4C407}"/>
            </a:ext>
          </a:extLst>
        </xdr:cNvPr>
        <xdr:cNvSpPr txBox="1"/>
      </xdr:nvSpPr>
      <xdr:spPr>
        <a:xfrm>
          <a:off x="10717619" y="1194279"/>
          <a:ext cx="2550928" cy="493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CD85FDA-88A3-4B49-999E-43586578741A}" type="TxLink">
            <a:rPr lang="en-US" sz="2800" b="1" i="0" u="none" strike="noStrike">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rPr>
            <a:pPr algn="ctr"/>
            <a:t>68.67</a:t>
          </a:fld>
          <a:endParaRPr lang="vi-VN" sz="2800" b="1">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21</xdr:col>
      <xdr:colOff>590328</xdr:colOff>
      <xdr:row>4</xdr:row>
      <xdr:rowOff>142875</xdr:rowOff>
    </xdr:from>
    <xdr:to>
      <xdr:col>26</xdr:col>
      <xdr:colOff>102781</xdr:colOff>
      <xdr:row>7</xdr:row>
      <xdr:rowOff>51280</xdr:rowOff>
    </xdr:to>
    <xdr:sp macro="" textlink="">
      <xdr:nvSpPr>
        <xdr:cNvPr id="20" name="TextBox 19">
          <a:extLst>
            <a:ext uri="{FF2B5EF4-FFF2-40B4-BE49-F238E27FC236}">
              <a16:creationId xmlns:a16="http://schemas.microsoft.com/office/drawing/2014/main" id="{35476B76-5AA1-4C2B-BEBB-A079240F8A9A}"/>
            </a:ext>
          </a:extLst>
        </xdr:cNvPr>
        <xdr:cNvSpPr txBox="1"/>
      </xdr:nvSpPr>
      <xdr:spPr>
        <a:xfrm>
          <a:off x="13391928" y="790575"/>
          <a:ext cx="2560453" cy="394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000" b="1">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rPr>
            <a:t>Average Accuracy</a:t>
          </a:r>
        </a:p>
      </xdr:txBody>
    </xdr:sp>
    <xdr:clientData/>
  </xdr:twoCellAnchor>
  <xdr:twoCellAnchor>
    <xdr:from>
      <xdr:col>21</xdr:col>
      <xdr:colOff>581247</xdr:colOff>
      <xdr:row>7</xdr:row>
      <xdr:rowOff>60804</xdr:rowOff>
    </xdr:from>
    <xdr:to>
      <xdr:col>26</xdr:col>
      <xdr:colOff>83731</xdr:colOff>
      <xdr:row>10</xdr:row>
      <xdr:rowOff>68668</xdr:rowOff>
    </xdr:to>
    <xdr:sp macro="" textlink="'Weekly Pivot Tables'!F5">
      <xdr:nvSpPr>
        <xdr:cNvPr id="21" name="TextBox 20">
          <a:extLst>
            <a:ext uri="{FF2B5EF4-FFF2-40B4-BE49-F238E27FC236}">
              <a16:creationId xmlns:a16="http://schemas.microsoft.com/office/drawing/2014/main" id="{BD91CF05-7374-411D-B7B4-5FA447C3E013}"/>
            </a:ext>
          </a:extLst>
        </xdr:cNvPr>
        <xdr:cNvSpPr txBox="1"/>
      </xdr:nvSpPr>
      <xdr:spPr>
        <a:xfrm>
          <a:off x="13382847" y="1194279"/>
          <a:ext cx="2550484" cy="493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93B5AA4-2FEE-479E-895B-1C667061B126}" type="TxLink">
            <a:rPr lang="en-US" sz="2800" b="1" i="0" u="none" strike="noStrike">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rPr>
            <a:pPr algn="ctr"/>
            <a:t>94.79%</a:t>
          </a:fld>
          <a:endParaRPr lang="vi-VN" sz="2800" b="1">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104775</xdr:colOff>
      <xdr:row>12</xdr:row>
      <xdr:rowOff>47625</xdr:rowOff>
    </xdr:from>
    <xdr:to>
      <xdr:col>9</xdr:col>
      <xdr:colOff>367489</xdr:colOff>
      <xdr:row>31</xdr:row>
      <xdr:rowOff>60916</xdr:rowOff>
    </xdr:to>
    <xdr:sp macro="" textlink="">
      <xdr:nvSpPr>
        <xdr:cNvPr id="22" name="Rectangle 21">
          <a:extLst>
            <a:ext uri="{FF2B5EF4-FFF2-40B4-BE49-F238E27FC236}">
              <a16:creationId xmlns:a16="http://schemas.microsoft.com/office/drawing/2014/main" id="{46F88845-7B53-4356-8CD7-B12FD9A66C21}"/>
            </a:ext>
          </a:extLst>
        </xdr:cNvPr>
        <xdr:cNvSpPr/>
      </xdr:nvSpPr>
      <xdr:spPr>
        <a:xfrm>
          <a:off x="104775" y="1990725"/>
          <a:ext cx="5749114" cy="3089866"/>
        </a:xfrm>
        <a:prstGeom prst="rect">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0</xdr:col>
      <xdr:colOff>114300</xdr:colOff>
      <xdr:row>16</xdr:row>
      <xdr:rowOff>104775</xdr:rowOff>
    </xdr:from>
    <xdr:to>
      <xdr:col>4</xdr:col>
      <xdr:colOff>266700</xdr:colOff>
      <xdr:row>28</xdr:row>
      <xdr:rowOff>141675</xdr:rowOff>
    </xdr:to>
    <xdr:graphicFrame macro="">
      <xdr:nvGraphicFramePr>
        <xdr:cNvPr id="23" name="Chart 22">
          <a:extLst>
            <a:ext uri="{FF2B5EF4-FFF2-40B4-BE49-F238E27FC236}">
              <a16:creationId xmlns:a16="http://schemas.microsoft.com/office/drawing/2014/main" id="{8D5E056B-C5D3-4E76-9CA6-E3F1E5716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295276</xdr:colOff>
      <xdr:row>16</xdr:row>
      <xdr:rowOff>123825</xdr:rowOff>
    </xdr:from>
    <xdr:to>
      <xdr:col>8</xdr:col>
      <xdr:colOff>180976</xdr:colOff>
      <xdr:row>28</xdr:row>
      <xdr:rowOff>160725</xdr:rowOff>
    </xdr:to>
    <xdr:graphicFrame macro="">
      <xdr:nvGraphicFramePr>
        <xdr:cNvPr id="24" name="Chart 23">
          <a:extLst>
            <a:ext uri="{FF2B5EF4-FFF2-40B4-BE49-F238E27FC236}">
              <a16:creationId xmlns:a16="http://schemas.microsoft.com/office/drawing/2014/main" id="{D14C5D7C-18CC-4E43-B72F-C300C33768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104775</xdr:colOff>
      <xdr:row>12</xdr:row>
      <xdr:rowOff>47625</xdr:rowOff>
    </xdr:from>
    <xdr:to>
      <xdr:col>4</xdr:col>
      <xdr:colOff>226828</xdr:colOff>
      <xdr:row>14</xdr:row>
      <xdr:rowOff>36992</xdr:rowOff>
    </xdr:to>
    <xdr:sp macro="" textlink="">
      <xdr:nvSpPr>
        <xdr:cNvPr id="25" name="TextBox 24">
          <a:extLst>
            <a:ext uri="{FF2B5EF4-FFF2-40B4-BE49-F238E27FC236}">
              <a16:creationId xmlns:a16="http://schemas.microsoft.com/office/drawing/2014/main" id="{2E3D5018-63DF-4AB3-BAF7-E676DC96AE0F}"/>
            </a:ext>
          </a:extLst>
        </xdr:cNvPr>
        <xdr:cNvSpPr txBox="1"/>
      </xdr:nvSpPr>
      <xdr:spPr>
        <a:xfrm>
          <a:off x="104775" y="1990725"/>
          <a:ext cx="2560453" cy="313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000" b="1">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rPr>
            <a:t>No.Inflow</a:t>
          </a:r>
        </a:p>
      </xdr:txBody>
    </xdr:sp>
    <xdr:clientData/>
  </xdr:twoCellAnchor>
  <xdr:twoCellAnchor>
    <xdr:from>
      <xdr:col>4</xdr:col>
      <xdr:colOff>255403</xdr:colOff>
      <xdr:row>12</xdr:row>
      <xdr:rowOff>57150</xdr:rowOff>
    </xdr:from>
    <xdr:to>
      <xdr:col>8</xdr:col>
      <xdr:colOff>377013</xdr:colOff>
      <xdr:row>14</xdr:row>
      <xdr:rowOff>46517</xdr:rowOff>
    </xdr:to>
    <xdr:sp macro="" textlink="">
      <xdr:nvSpPr>
        <xdr:cNvPr id="26" name="TextBox 25">
          <a:extLst>
            <a:ext uri="{FF2B5EF4-FFF2-40B4-BE49-F238E27FC236}">
              <a16:creationId xmlns:a16="http://schemas.microsoft.com/office/drawing/2014/main" id="{8AE07C74-11F4-42DE-A2C0-7BB0DB71427B}"/>
            </a:ext>
          </a:extLst>
        </xdr:cNvPr>
        <xdr:cNvSpPr txBox="1"/>
      </xdr:nvSpPr>
      <xdr:spPr>
        <a:xfrm>
          <a:off x="2693803" y="2000250"/>
          <a:ext cx="2560010" cy="313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000" b="1">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rPr>
            <a:t>No.Outflow</a:t>
          </a:r>
        </a:p>
      </xdr:txBody>
    </xdr:sp>
    <xdr:clientData/>
  </xdr:twoCellAnchor>
  <xdr:twoCellAnchor>
    <xdr:from>
      <xdr:col>0</xdr:col>
      <xdr:colOff>590108</xdr:colOff>
      <xdr:row>28</xdr:row>
      <xdr:rowOff>157275</xdr:rowOff>
    </xdr:from>
    <xdr:to>
      <xdr:col>1</xdr:col>
      <xdr:colOff>171008</xdr:colOff>
      <xdr:row>29</xdr:row>
      <xdr:rowOff>161484</xdr:rowOff>
    </xdr:to>
    <xdr:sp macro="" textlink="">
      <xdr:nvSpPr>
        <xdr:cNvPr id="27" name="Rectangle 26">
          <a:extLst>
            <a:ext uri="{FF2B5EF4-FFF2-40B4-BE49-F238E27FC236}">
              <a16:creationId xmlns:a16="http://schemas.microsoft.com/office/drawing/2014/main" id="{F1C24DF6-B41A-4886-AC9B-B4C6D1203620}"/>
            </a:ext>
          </a:extLst>
        </xdr:cNvPr>
        <xdr:cNvSpPr/>
      </xdr:nvSpPr>
      <xdr:spPr>
        <a:xfrm>
          <a:off x="590108" y="4691175"/>
          <a:ext cx="190500" cy="1661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1</xdr:col>
      <xdr:colOff>275783</xdr:colOff>
      <xdr:row>28</xdr:row>
      <xdr:rowOff>114966</xdr:rowOff>
    </xdr:from>
    <xdr:to>
      <xdr:col>3</xdr:col>
      <xdr:colOff>74872</xdr:colOff>
      <xdr:row>30</xdr:row>
      <xdr:rowOff>75759</xdr:rowOff>
    </xdr:to>
    <xdr:sp macro="" textlink="">
      <xdr:nvSpPr>
        <xdr:cNvPr id="28" name="TextBox 27">
          <a:extLst>
            <a:ext uri="{FF2B5EF4-FFF2-40B4-BE49-F238E27FC236}">
              <a16:creationId xmlns:a16="http://schemas.microsoft.com/office/drawing/2014/main" id="{F8321846-48E0-4BFF-BAC0-F5178A5C468B}"/>
            </a:ext>
          </a:extLst>
        </xdr:cNvPr>
        <xdr:cNvSpPr txBox="1"/>
      </xdr:nvSpPr>
      <xdr:spPr>
        <a:xfrm>
          <a:off x="885383" y="4648866"/>
          <a:ext cx="1018289" cy="284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a:solidFill>
                <a:schemeClr val="accent1">
                  <a:lumMod val="20000"/>
                  <a:lumOff val="80000"/>
                </a:schemeClr>
              </a:solidFill>
            </a:rPr>
            <a:t>Project 1</a:t>
          </a:r>
        </a:p>
      </xdr:txBody>
    </xdr:sp>
    <xdr:clientData/>
  </xdr:twoCellAnchor>
  <xdr:twoCellAnchor>
    <xdr:from>
      <xdr:col>3</xdr:col>
      <xdr:colOff>217747</xdr:colOff>
      <xdr:row>28</xdr:row>
      <xdr:rowOff>157275</xdr:rowOff>
    </xdr:from>
    <xdr:to>
      <xdr:col>3</xdr:col>
      <xdr:colOff>407804</xdr:colOff>
      <xdr:row>29</xdr:row>
      <xdr:rowOff>161484</xdr:rowOff>
    </xdr:to>
    <xdr:sp macro="" textlink="">
      <xdr:nvSpPr>
        <xdr:cNvPr id="29" name="Rectangle 28">
          <a:extLst>
            <a:ext uri="{FF2B5EF4-FFF2-40B4-BE49-F238E27FC236}">
              <a16:creationId xmlns:a16="http://schemas.microsoft.com/office/drawing/2014/main" id="{1120A0BD-55B0-4449-A145-F3217515BFF7}"/>
            </a:ext>
          </a:extLst>
        </xdr:cNvPr>
        <xdr:cNvSpPr/>
      </xdr:nvSpPr>
      <xdr:spPr>
        <a:xfrm>
          <a:off x="2046547" y="4691175"/>
          <a:ext cx="190057" cy="16613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3</xdr:col>
      <xdr:colOff>512579</xdr:colOff>
      <xdr:row>28</xdr:row>
      <xdr:rowOff>114966</xdr:rowOff>
    </xdr:from>
    <xdr:to>
      <xdr:col>5</xdr:col>
      <xdr:colOff>312111</xdr:colOff>
      <xdr:row>30</xdr:row>
      <xdr:rowOff>75759</xdr:rowOff>
    </xdr:to>
    <xdr:sp macro="" textlink="">
      <xdr:nvSpPr>
        <xdr:cNvPr id="30" name="TextBox 29">
          <a:extLst>
            <a:ext uri="{FF2B5EF4-FFF2-40B4-BE49-F238E27FC236}">
              <a16:creationId xmlns:a16="http://schemas.microsoft.com/office/drawing/2014/main" id="{40FBCD32-9A6A-4ACD-A00C-38637273C6F8}"/>
            </a:ext>
          </a:extLst>
        </xdr:cNvPr>
        <xdr:cNvSpPr txBox="1"/>
      </xdr:nvSpPr>
      <xdr:spPr>
        <a:xfrm>
          <a:off x="2341379" y="4648866"/>
          <a:ext cx="1018732" cy="284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a:solidFill>
                <a:schemeClr val="accent1">
                  <a:lumMod val="20000"/>
                  <a:lumOff val="80000"/>
                </a:schemeClr>
              </a:solidFill>
            </a:rPr>
            <a:t>Project 2</a:t>
          </a:r>
        </a:p>
      </xdr:txBody>
    </xdr:sp>
    <xdr:clientData/>
  </xdr:twoCellAnchor>
  <xdr:twoCellAnchor>
    <xdr:from>
      <xdr:col>5</xdr:col>
      <xdr:colOff>435493</xdr:colOff>
      <xdr:row>28</xdr:row>
      <xdr:rowOff>138225</xdr:rowOff>
    </xdr:from>
    <xdr:to>
      <xdr:col>6</xdr:col>
      <xdr:colOff>16393</xdr:colOff>
      <xdr:row>29</xdr:row>
      <xdr:rowOff>142434</xdr:rowOff>
    </xdr:to>
    <xdr:sp macro="" textlink="">
      <xdr:nvSpPr>
        <xdr:cNvPr id="31" name="Rectangle 30">
          <a:extLst>
            <a:ext uri="{FF2B5EF4-FFF2-40B4-BE49-F238E27FC236}">
              <a16:creationId xmlns:a16="http://schemas.microsoft.com/office/drawing/2014/main" id="{F226D5FF-3ABB-4E23-9BC6-05E9011A1DC7}"/>
            </a:ext>
          </a:extLst>
        </xdr:cNvPr>
        <xdr:cNvSpPr/>
      </xdr:nvSpPr>
      <xdr:spPr>
        <a:xfrm>
          <a:off x="3483493" y="4672125"/>
          <a:ext cx="190500" cy="166134"/>
        </a:xfrm>
        <a:prstGeom prst="rect">
          <a:avLst/>
        </a:prstGeom>
        <a:solidFill>
          <a:schemeClr val="accent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6</xdr:col>
      <xdr:colOff>121168</xdr:colOff>
      <xdr:row>28</xdr:row>
      <xdr:rowOff>95916</xdr:rowOff>
    </xdr:from>
    <xdr:to>
      <xdr:col>7</xdr:col>
      <xdr:colOff>529857</xdr:colOff>
      <xdr:row>30</xdr:row>
      <xdr:rowOff>56709</xdr:rowOff>
    </xdr:to>
    <xdr:sp macro="" textlink="">
      <xdr:nvSpPr>
        <xdr:cNvPr id="32" name="TextBox 31">
          <a:extLst>
            <a:ext uri="{FF2B5EF4-FFF2-40B4-BE49-F238E27FC236}">
              <a16:creationId xmlns:a16="http://schemas.microsoft.com/office/drawing/2014/main" id="{2CFEF237-B683-41C5-97F3-96FE1DEF1527}"/>
            </a:ext>
          </a:extLst>
        </xdr:cNvPr>
        <xdr:cNvSpPr txBox="1"/>
      </xdr:nvSpPr>
      <xdr:spPr>
        <a:xfrm>
          <a:off x="3778768" y="4629816"/>
          <a:ext cx="1018289" cy="284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a:solidFill>
                <a:schemeClr val="accent1">
                  <a:lumMod val="20000"/>
                  <a:lumOff val="80000"/>
                </a:schemeClr>
              </a:solidFill>
            </a:rPr>
            <a:t>Project 3</a:t>
          </a:r>
        </a:p>
      </xdr:txBody>
    </xdr:sp>
    <xdr:clientData/>
  </xdr:twoCellAnchor>
  <xdr:twoCellAnchor>
    <xdr:from>
      <xdr:col>9</xdr:col>
      <xdr:colOff>447675</xdr:colOff>
      <xdr:row>12</xdr:row>
      <xdr:rowOff>57150</xdr:rowOff>
    </xdr:from>
    <xdr:to>
      <xdr:col>19</xdr:col>
      <xdr:colOff>447675</xdr:colOff>
      <xdr:row>31</xdr:row>
      <xdr:rowOff>70441</xdr:rowOff>
    </xdr:to>
    <xdr:sp macro="" textlink="">
      <xdr:nvSpPr>
        <xdr:cNvPr id="33" name="Rectangle 32">
          <a:extLst>
            <a:ext uri="{FF2B5EF4-FFF2-40B4-BE49-F238E27FC236}">
              <a16:creationId xmlns:a16="http://schemas.microsoft.com/office/drawing/2014/main" id="{FE2EA2DF-0253-41FD-8168-79D38D00472A}"/>
            </a:ext>
          </a:extLst>
        </xdr:cNvPr>
        <xdr:cNvSpPr/>
      </xdr:nvSpPr>
      <xdr:spPr>
        <a:xfrm>
          <a:off x="5934075" y="2000250"/>
          <a:ext cx="6096000" cy="3089866"/>
        </a:xfrm>
        <a:prstGeom prst="rect">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9</xdr:col>
      <xdr:colOff>457200</xdr:colOff>
      <xdr:row>14</xdr:row>
      <xdr:rowOff>76200</xdr:rowOff>
    </xdr:from>
    <xdr:to>
      <xdr:col>19</xdr:col>
      <xdr:colOff>438149</xdr:colOff>
      <xdr:row>31</xdr:row>
      <xdr:rowOff>66675</xdr:rowOff>
    </xdr:to>
    <xdr:graphicFrame macro="">
      <xdr:nvGraphicFramePr>
        <xdr:cNvPr id="34" name="Chart 33">
          <a:extLst>
            <a:ext uri="{FF2B5EF4-FFF2-40B4-BE49-F238E27FC236}">
              <a16:creationId xmlns:a16="http://schemas.microsoft.com/office/drawing/2014/main" id="{2B00F3E9-AFFD-4E2A-8166-FD32FC53A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514350</xdr:colOff>
      <xdr:row>12</xdr:row>
      <xdr:rowOff>57149</xdr:rowOff>
    </xdr:from>
    <xdr:to>
      <xdr:col>23</xdr:col>
      <xdr:colOff>38100</xdr:colOff>
      <xdr:row>31</xdr:row>
      <xdr:rowOff>57149</xdr:rowOff>
    </xdr:to>
    <mc:AlternateContent xmlns:mc="http://schemas.openxmlformats.org/markup-compatibility/2006" xmlns:a14="http://schemas.microsoft.com/office/drawing/2010/main">
      <mc:Choice Requires="a14">
        <xdr:graphicFrame macro="">
          <xdr:nvGraphicFramePr>
            <xdr:cNvPr id="35" name="Month 3">
              <a:extLst>
                <a:ext uri="{FF2B5EF4-FFF2-40B4-BE49-F238E27FC236}">
                  <a16:creationId xmlns:a16="http://schemas.microsoft.com/office/drawing/2014/main" id="{D3E8AC97-22EC-4F72-AA58-B80237103C17}"/>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12096750" y="2000249"/>
              <a:ext cx="1962150" cy="3076575"/>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85725</xdr:colOff>
      <xdr:row>12</xdr:row>
      <xdr:rowOff>57150</xdr:rowOff>
    </xdr:from>
    <xdr:to>
      <xdr:col>26</xdr:col>
      <xdr:colOff>85725</xdr:colOff>
      <xdr:row>31</xdr:row>
      <xdr:rowOff>66675</xdr:rowOff>
    </xdr:to>
    <mc:AlternateContent xmlns:mc="http://schemas.openxmlformats.org/markup-compatibility/2006" xmlns:a14="http://schemas.microsoft.com/office/drawing/2010/main">
      <mc:Choice Requires="a14">
        <xdr:graphicFrame macro="">
          <xdr:nvGraphicFramePr>
            <xdr:cNvPr id="36" name="Week 1">
              <a:extLst>
                <a:ext uri="{FF2B5EF4-FFF2-40B4-BE49-F238E27FC236}">
                  <a16:creationId xmlns:a16="http://schemas.microsoft.com/office/drawing/2014/main" id="{4F1E36AE-DAED-4475-BCC1-7889BA741706}"/>
                </a:ext>
              </a:extLst>
            </xdr:cNvPr>
            <xdr:cNvGraphicFramePr/>
          </xdr:nvGraphicFramePr>
          <xdr:xfrm>
            <a:off x="0" y="0"/>
            <a:ext cx="0" cy="0"/>
          </xdr:xfrm>
          <a:graphic>
            <a:graphicData uri="http://schemas.microsoft.com/office/drawing/2010/slicer">
              <sle:slicer xmlns:sle="http://schemas.microsoft.com/office/drawing/2010/slicer" name="Week 1"/>
            </a:graphicData>
          </a:graphic>
        </xdr:graphicFrame>
      </mc:Choice>
      <mc:Fallback xmlns="">
        <xdr:sp macro="" textlink="">
          <xdr:nvSpPr>
            <xdr:cNvPr id="0" name=""/>
            <xdr:cNvSpPr>
              <a:spLocks noTextEdit="1"/>
            </xdr:cNvSpPr>
          </xdr:nvSpPr>
          <xdr:spPr>
            <a:xfrm>
              <a:off x="14106525" y="2000250"/>
              <a:ext cx="1828800" cy="3086100"/>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95250</xdr:colOff>
      <xdr:row>32</xdr:row>
      <xdr:rowOff>1</xdr:rowOff>
    </xdr:from>
    <xdr:to>
      <xdr:col>13</xdr:col>
      <xdr:colOff>60916</xdr:colOff>
      <xdr:row>52</xdr:row>
      <xdr:rowOff>152401</xdr:rowOff>
    </xdr:to>
    <xdr:sp macro="" textlink="">
      <xdr:nvSpPr>
        <xdr:cNvPr id="37" name="Rectangle 36">
          <a:extLst>
            <a:ext uri="{FF2B5EF4-FFF2-40B4-BE49-F238E27FC236}">
              <a16:creationId xmlns:a16="http://schemas.microsoft.com/office/drawing/2014/main" id="{CC08DF27-3ECB-470D-A6B5-F53894D59036}"/>
            </a:ext>
          </a:extLst>
        </xdr:cNvPr>
        <xdr:cNvSpPr/>
      </xdr:nvSpPr>
      <xdr:spPr>
        <a:xfrm>
          <a:off x="95250" y="5181601"/>
          <a:ext cx="7890466" cy="3390900"/>
        </a:xfrm>
        <a:prstGeom prst="rect">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13</xdr:col>
      <xdr:colOff>152992</xdr:colOff>
      <xdr:row>32</xdr:row>
      <xdr:rowOff>0</xdr:rowOff>
    </xdr:from>
    <xdr:to>
      <xdr:col>26</xdr:col>
      <xdr:colOff>104775</xdr:colOff>
      <xdr:row>53</xdr:row>
      <xdr:rowOff>0</xdr:rowOff>
    </xdr:to>
    <xdr:sp macro="" textlink="">
      <xdr:nvSpPr>
        <xdr:cNvPr id="38" name="Rectangle 37">
          <a:extLst>
            <a:ext uri="{FF2B5EF4-FFF2-40B4-BE49-F238E27FC236}">
              <a16:creationId xmlns:a16="http://schemas.microsoft.com/office/drawing/2014/main" id="{96C010FD-475C-4D17-A0FA-760E69617B18}"/>
            </a:ext>
          </a:extLst>
        </xdr:cNvPr>
        <xdr:cNvSpPr/>
      </xdr:nvSpPr>
      <xdr:spPr>
        <a:xfrm>
          <a:off x="8077792" y="5181600"/>
          <a:ext cx="7876583" cy="3400425"/>
        </a:xfrm>
        <a:prstGeom prst="rect">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0</xdr:col>
      <xdr:colOff>85725</xdr:colOff>
      <xdr:row>35</xdr:row>
      <xdr:rowOff>114300</xdr:rowOff>
    </xdr:from>
    <xdr:to>
      <xdr:col>13</xdr:col>
      <xdr:colOff>66675</xdr:colOff>
      <xdr:row>52</xdr:row>
      <xdr:rowOff>104775</xdr:rowOff>
    </xdr:to>
    <xdr:graphicFrame macro="">
      <xdr:nvGraphicFramePr>
        <xdr:cNvPr id="39" name="Chart 38">
          <a:extLst>
            <a:ext uri="{FF2B5EF4-FFF2-40B4-BE49-F238E27FC236}">
              <a16:creationId xmlns:a16="http://schemas.microsoft.com/office/drawing/2014/main" id="{87A72BD9-AF49-454F-A550-D21F61A238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152992</xdr:colOff>
      <xdr:row>35</xdr:row>
      <xdr:rowOff>123825</xdr:rowOff>
    </xdr:from>
    <xdr:to>
      <xdr:col>26</xdr:col>
      <xdr:colOff>104776</xdr:colOff>
      <xdr:row>52</xdr:row>
      <xdr:rowOff>114300</xdr:rowOff>
    </xdr:to>
    <xdr:graphicFrame macro="">
      <xdr:nvGraphicFramePr>
        <xdr:cNvPr id="40" name="Chart 39">
          <a:extLst>
            <a:ext uri="{FF2B5EF4-FFF2-40B4-BE49-F238E27FC236}">
              <a16:creationId xmlns:a16="http://schemas.microsoft.com/office/drawing/2014/main" id="{7B13F3DE-8949-4127-8C80-C178040CB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361950</xdr:colOff>
      <xdr:row>33</xdr:row>
      <xdr:rowOff>11292</xdr:rowOff>
    </xdr:from>
    <xdr:to>
      <xdr:col>10</xdr:col>
      <xdr:colOff>152400</xdr:colOff>
      <xdr:row>35</xdr:row>
      <xdr:rowOff>109006</xdr:rowOff>
    </xdr:to>
    <xdr:sp macro="" textlink="">
      <xdr:nvSpPr>
        <xdr:cNvPr id="41" name="TextBox 40">
          <a:extLst>
            <a:ext uri="{FF2B5EF4-FFF2-40B4-BE49-F238E27FC236}">
              <a16:creationId xmlns:a16="http://schemas.microsoft.com/office/drawing/2014/main" id="{CBA0B0F2-18E1-4B44-9439-384CBCA845F8}"/>
            </a:ext>
          </a:extLst>
        </xdr:cNvPr>
        <xdr:cNvSpPr txBox="1"/>
      </xdr:nvSpPr>
      <xdr:spPr>
        <a:xfrm>
          <a:off x="2190750" y="5354817"/>
          <a:ext cx="4057650" cy="421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000" b="1">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rPr>
            <a:t>Average AHT Performance by Month</a:t>
          </a:r>
        </a:p>
      </xdr:txBody>
    </xdr:sp>
    <xdr:clientData/>
  </xdr:twoCellAnchor>
  <xdr:twoCellAnchor>
    <xdr:from>
      <xdr:col>16</xdr:col>
      <xdr:colOff>247650</xdr:colOff>
      <xdr:row>32</xdr:row>
      <xdr:rowOff>104775</xdr:rowOff>
    </xdr:from>
    <xdr:to>
      <xdr:col>23</xdr:col>
      <xdr:colOff>150287</xdr:colOff>
      <xdr:row>35</xdr:row>
      <xdr:rowOff>46038</xdr:rowOff>
    </xdr:to>
    <xdr:sp macro="" textlink="">
      <xdr:nvSpPr>
        <xdr:cNvPr id="42" name="TextBox 41">
          <a:extLst>
            <a:ext uri="{FF2B5EF4-FFF2-40B4-BE49-F238E27FC236}">
              <a16:creationId xmlns:a16="http://schemas.microsoft.com/office/drawing/2014/main" id="{231DCCBB-0CFE-4BD5-82C0-2DCE33F787C3}"/>
            </a:ext>
          </a:extLst>
        </xdr:cNvPr>
        <xdr:cNvSpPr txBox="1"/>
      </xdr:nvSpPr>
      <xdr:spPr>
        <a:xfrm>
          <a:off x="10001250" y="5286375"/>
          <a:ext cx="4169837" cy="427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000" b="1">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rPr>
            <a:t>Average</a:t>
          </a:r>
          <a:r>
            <a:rPr lang="vi-VN" sz="2000" b="1" baseline="0">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rPr>
            <a:t> SLA</a:t>
          </a:r>
          <a:r>
            <a:rPr lang="vi-VN" sz="2000" b="1">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rPr>
            <a:t> Performance by Month</a:t>
          </a:r>
        </a:p>
      </xdr:txBody>
    </xdr:sp>
    <xdr:clientData/>
  </xdr:twoCellAnchor>
  <xdr:twoCellAnchor>
    <xdr:from>
      <xdr:col>0</xdr:col>
      <xdr:colOff>85725</xdr:colOff>
      <xdr:row>53</xdr:row>
      <xdr:rowOff>76201</xdr:rowOff>
    </xdr:from>
    <xdr:to>
      <xdr:col>13</xdr:col>
      <xdr:colOff>51391</xdr:colOff>
      <xdr:row>74</xdr:row>
      <xdr:rowOff>66676</xdr:rowOff>
    </xdr:to>
    <xdr:sp macro="" textlink="">
      <xdr:nvSpPr>
        <xdr:cNvPr id="43" name="Rectangle 42">
          <a:extLst>
            <a:ext uri="{FF2B5EF4-FFF2-40B4-BE49-F238E27FC236}">
              <a16:creationId xmlns:a16="http://schemas.microsoft.com/office/drawing/2014/main" id="{DA088BC7-CEAB-45C7-AF0C-A483CBF5EBC4}"/>
            </a:ext>
          </a:extLst>
        </xdr:cNvPr>
        <xdr:cNvSpPr/>
      </xdr:nvSpPr>
      <xdr:spPr>
        <a:xfrm>
          <a:off x="85725" y="8658226"/>
          <a:ext cx="7890466" cy="3390900"/>
        </a:xfrm>
        <a:prstGeom prst="rect">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13</xdr:col>
      <xdr:colOff>143467</xdr:colOff>
      <xdr:row>53</xdr:row>
      <xdr:rowOff>76200</xdr:rowOff>
    </xdr:from>
    <xdr:to>
      <xdr:col>26</xdr:col>
      <xdr:colOff>95250</xdr:colOff>
      <xdr:row>74</xdr:row>
      <xdr:rowOff>76200</xdr:rowOff>
    </xdr:to>
    <xdr:sp macro="" textlink="">
      <xdr:nvSpPr>
        <xdr:cNvPr id="44" name="Rectangle 43">
          <a:extLst>
            <a:ext uri="{FF2B5EF4-FFF2-40B4-BE49-F238E27FC236}">
              <a16:creationId xmlns:a16="http://schemas.microsoft.com/office/drawing/2014/main" id="{5978D32B-94F6-4F65-9BF1-90656B4A4D3F}"/>
            </a:ext>
          </a:extLst>
        </xdr:cNvPr>
        <xdr:cNvSpPr/>
      </xdr:nvSpPr>
      <xdr:spPr>
        <a:xfrm>
          <a:off x="8068267" y="8658225"/>
          <a:ext cx="7876583" cy="3400425"/>
        </a:xfrm>
        <a:prstGeom prst="rect">
          <a:avLst/>
        </a:prstGeom>
        <a:solidFill>
          <a:srgbClr val="303B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vi-VN" sz="1100"/>
        </a:p>
      </xdr:txBody>
    </xdr:sp>
    <xdr:clientData/>
  </xdr:twoCellAnchor>
  <xdr:twoCellAnchor>
    <xdr:from>
      <xdr:col>2</xdr:col>
      <xdr:colOff>333375</xdr:colOff>
      <xdr:row>54</xdr:row>
      <xdr:rowOff>116067</xdr:rowOff>
    </xdr:from>
    <xdr:to>
      <xdr:col>10</xdr:col>
      <xdr:colOff>361950</xdr:colOff>
      <xdr:row>57</xdr:row>
      <xdr:rowOff>51856</xdr:rowOff>
    </xdr:to>
    <xdr:sp macro="" textlink="">
      <xdr:nvSpPr>
        <xdr:cNvPr id="45" name="TextBox 44">
          <a:extLst>
            <a:ext uri="{FF2B5EF4-FFF2-40B4-BE49-F238E27FC236}">
              <a16:creationId xmlns:a16="http://schemas.microsoft.com/office/drawing/2014/main" id="{2D8750E8-41EC-41E0-936A-0C81744668EC}"/>
            </a:ext>
          </a:extLst>
        </xdr:cNvPr>
        <xdr:cNvSpPr txBox="1"/>
      </xdr:nvSpPr>
      <xdr:spPr>
        <a:xfrm>
          <a:off x="1552575" y="8860017"/>
          <a:ext cx="4905375" cy="421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000" b="1">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rPr>
            <a:t>Average AHT Performance by Month</a:t>
          </a:r>
        </a:p>
      </xdr:txBody>
    </xdr:sp>
    <xdr:clientData/>
  </xdr:twoCellAnchor>
  <xdr:twoCellAnchor>
    <xdr:from>
      <xdr:col>13</xdr:col>
      <xdr:colOff>76201</xdr:colOff>
      <xdr:row>54</xdr:row>
      <xdr:rowOff>9525</xdr:rowOff>
    </xdr:from>
    <xdr:to>
      <xdr:col>23</xdr:col>
      <xdr:colOff>342901</xdr:colOff>
      <xdr:row>56</xdr:row>
      <xdr:rowOff>112713</xdr:rowOff>
    </xdr:to>
    <xdr:sp macro="" textlink="">
      <xdr:nvSpPr>
        <xdr:cNvPr id="46" name="TextBox 45">
          <a:extLst>
            <a:ext uri="{FF2B5EF4-FFF2-40B4-BE49-F238E27FC236}">
              <a16:creationId xmlns:a16="http://schemas.microsoft.com/office/drawing/2014/main" id="{228E9761-DEA0-4BAB-934D-2BB46267FED8}"/>
            </a:ext>
          </a:extLst>
        </xdr:cNvPr>
        <xdr:cNvSpPr txBox="1"/>
      </xdr:nvSpPr>
      <xdr:spPr>
        <a:xfrm>
          <a:off x="8001001" y="8753475"/>
          <a:ext cx="6362700" cy="427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vi-VN" sz="2000" b="1">
              <a:solidFill>
                <a:schemeClr val="accent1">
                  <a:lumMod val="20000"/>
                  <a:lumOff val="80000"/>
                </a:schemeClr>
              </a:solidFill>
              <a:latin typeface="Calibri" panose="020F0502020204030204" pitchFamily="34" charset="0"/>
              <a:ea typeface="Calibri" panose="020F0502020204030204" pitchFamily="34" charset="0"/>
              <a:cs typeface="Calibri" panose="020F0502020204030204" pitchFamily="34" charset="0"/>
            </a:rPr>
            <a:t>Average Utilization Rate Performance by Month</a:t>
          </a:r>
        </a:p>
      </xdr:txBody>
    </xdr:sp>
    <xdr:clientData/>
  </xdr:twoCellAnchor>
  <xdr:twoCellAnchor>
    <xdr:from>
      <xdr:col>0</xdr:col>
      <xdr:colOff>76200</xdr:colOff>
      <xdr:row>57</xdr:row>
      <xdr:rowOff>38101</xdr:rowOff>
    </xdr:from>
    <xdr:to>
      <xdr:col>13</xdr:col>
      <xdr:colOff>38100</xdr:colOff>
      <xdr:row>74</xdr:row>
      <xdr:rowOff>28576</xdr:rowOff>
    </xdr:to>
    <xdr:graphicFrame macro="">
      <xdr:nvGraphicFramePr>
        <xdr:cNvPr id="47" name="Chart 46">
          <a:extLst>
            <a:ext uri="{FF2B5EF4-FFF2-40B4-BE49-F238E27FC236}">
              <a16:creationId xmlns:a16="http://schemas.microsoft.com/office/drawing/2014/main" id="{FA5A2CDC-C375-4BDA-AAE1-7A864516A8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152401</xdr:colOff>
      <xdr:row>57</xdr:row>
      <xdr:rowOff>9524</xdr:rowOff>
    </xdr:from>
    <xdr:to>
      <xdr:col>25</xdr:col>
      <xdr:colOff>438151</xdr:colOff>
      <xdr:row>74</xdr:row>
      <xdr:rowOff>76200</xdr:rowOff>
    </xdr:to>
    <xdr:graphicFrame macro="">
      <xdr:nvGraphicFramePr>
        <xdr:cNvPr id="48" name="Chart 47">
          <a:extLst>
            <a:ext uri="{FF2B5EF4-FFF2-40B4-BE49-F238E27FC236}">
              <a16:creationId xmlns:a16="http://schemas.microsoft.com/office/drawing/2014/main" id="{4F626BDD-EA6A-4225-B382-F8E29DB89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0.32108</cdr:x>
      <cdr:y>0.42494</cdr:y>
    </cdr:from>
    <cdr:to>
      <cdr:x>0.68848</cdr:x>
      <cdr:y>0.591</cdr:y>
    </cdr:to>
    <cdr:sp macro="" textlink="'Weekly Pivot Tables'!$B$22">
      <cdr:nvSpPr>
        <cdr:cNvPr id="2" name="TextBox 1">
          <a:extLst xmlns:a="http://schemas.openxmlformats.org/drawingml/2006/main">
            <a:ext uri="{FF2B5EF4-FFF2-40B4-BE49-F238E27FC236}">
              <a16:creationId xmlns:a16="http://schemas.microsoft.com/office/drawing/2014/main" id="{7EC6E464-D736-B954-1155-76CDC0FA0E79}"/>
            </a:ext>
          </a:extLst>
        </cdr:cNvPr>
        <cdr:cNvSpPr txBox="1"/>
      </cdr:nvSpPr>
      <cdr:spPr>
        <a:xfrm xmlns:a="http://schemas.openxmlformats.org/drawingml/2006/main">
          <a:off x="831850" y="841375"/>
          <a:ext cx="951871" cy="328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57576BFC-AB39-43F8-84EC-76B11719D975}" type="TxLink">
            <a:rPr lang="en-US" sz="1400" b="1" i="0" u="none" strike="noStrike">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rPr>
            <a:pPr algn="ctr"/>
            <a:t>2062542</a:t>
          </a:fld>
          <a:endParaRPr lang="vi-VN" sz="1400" b="1">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0.25546</cdr:x>
      <cdr:y>0.41532</cdr:y>
    </cdr:from>
    <cdr:to>
      <cdr:x>0.66503</cdr:x>
      <cdr:y>0.58138</cdr:y>
    </cdr:to>
    <cdr:sp macro="" textlink="">
      <cdr:nvSpPr>
        <cdr:cNvPr id="2" name="TextBox 1">
          <a:extLst xmlns:a="http://schemas.openxmlformats.org/drawingml/2006/main">
            <a:ext uri="{FF2B5EF4-FFF2-40B4-BE49-F238E27FC236}">
              <a16:creationId xmlns:a16="http://schemas.microsoft.com/office/drawing/2014/main" id="{092BB389-BFE1-C21E-1EBF-7FFB6E52C7C4}"/>
            </a:ext>
          </a:extLst>
        </cdr:cNvPr>
        <cdr:cNvSpPr txBox="1"/>
      </cdr:nvSpPr>
      <cdr:spPr>
        <a:xfrm xmlns:a="http://schemas.openxmlformats.org/drawingml/2006/main">
          <a:off x="593725" y="822325"/>
          <a:ext cx="951871" cy="328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vi-VN" sz="2400" b="1">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endParaRPr>
        </a:p>
      </cdr:txBody>
    </cdr:sp>
  </cdr:relSizeAnchor>
  <cdr:relSizeAnchor xmlns:cdr="http://schemas.openxmlformats.org/drawingml/2006/chartDrawing">
    <cdr:from>
      <cdr:x>0.29235</cdr:x>
      <cdr:y>0.41051</cdr:y>
    </cdr:from>
    <cdr:to>
      <cdr:x>0.70192</cdr:x>
      <cdr:y>0.57657</cdr:y>
    </cdr:to>
    <cdr:sp macro="" textlink="'Weekly Pivot Tables'!$C$22">
      <cdr:nvSpPr>
        <cdr:cNvPr id="3" name="TextBox 1">
          <a:extLst xmlns:a="http://schemas.openxmlformats.org/drawingml/2006/main">
            <a:ext uri="{FF2B5EF4-FFF2-40B4-BE49-F238E27FC236}">
              <a16:creationId xmlns:a16="http://schemas.microsoft.com/office/drawing/2014/main" id="{D8166714-E3EB-E13D-48F1-B2E385637072}"/>
            </a:ext>
          </a:extLst>
        </cdr:cNvPr>
        <cdr:cNvSpPr txBox="1"/>
      </cdr:nvSpPr>
      <cdr:spPr>
        <a:xfrm xmlns:a="http://schemas.openxmlformats.org/drawingml/2006/main">
          <a:off x="679450" y="812800"/>
          <a:ext cx="951871" cy="328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5FCF2E09-CA82-4A67-BCAC-4E7B091B3B50}" type="TxLink">
            <a:rPr lang="en-US" sz="1400" b="1" i="0" u="none" strike="noStrike">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rPr>
            <a:pPr algn="ctr"/>
            <a:t>2017405</a:t>
          </a:fld>
          <a:endParaRPr lang="vi-VN" sz="4000" b="1">
            <a:solidFill>
              <a:schemeClr val="accent3">
                <a:lumMod val="20000"/>
                <a:lumOff val="80000"/>
              </a:schemeClr>
            </a:solidFill>
            <a:latin typeface="Calibri" panose="020F0502020204030204" pitchFamily="34" charset="0"/>
            <a:ea typeface="Calibri" panose="020F0502020204030204" pitchFamily="34" charset="0"/>
            <a:cs typeface="Calibri" panose="020F050202020403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4</xdr:col>
      <xdr:colOff>523874</xdr:colOff>
      <xdr:row>8</xdr:row>
      <xdr:rowOff>123826</xdr:rowOff>
    </xdr:from>
    <xdr:to>
      <xdr:col>9</xdr:col>
      <xdr:colOff>2114549</xdr:colOff>
      <xdr:row>24</xdr:row>
      <xdr:rowOff>123826</xdr:rowOff>
    </xdr:to>
    <xdr:graphicFrame macro="">
      <xdr:nvGraphicFramePr>
        <xdr:cNvPr id="2" name="Chart 1">
          <a:extLst>
            <a:ext uri="{FF2B5EF4-FFF2-40B4-BE49-F238E27FC236}">
              <a16:creationId xmlns:a16="http://schemas.microsoft.com/office/drawing/2014/main" id="{D7BAAD42-984A-D127-719C-2AAB08B43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xdr:colOff>
      <xdr:row>43</xdr:row>
      <xdr:rowOff>76200</xdr:rowOff>
    </xdr:from>
    <xdr:to>
      <xdr:col>13</xdr:col>
      <xdr:colOff>1971675</xdr:colOff>
      <xdr:row>60</xdr:row>
      <xdr:rowOff>123825</xdr:rowOff>
    </xdr:to>
    <xdr:graphicFrame macro="">
      <xdr:nvGraphicFramePr>
        <xdr:cNvPr id="5" name="Chart 4">
          <a:extLst>
            <a:ext uri="{FF2B5EF4-FFF2-40B4-BE49-F238E27FC236}">
              <a16:creationId xmlns:a16="http://schemas.microsoft.com/office/drawing/2014/main" id="{BB77CDBF-090A-A105-4070-35BD439262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538161</xdr:colOff>
      <xdr:row>63</xdr:row>
      <xdr:rowOff>28575</xdr:rowOff>
    </xdr:from>
    <xdr:to>
      <xdr:col>13</xdr:col>
      <xdr:colOff>2066924</xdr:colOff>
      <xdr:row>80</xdr:row>
      <xdr:rowOff>95250</xdr:rowOff>
    </xdr:to>
    <xdr:graphicFrame macro="">
      <xdr:nvGraphicFramePr>
        <xdr:cNvPr id="6" name="Chart 5">
          <a:extLst>
            <a:ext uri="{FF2B5EF4-FFF2-40B4-BE49-F238E27FC236}">
              <a16:creationId xmlns:a16="http://schemas.microsoft.com/office/drawing/2014/main" id="{31C40C21-1555-F78A-FE74-CB42B21C42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85</xdr:row>
      <xdr:rowOff>57149</xdr:rowOff>
    </xdr:from>
    <xdr:to>
      <xdr:col>13</xdr:col>
      <xdr:colOff>466724</xdr:colOff>
      <xdr:row>102</xdr:row>
      <xdr:rowOff>142875</xdr:rowOff>
    </xdr:to>
    <xdr:graphicFrame macro="">
      <xdr:nvGraphicFramePr>
        <xdr:cNvPr id="9" name="Chart 8">
          <a:extLst>
            <a:ext uri="{FF2B5EF4-FFF2-40B4-BE49-F238E27FC236}">
              <a16:creationId xmlns:a16="http://schemas.microsoft.com/office/drawing/2014/main" id="{3C868E7F-C37D-6AED-EC39-D03EF5918E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409575</xdr:colOff>
      <xdr:row>127</xdr:row>
      <xdr:rowOff>0</xdr:rowOff>
    </xdr:from>
    <xdr:to>
      <xdr:col>5</xdr:col>
      <xdr:colOff>200025</xdr:colOff>
      <xdr:row>127</xdr:row>
      <xdr:rowOff>0</xdr:rowOff>
    </xdr:to>
    <xdr:cxnSp macro="">
      <xdr:nvCxnSpPr>
        <xdr:cNvPr id="18" name="Straight Connector 17">
          <a:extLst>
            <a:ext uri="{FF2B5EF4-FFF2-40B4-BE49-F238E27FC236}">
              <a16:creationId xmlns:a16="http://schemas.microsoft.com/office/drawing/2014/main" id="{0CC6760F-F1AC-B90D-B75C-C674CFEAC01F}"/>
            </a:ext>
          </a:extLst>
        </xdr:cNvPr>
        <xdr:cNvCxnSpPr/>
      </xdr:nvCxnSpPr>
      <xdr:spPr>
        <a:xfrm>
          <a:off x="4219575" y="18945225"/>
          <a:ext cx="800100"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133350</xdr:colOff>
      <xdr:row>112</xdr:row>
      <xdr:rowOff>85725</xdr:rowOff>
    </xdr:from>
    <xdr:to>
      <xdr:col>9</xdr:col>
      <xdr:colOff>2276475</xdr:colOff>
      <xdr:row>129</xdr:row>
      <xdr:rowOff>76200</xdr:rowOff>
    </xdr:to>
    <xdr:graphicFrame macro="">
      <xdr:nvGraphicFramePr>
        <xdr:cNvPr id="24" name="Chart 23">
          <a:extLst>
            <a:ext uri="{FF2B5EF4-FFF2-40B4-BE49-F238E27FC236}">
              <a16:creationId xmlns:a16="http://schemas.microsoft.com/office/drawing/2014/main" id="{637CA3D8-1342-3BA6-5675-45D0875DB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2324100</xdr:colOff>
      <xdr:row>1</xdr:row>
      <xdr:rowOff>95250</xdr:rowOff>
    </xdr:from>
    <xdr:to>
      <xdr:col>12</xdr:col>
      <xdr:colOff>390525</xdr:colOff>
      <xdr:row>16</xdr:row>
      <xdr:rowOff>47625</xdr:rowOff>
    </xdr:to>
    <mc:AlternateContent xmlns:mc="http://schemas.openxmlformats.org/markup-compatibility/2006" xmlns:a14="http://schemas.microsoft.com/office/drawing/2010/main">
      <mc:Choice Requires="a14">
        <xdr:graphicFrame macro="">
          <xdr:nvGraphicFramePr>
            <xdr:cNvPr id="25" name="Month">
              <a:extLst>
                <a:ext uri="{FF2B5EF4-FFF2-40B4-BE49-F238E27FC236}">
                  <a16:creationId xmlns:a16="http://schemas.microsoft.com/office/drawing/2014/main" id="{F4BDBEAA-C393-FD4F-453A-653349C6070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239625" y="257175"/>
              <a:ext cx="1828800" cy="2381250"/>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714375</xdr:colOff>
      <xdr:row>26</xdr:row>
      <xdr:rowOff>76200</xdr:rowOff>
    </xdr:from>
    <xdr:to>
      <xdr:col>9</xdr:col>
      <xdr:colOff>190500</xdr:colOff>
      <xdr:row>43</xdr:row>
      <xdr:rowOff>66675</xdr:rowOff>
    </xdr:to>
    <xdr:graphicFrame macro="">
      <xdr:nvGraphicFramePr>
        <xdr:cNvPr id="26" name="Chart 25">
          <a:extLst>
            <a:ext uri="{FF2B5EF4-FFF2-40B4-BE49-F238E27FC236}">
              <a16:creationId xmlns:a16="http://schemas.microsoft.com/office/drawing/2014/main" id="{DE175979-25D6-1C08-C80C-CD5152113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542925</xdr:colOff>
      <xdr:row>25</xdr:row>
      <xdr:rowOff>152400</xdr:rowOff>
    </xdr:from>
    <xdr:to>
      <xdr:col>13</xdr:col>
      <xdr:colOff>666750</xdr:colOff>
      <xdr:row>42</xdr:row>
      <xdr:rowOff>142875</xdr:rowOff>
    </xdr:to>
    <xdr:graphicFrame macro="">
      <xdr:nvGraphicFramePr>
        <xdr:cNvPr id="29" name="Chart 28">
          <a:extLst>
            <a:ext uri="{FF2B5EF4-FFF2-40B4-BE49-F238E27FC236}">
              <a16:creationId xmlns:a16="http://schemas.microsoft.com/office/drawing/2014/main" id="{2E30F8EF-4D56-F4CE-C16B-C50EB55550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76200</xdr:colOff>
      <xdr:row>0</xdr:row>
      <xdr:rowOff>123825</xdr:rowOff>
    </xdr:from>
    <xdr:to>
      <xdr:col>12</xdr:col>
      <xdr:colOff>76200</xdr:colOff>
      <xdr:row>15</xdr:row>
      <xdr:rowOff>76200</xdr:rowOff>
    </xdr:to>
    <mc:AlternateContent xmlns:mc="http://schemas.openxmlformats.org/markup-compatibility/2006" xmlns:a14="http://schemas.microsoft.com/office/drawing/2010/main">
      <mc:Choice Requires="a14">
        <xdr:graphicFrame macro="">
          <xdr:nvGraphicFramePr>
            <xdr:cNvPr id="2" name="Month 2">
              <a:extLst>
                <a:ext uri="{FF2B5EF4-FFF2-40B4-BE49-F238E27FC236}">
                  <a16:creationId xmlns:a16="http://schemas.microsoft.com/office/drawing/2014/main" id="{B0579F62-53AF-3115-6B87-D121686F7537}"/>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10039350" y="123825"/>
              <a:ext cx="1828800" cy="2381250"/>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180975</xdr:colOff>
      <xdr:row>0</xdr:row>
      <xdr:rowOff>114300</xdr:rowOff>
    </xdr:from>
    <xdr:to>
      <xdr:col>15</xdr:col>
      <xdr:colOff>180975</xdr:colOff>
      <xdr:row>15</xdr:row>
      <xdr:rowOff>66675</xdr:rowOff>
    </xdr:to>
    <mc:AlternateContent xmlns:mc="http://schemas.openxmlformats.org/markup-compatibility/2006" xmlns:a14="http://schemas.microsoft.com/office/drawing/2010/main">
      <mc:Choice Requires="a14">
        <xdr:graphicFrame macro="">
          <xdr:nvGraphicFramePr>
            <xdr:cNvPr id="3" name="Week">
              <a:extLst>
                <a:ext uri="{FF2B5EF4-FFF2-40B4-BE49-F238E27FC236}">
                  <a16:creationId xmlns:a16="http://schemas.microsoft.com/office/drawing/2014/main" id="{124C5A1A-FDC3-8118-1018-D50D9757EA4D}"/>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11972925" y="114300"/>
              <a:ext cx="1828800" cy="2381250"/>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171450</xdr:colOff>
      <xdr:row>18</xdr:row>
      <xdr:rowOff>28575</xdr:rowOff>
    </xdr:from>
    <xdr:to>
      <xdr:col>7</xdr:col>
      <xdr:colOff>352425</xdr:colOff>
      <xdr:row>35</xdr:row>
      <xdr:rowOff>19050</xdr:rowOff>
    </xdr:to>
    <xdr:graphicFrame macro="">
      <xdr:nvGraphicFramePr>
        <xdr:cNvPr id="4" name="Chart 3">
          <a:extLst>
            <a:ext uri="{FF2B5EF4-FFF2-40B4-BE49-F238E27FC236}">
              <a16:creationId xmlns:a16="http://schemas.microsoft.com/office/drawing/2014/main" id="{1E0CAC65-36EF-DF56-561C-3A04EEE2E7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428625</xdr:colOff>
      <xdr:row>18</xdr:row>
      <xdr:rowOff>66675</xdr:rowOff>
    </xdr:from>
    <xdr:to>
      <xdr:col>16</xdr:col>
      <xdr:colOff>123825</xdr:colOff>
      <xdr:row>35</xdr:row>
      <xdr:rowOff>57150</xdr:rowOff>
    </xdr:to>
    <xdr:graphicFrame macro="">
      <xdr:nvGraphicFramePr>
        <xdr:cNvPr id="5" name="Chart 4">
          <a:extLst>
            <a:ext uri="{FF2B5EF4-FFF2-40B4-BE49-F238E27FC236}">
              <a16:creationId xmlns:a16="http://schemas.microsoft.com/office/drawing/2014/main" id="{4EC0967D-397D-F109-5881-36942F84E0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223837</xdr:colOff>
      <xdr:row>37</xdr:row>
      <xdr:rowOff>123825</xdr:rowOff>
    </xdr:from>
    <xdr:to>
      <xdr:col>15</xdr:col>
      <xdr:colOff>528637</xdr:colOff>
      <xdr:row>54</xdr:row>
      <xdr:rowOff>114300</xdr:rowOff>
    </xdr:to>
    <xdr:graphicFrame macro="">
      <xdr:nvGraphicFramePr>
        <xdr:cNvPr id="6" name="Chart 5">
          <a:extLst>
            <a:ext uri="{FF2B5EF4-FFF2-40B4-BE49-F238E27FC236}">
              <a16:creationId xmlns:a16="http://schemas.microsoft.com/office/drawing/2014/main" id="{56BE6D9B-FBA2-5800-4057-77DF979B4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300037</xdr:colOff>
      <xdr:row>56</xdr:row>
      <xdr:rowOff>0</xdr:rowOff>
    </xdr:from>
    <xdr:to>
      <xdr:col>15</xdr:col>
      <xdr:colOff>604837</xdr:colOff>
      <xdr:row>72</xdr:row>
      <xdr:rowOff>152400</xdr:rowOff>
    </xdr:to>
    <xdr:graphicFrame macro="">
      <xdr:nvGraphicFramePr>
        <xdr:cNvPr id="7" name="Chart 6">
          <a:extLst>
            <a:ext uri="{FF2B5EF4-FFF2-40B4-BE49-F238E27FC236}">
              <a16:creationId xmlns:a16="http://schemas.microsoft.com/office/drawing/2014/main" id="{DF532CE7-83CF-BC4B-A1F5-A3352A6E66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166686</xdr:colOff>
      <xdr:row>76</xdr:row>
      <xdr:rowOff>123825</xdr:rowOff>
    </xdr:from>
    <xdr:to>
      <xdr:col>17</xdr:col>
      <xdr:colOff>76199</xdr:colOff>
      <xdr:row>93</xdr:row>
      <xdr:rowOff>114300</xdr:rowOff>
    </xdr:to>
    <xdr:graphicFrame macro="">
      <xdr:nvGraphicFramePr>
        <xdr:cNvPr id="8" name="Chart 7">
          <a:extLst>
            <a:ext uri="{FF2B5EF4-FFF2-40B4-BE49-F238E27FC236}">
              <a16:creationId xmlns:a16="http://schemas.microsoft.com/office/drawing/2014/main" id="{184B9E11-2437-9695-88E1-63C3CB6ED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204787</xdr:colOff>
      <xdr:row>97</xdr:row>
      <xdr:rowOff>28575</xdr:rowOff>
    </xdr:from>
    <xdr:to>
      <xdr:col>15</xdr:col>
      <xdr:colOff>509587</xdr:colOff>
      <xdr:row>114</xdr:row>
      <xdr:rowOff>19050</xdr:rowOff>
    </xdr:to>
    <xdr:graphicFrame macro="">
      <xdr:nvGraphicFramePr>
        <xdr:cNvPr id="9" name="Chart 8">
          <a:extLst>
            <a:ext uri="{FF2B5EF4-FFF2-40B4-BE49-F238E27FC236}">
              <a16:creationId xmlns:a16="http://schemas.microsoft.com/office/drawing/2014/main" id="{DE20675F-C979-A4AC-DE46-BFF625002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33336</xdr:colOff>
      <xdr:row>118</xdr:row>
      <xdr:rowOff>76200</xdr:rowOff>
    </xdr:from>
    <xdr:to>
      <xdr:col>18</xdr:col>
      <xdr:colOff>571500</xdr:colOff>
      <xdr:row>135</xdr:row>
      <xdr:rowOff>66675</xdr:rowOff>
    </xdr:to>
    <xdr:graphicFrame macro="">
      <xdr:nvGraphicFramePr>
        <xdr:cNvPr id="11" name="Chart 10">
          <a:extLst>
            <a:ext uri="{FF2B5EF4-FFF2-40B4-BE49-F238E27FC236}">
              <a16:creationId xmlns:a16="http://schemas.microsoft.com/office/drawing/2014/main" id="{0A333CFD-6431-C504-1A04-CDF0EA8998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200025</xdr:colOff>
      <xdr:row>164</xdr:row>
      <xdr:rowOff>57150</xdr:rowOff>
    </xdr:from>
    <xdr:to>
      <xdr:col>3</xdr:col>
      <xdr:colOff>1000125</xdr:colOff>
      <xdr:row>164</xdr:row>
      <xdr:rowOff>57150</xdr:rowOff>
    </xdr:to>
    <xdr:cxnSp macro="">
      <xdr:nvCxnSpPr>
        <xdr:cNvPr id="13" name="Straight Connector 12">
          <a:extLst>
            <a:ext uri="{FF2B5EF4-FFF2-40B4-BE49-F238E27FC236}">
              <a16:creationId xmlns:a16="http://schemas.microsoft.com/office/drawing/2014/main" id="{91260ED1-F271-4554-B947-B0ED158DBEA0}"/>
            </a:ext>
          </a:extLst>
        </xdr:cNvPr>
        <xdr:cNvCxnSpPr/>
      </xdr:nvCxnSpPr>
      <xdr:spPr>
        <a:xfrm>
          <a:off x="4238625" y="26612850"/>
          <a:ext cx="800100"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352425</xdr:colOff>
      <xdr:row>150</xdr:row>
      <xdr:rowOff>57150</xdr:rowOff>
    </xdr:from>
    <xdr:to>
      <xdr:col>10</xdr:col>
      <xdr:colOff>428625</xdr:colOff>
      <xdr:row>167</xdr:row>
      <xdr:rowOff>47625</xdr:rowOff>
    </xdr:to>
    <xdr:graphicFrame macro="">
      <xdr:nvGraphicFramePr>
        <xdr:cNvPr id="14" name="Chart 13">
          <a:extLst>
            <a:ext uri="{FF2B5EF4-FFF2-40B4-BE49-F238E27FC236}">
              <a16:creationId xmlns:a16="http://schemas.microsoft.com/office/drawing/2014/main" id="{64059768-7BB7-AF66-5B16-8CED80449C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976312</xdr:colOff>
      <xdr:row>53</xdr:row>
      <xdr:rowOff>0</xdr:rowOff>
    </xdr:from>
    <xdr:to>
      <xdr:col>7</xdr:col>
      <xdr:colOff>776287</xdr:colOff>
      <xdr:row>53</xdr:row>
      <xdr:rowOff>4762</xdr:rowOff>
    </xdr:to>
    <xdr:graphicFrame macro="">
      <xdr:nvGraphicFramePr>
        <xdr:cNvPr id="2" name="Chart 1">
          <a:extLst>
            <a:ext uri="{FF2B5EF4-FFF2-40B4-BE49-F238E27FC236}">
              <a16:creationId xmlns:a16="http://schemas.microsoft.com/office/drawing/2014/main" id="{E91C3801-7F54-9089-1562-2A9F4BD94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uong Tran" refreshedDate="45287.702831944443" createdVersion="8" refreshedVersion="8" minRefreshableVersion="3" recordCount="51" xr:uid="{234C0CD6-A008-4A3A-8BAC-05221CEA01D1}">
  <cacheSource type="worksheet">
    <worksheetSource ref="A1:U52" sheet="All Projects"/>
  </cacheSource>
  <cacheFields count="21">
    <cacheField name="Project" numFmtId="0">
      <sharedItems count="3">
        <s v="Project 1"/>
        <s v="Project 2"/>
        <s v="Project 3"/>
      </sharedItems>
    </cacheField>
    <cacheField name="Month" numFmtId="0">
      <sharedItems count="4">
        <s v="August"/>
        <s v="September"/>
        <s v="October"/>
        <s v="November"/>
      </sharedItems>
    </cacheField>
    <cacheField name="Week" numFmtId="0">
      <sharedItems containsSemiMixedTypes="0" containsString="0" containsNumber="1" containsInteger="1" minValue="31" maxValue="47" count="17">
        <n v="31"/>
        <n v="32"/>
        <n v="33"/>
        <n v="34"/>
        <n v="35"/>
        <n v="36"/>
        <n v="37"/>
        <n v="38"/>
        <n v="39"/>
        <n v="40"/>
        <n v="41"/>
        <n v="42"/>
        <n v="43"/>
        <n v="44"/>
        <n v="45"/>
        <n v="46"/>
        <n v="47"/>
      </sharedItems>
    </cacheField>
    <cacheField name="Period Date" numFmtId="0">
      <sharedItems/>
    </cacheField>
    <cacheField name="Inflow" numFmtId="0">
      <sharedItems containsSemiMixedTypes="0" containsString="0" containsNumber="1" containsInteger="1" minValue="96391" maxValue="400158"/>
    </cacheField>
    <cacheField name="Outflow" numFmtId="0">
      <sharedItems containsSemiMixedTypes="0" containsString="0" containsNumber="1" containsInteger="1" minValue="92934" maxValue="401599"/>
    </cacheField>
    <cacheField name="AHT" numFmtId="0">
      <sharedItems containsSemiMixedTypes="0" containsString="0" containsNumber="1" minValue="22.03" maxValue="49.78"/>
    </cacheField>
    <cacheField name="SLA" numFmtId="0">
      <sharedItems containsSemiMixedTypes="0" containsString="0" containsNumber="1" minValue="58.57" maxValue="98.35"/>
    </cacheField>
    <cacheField name="Utilization Rate" numFmtId="0">
      <sharedItems containsSemiMixedTypes="0" containsString="0" containsNumber="1" minValue="56.34" maxValue="82.81"/>
    </cacheField>
    <cacheField name="Accuracy" numFmtId="10">
      <sharedItems containsSemiMixedTypes="0" containsString="0" containsNumber="1" minValue="0.877" maxValue="0.98570000000000002"/>
    </cacheField>
    <cacheField name="AHT Target" numFmtId="0">
      <sharedItems containsSemiMixedTypes="0" containsString="0" containsNumber="1" containsInteger="1" minValue="25" maxValue="35"/>
    </cacheField>
    <cacheField name="SLA Target" numFmtId="0">
      <sharedItems containsSemiMixedTypes="0" containsString="0" containsNumber="1" containsInteger="1" minValue="80" maxValue="80"/>
    </cacheField>
    <cacheField name="AHT Variance" numFmtId="0">
      <sharedItems containsSemiMixedTypes="0" containsString="0" containsNumber="1" minValue="-14.780000000000001" maxValue="11.25"/>
    </cacheField>
    <cacheField name="SLA Variance" numFmtId="0">
      <sharedItems containsSemiMixedTypes="0" containsString="0" containsNumber="1" minValue="-18.349999999999994" maxValue="21.43"/>
    </cacheField>
    <cacheField name="Utilization Rate Performance" numFmtId="0">
      <sharedItems/>
    </cacheField>
    <cacheField name="Utilization Rate Lower Limit" numFmtId="0">
      <sharedItems containsSemiMixedTypes="0" containsString="0" containsNumber="1" containsInteger="1" minValue="63" maxValue="63"/>
    </cacheField>
    <cacheField name="Utilization Rate Upper Limit" numFmtId="0">
      <sharedItems containsSemiMixedTypes="0" containsString="0" containsNumber="1" containsInteger="1" minValue="75" maxValue="75"/>
    </cacheField>
    <cacheField name="Utilization Rate Healthy Range" numFmtId="0">
      <sharedItems containsSemiMixedTypes="0" containsString="0" containsNumber="1" containsInteger="1" minValue="12" maxValue="12"/>
    </cacheField>
    <cacheField name="Accuracy Target" numFmtId="9">
      <sharedItems containsSemiMixedTypes="0" containsString="0" containsNumber="1" minValue="0.9" maxValue="0.97"/>
    </cacheField>
    <cacheField name="Target Not Achieved" numFmtId="10">
      <sharedItems containsSemiMixedTypes="0" containsString="0" containsNumber="1" minValue="0" maxValue="4.3000000000000038E-2"/>
    </cacheField>
    <cacheField name="Target Over Achieved" numFmtId="10">
      <sharedItems containsSemiMixedTypes="0" containsString="0" containsNumber="1" minValue="0" maxValue="7.889999999999997E-2"/>
    </cacheField>
  </cacheFields>
  <extLst>
    <ext xmlns:x14="http://schemas.microsoft.com/office/spreadsheetml/2009/9/main" uri="{725AE2AE-9491-48be-B2B4-4EB974FC3084}">
      <x14:pivotCacheDefinition pivotCacheId="17211146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x v="0"/>
    <s v="01.08-07.08"/>
    <n v="400158"/>
    <n v="401599"/>
    <n v="22.77"/>
    <n v="93.03"/>
    <n v="72.680000000000007"/>
    <n v="0.91159999999999997"/>
    <n v="30"/>
    <n v="80"/>
    <n v="7.23"/>
    <n v="-13.030000000000001"/>
    <s v="Within Target Range"/>
    <n v="63"/>
    <n v="75"/>
    <n v="12"/>
    <n v="0.92"/>
    <n v="8.4000000000000741E-3"/>
    <n v="0"/>
  </r>
  <r>
    <x v="0"/>
    <x v="0"/>
    <x v="1"/>
    <s v="08.08-14.08"/>
    <n v="368814"/>
    <n v="367698"/>
    <n v="24.58"/>
    <n v="95.6"/>
    <n v="72.61"/>
    <n v="0.92159999999999997"/>
    <n v="30"/>
    <n v="80"/>
    <n v="5.4200000000000017"/>
    <n v="-15.599999999999994"/>
    <s v="Within Target Range"/>
    <n v="63"/>
    <n v="75"/>
    <n v="12"/>
    <n v="0.92"/>
    <n v="0"/>
    <n v="1.5999999999999348E-3"/>
  </r>
  <r>
    <x v="0"/>
    <x v="0"/>
    <x v="2"/>
    <s v="15.08-21.08"/>
    <n v="356427"/>
    <n v="357751"/>
    <n v="24.96"/>
    <n v="98.35"/>
    <n v="72.06"/>
    <n v="0.93510000000000004"/>
    <n v="30"/>
    <n v="80"/>
    <n v="5.0399999999999991"/>
    <n v="-18.349999999999994"/>
    <s v="Within Target Range"/>
    <n v="63"/>
    <n v="75"/>
    <n v="12"/>
    <n v="0.92"/>
    <n v="0"/>
    <n v="1.5100000000000002E-2"/>
  </r>
  <r>
    <x v="0"/>
    <x v="0"/>
    <x v="3"/>
    <s v="22.08-28.08"/>
    <n v="343767"/>
    <n v="342629"/>
    <n v="24.47"/>
    <n v="91.3"/>
    <n v="69.11"/>
    <n v="0.92900000000000005"/>
    <n v="30"/>
    <n v="80"/>
    <n v="5.5300000000000011"/>
    <n v="-11.299999999999997"/>
    <s v="Within Target Range"/>
    <n v="63"/>
    <n v="75"/>
    <n v="12"/>
    <n v="0.92"/>
    <n v="0"/>
    <n v="9.000000000000008E-3"/>
  </r>
  <r>
    <x v="0"/>
    <x v="1"/>
    <x v="4"/>
    <s v="29.08-04.09"/>
    <n v="368705"/>
    <n v="349253"/>
    <n v="23.99"/>
    <n v="86.72"/>
    <n v="69.87"/>
    <n v="0.94269999999999998"/>
    <n v="30"/>
    <n v="80"/>
    <n v="6.0100000000000016"/>
    <n v="-6.7199999999999989"/>
    <s v="Within Target Range"/>
    <n v="63"/>
    <n v="75"/>
    <n v="12"/>
    <n v="0.92"/>
    <n v="0"/>
    <n v="2.2699999999999942E-2"/>
  </r>
  <r>
    <x v="0"/>
    <x v="1"/>
    <x v="5"/>
    <s v="05.09-11.09"/>
    <n v="341192"/>
    <n v="339450"/>
    <n v="24"/>
    <n v="86.9"/>
    <n v="71.89"/>
    <n v="0.91510000000000002"/>
    <n v="30"/>
    <n v="80"/>
    <n v="6"/>
    <n v="-6.9000000000000057"/>
    <s v="Within Target Range"/>
    <n v="63"/>
    <n v="75"/>
    <n v="12"/>
    <n v="0.92"/>
    <n v="4.9000000000000155E-3"/>
    <n v="0"/>
  </r>
  <r>
    <x v="0"/>
    <x v="1"/>
    <x v="6"/>
    <s v="12.09-18.09"/>
    <n v="357956"/>
    <n v="358054"/>
    <n v="25.29"/>
    <n v="86.62"/>
    <n v="72.17"/>
    <n v="0.93630000000000002"/>
    <n v="30"/>
    <n v="80"/>
    <n v="4.7100000000000009"/>
    <n v="-6.6200000000000045"/>
    <s v="Within Target Range"/>
    <n v="63"/>
    <n v="75"/>
    <n v="12"/>
    <n v="0.92"/>
    <n v="0"/>
    <n v="1.6299999999999981E-2"/>
  </r>
  <r>
    <x v="0"/>
    <x v="1"/>
    <x v="7"/>
    <s v="19.09-25.09"/>
    <n v="393856"/>
    <n v="391103"/>
    <n v="25.65"/>
    <n v="86.31"/>
    <n v="70.42"/>
    <n v="0.90769999999999995"/>
    <n v="30"/>
    <n v="80"/>
    <n v="4.3500000000000014"/>
    <n v="-6.3100000000000023"/>
    <s v="Within Target Range"/>
    <n v="63"/>
    <n v="75"/>
    <n v="12"/>
    <n v="0.92"/>
    <n v="1.2300000000000089E-2"/>
    <n v="0"/>
  </r>
  <r>
    <x v="0"/>
    <x v="1"/>
    <x v="8"/>
    <s v="26.09-02.10"/>
    <n v="330739"/>
    <n v="329338"/>
    <n v="27.2"/>
    <n v="86.93"/>
    <n v="57.84"/>
    <n v="0.94110000000000005"/>
    <n v="30"/>
    <n v="80"/>
    <n v="2.8000000000000007"/>
    <n v="-6.9300000000000068"/>
    <s v="Within Target Range"/>
    <n v="63"/>
    <n v="75"/>
    <n v="12"/>
    <n v="0.92"/>
    <n v="0"/>
    <n v="2.1100000000000008E-2"/>
  </r>
  <r>
    <x v="0"/>
    <x v="2"/>
    <x v="9"/>
    <s v="03.10-09.10"/>
    <n v="345424"/>
    <n v="342837"/>
    <n v="30.08"/>
    <n v="90.52"/>
    <n v="60.16"/>
    <n v="0.88439999999999996"/>
    <n v="30"/>
    <n v="80"/>
    <n v="-7.9999999999998295E-2"/>
    <n v="-10.519999999999996"/>
    <s v="Within Target Range"/>
    <n v="63"/>
    <n v="75"/>
    <n v="12"/>
    <n v="0.92"/>
    <n v="3.5600000000000076E-2"/>
    <n v="0"/>
  </r>
  <r>
    <x v="0"/>
    <x v="2"/>
    <x v="10"/>
    <s v="10.10-16.10"/>
    <n v="349585"/>
    <n v="347692"/>
    <n v="29.19"/>
    <n v="85.75"/>
    <n v="60.08"/>
    <n v="0.9587"/>
    <n v="30"/>
    <n v="80"/>
    <n v="0.80999999999999872"/>
    <n v="-5.75"/>
    <s v="Within Target Range"/>
    <n v="63"/>
    <n v="75"/>
    <n v="12"/>
    <n v="0.92"/>
    <n v="0"/>
    <n v="3.8699999999999957E-2"/>
  </r>
  <r>
    <x v="0"/>
    <x v="2"/>
    <x v="11"/>
    <s v="17.10-23.10"/>
    <n v="343572"/>
    <n v="339857"/>
    <n v="23.1"/>
    <n v="93.62"/>
    <n v="63.12"/>
    <n v="0.89490000000000003"/>
    <n v="30"/>
    <n v="80"/>
    <n v="6.8999999999999986"/>
    <n v="-13.620000000000005"/>
    <s v="Within Target Range"/>
    <n v="63"/>
    <n v="75"/>
    <n v="12"/>
    <n v="0.92"/>
    <n v="2.5100000000000011E-2"/>
    <n v="0"/>
  </r>
  <r>
    <x v="0"/>
    <x v="2"/>
    <x v="12"/>
    <s v="24.10-30.10"/>
    <n v="320060"/>
    <n v="318151"/>
    <n v="29.32"/>
    <n v="86.87"/>
    <n v="60.33"/>
    <n v="0.94359999999999999"/>
    <n v="30"/>
    <n v="80"/>
    <n v="0.67999999999999972"/>
    <n v="-6.8700000000000045"/>
    <s v="Within Target Range"/>
    <n v="63"/>
    <n v="75"/>
    <n v="12"/>
    <n v="0.92"/>
    <n v="0"/>
    <n v="2.3599999999999954E-2"/>
  </r>
  <r>
    <x v="0"/>
    <x v="3"/>
    <x v="13"/>
    <s v="31.10-06.11"/>
    <n v="347137"/>
    <n v="341640"/>
    <n v="29.23"/>
    <n v="84.58"/>
    <n v="60.32"/>
    <n v="0.89890000000000003"/>
    <n v="30"/>
    <n v="80"/>
    <n v="0.76999999999999957"/>
    <n v="-4.5799999999999983"/>
    <s v="Within Target Range"/>
    <n v="63"/>
    <n v="75"/>
    <n v="12"/>
    <n v="0.92"/>
    <n v="2.1100000000000008E-2"/>
    <n v="0"/>
  </r>
  <r>
    <x v="0"/>
    <x v="3"/>
    <x v="14"/>
    <s v="07.11-13.11"/>
    <n v="332149"/>
    <n v="325493"/>
    <n v="28.21"/>
    <n v="82.53"/>
    <n v="60.46"/>
    <n v="0.94610000000000005"/>
    <n v="30"/>
    <n v="80"/>
    <n v="1.7899999999999991"/>
    <n v="-2.5300000000000011"/>
    <s v="Within Target Range"/>
    <n v="63"/>
    <n v="75"/>
    <n v="12"/>
    <n v="0.92"/>
    <n v="0"/>
    <n v="2.6100000000000012E-2"/>
  </r>
  <r>
    <x v="0"/>
    <x v="3"/>
    <x v="15"/>
    <s v="14.11-20.11"/>
    <n v="273542"/>
    <n v="272754"/>
    <n v="30.97"/>
    <n v="87.7"/>
    <n v="59.76"/>
    <n v="0.877"/>
    <n v="30"/>
    <n v="80"/>
    <n v="-0.96999999999999886"/>
    <n v="-7.7000000000000028"/>
    <s v="Within Target Range"/>
    <n v="63"/>
    <n v="75"/>
    <n v="12"/>
    <n v="0.92"/>
    <n v="4.3000000000000038E-2"/>
    <n v="0"/>
  </r>
  <r>
    <x v="0"/>
    <x v="3"/>
    <x v="16"/>
    <s v="21.11-27.11"/>
    <n v="264916"/>
    <n v="267307"/>
    <n v="31.94"/>
    <n v="87.49"/>
    <n v="56.34"/>
    <n v="0.95240000000000002"/>
    <n v="30"/>
    <n v="80"/>
    <n v="-1.9400000000000013"/>
    <n v="-7.4899999999999949"/>
    <s v="Within Target Range"/>
    <n v="63"/>
    <n v="75"/>
    <n v="12"/>
    <n v="0.92"/>
    <n v="0"/>
    <n v="3.2399999999999984E-2"/>
  </r>
  <r>
    <x v="1"/>
    <x v="0"/>
    <x v="0"/>
    <s v="01.08-07.08"/>
    <n v="167243"/>
    <n v="166615"/>
    <n v="29.42"/>
    <n v="88.56"/>
    <n v="74.819999999999993"/>
    <n v="0.96289999999999998"/>
    <n v="35"/>
    <n v="80"/>
    <n v="5.5799999999999983"/>
    <n v="-8.5600000000000023"/>
    <s v="Within Target Range"/>
    <n v="63"/>
    <n v="75"/>
    <n v="12"/>
    <n v="0.97"/>
    <n v="7.0999999999999952E-3"/>
    <n v="0"/>
  </r>
  <r>
    <x v="1"/>
    <x v="0"/>
    <x v="1"/>
    <s v="08.08-14.08"/>
    <n v="143501"/>
    <n v="142946"/>
    <n v="33.64"/>
    <n v="90.34"/>
    <n v="75.75"/>
    <n v="0.96709999999999996"/>
    <n v="35"/>
    <n v="80"/>
    <n v="1.3599999999999994"/>
    <n v="-10.340000000000003"/>
    <s v="Higher than Target Range"/>
    <n v="63"/>
    <n v="75"/>
    <n v="12"/>
    <n v="0.97"/>
    <n v="2.9000000000000137E-3"/>
    <n v="0"/>
  </r>
  <r>
    <x v="1"/>
    <x v="0"/>
    <x v="2"/>
    <s v="15.08-21.08"/>
    <n v="125168"/>
    <n v="125927"/>
    <n v="36.25"/>
    <n v="97.24"/>
    <n v="75.77"/>
    <n v="0.97150000000000003"/>
    <n v="35"/>
    <n v="80"/>
    <n v="-1.25"/>
    <n v="-17.239999999999995"/>
    <s v="Higher than Target Range"/>
    <n v="63"/>
    <n v="75"/>
    <n v="12"/>
    <n v="0.97"/>
    <n v="0"/>
    <n v="1.5000000000000568E-3"/>
  </r>
  <r>
    <x v="1"/>
    <x v="0"/>
    <x v="3"/>
    <s v="22.08-28.08"/>
    <n v="104378"/>
    <n v="105737"/>
    <n v="38.43"/>
    <n v="96.83"/>
    <n v="77"/>
    <n v="0.97230000000000005"/>
    <n v="35"/>
    <n v="80"/>
    <n v="-3.4299999999999997"/>
    <n v="-16.829999999999998"/>
    <s v="Higher than Target Range"/>
    <n v="63"/>
    <n v="75"/>
    <n v="12"/>
    <n v="0.97"/>
    <n v="0"/>
    <n v="2.3000000000000798E-3"/>
  </r>
  <r>
    <x v="1"/>
    <x v="1"/>
    <x v="4"/>
    <s v="29.08-04.09"/>
    <n v="140524"/>
    <n v="141966"/>
    <n v="34.229999999999997"/>
    <n v="89.53"/>
    <n v="75.39"/>
    <n v="0.98570000000000002"/>
    <n v="35"/>
    <n v="80"/>
    <n v="0.77000000000000313"/>
    <n v="-9.5300000000000011"/>
    <s v="Higher than Target Range"/>
    <n v="63"/>
    <n v="75"/>
    <n v="12"/>
    <n v="0.97"/>
    <n v="0"/>
    <n v="1.5700000000000047E-2"/>
  </r>
  <r>
    <x v="1"/>
    <x v="1"/>
    <x v="5"/>
    <s v="05.09-11.09"/>
    <n v="130234"/>
    <n v="130854"/>
    <n v="33.979999999999997"/>
    <n v="86.71"/>
    <n v="75.16"/>
    <n v="0.96950000000000003"/>
    <n v="35"/>
    <n v="80"/>
    <n v="1.0200000000000031"/>
    <n v="-6.7099999999999937"/>
    <s v="Higher than Target Range"/>
    <n v="63"/>
    <n v="75"/>
    <n v="12"/>
    <n v="0.97"/>
    <n v="4.9999999999994493E-4"/>
    <n v="0"/>
  </r>
  <r>
    <x v="1"/>
    <x v="1"/>
    <x v="6"/>
    <s v="12.09-18.09"/>
    <n v="161674"/>
    <n v="145809"/>
    <n v="34.409999999999997"/>
    <n v="74.95"/>
    <n v="76.599999999999994"/>
    <n v="0.96950000000000003"/>
    <n v="35"/>
    <n v="80"/>
    <n v="0.59000000000000341"/>
    <n v="5.0499999999999972"/>
    <s v="Higher than Target Range"/>
    <n v="63"/>
    <n v="75"/>
    <n v="12"/>
    <n v="0.97"/>
    <n v="4.9999999999994493E-4"/>
    <n v="0"/>
  </r>
  <r>
    <x v="1"/>
    <x v="1"/>
    <x v="7"/>
    <s v="19.09-25.09"/>
    <n v="148126"/>
    <n v="147228"/>
    <n v="35.21"/>
    <n v="58.57"/>
    <n v="77.59"/>
    <n v="0.94899999999999995"/>
    <n v="35"/>
    <n v="80"/>
    <n v="-0.21000000000000085"/>
    <n v="21.43"/>
    <s v="Higher than Target Range"/>
    <n v="63"/>
    <n v="75"/>
    <n v="12"/>
    <n v="0.97"/>
    <n v="2.1000000000000019E-2"/>
    <n v="0"/>
  </r>
  <r>
    <x v="1"/>
    <x v="1"/>
    <x v="8"/>
    <s v="26.09-02.10"/>
    <n v="136608"/>
    <n v="135545"/>
    <n v="38.39"/>
    <n v="82.01"/>
    <n v="80.09"/>
    <n v="0.97470000000000001"/>
    <n v="35"/>
    <n v="80"/>
    <n v="-3.3900000000000006"/>
    <n v="-2.0100000000000051"/>
    <s v="Higher than Target Range"/>
    <n v="63"/>
    <n v="75"/>
    <n v="12"/>
    <n v="0.97"/>
    <n v="0"/>
    <n v="4.7000000000000375E-3"/>
  </r>
  <r>
    <x v="1"/>
    <x v="2"/>
    <x v="9"/>
    <s v="03.10-09.10"/>
    <n v="120956"/>
    <n v="120028"/>
    <n v="42.4"/>
    <n v="88.71"/>
    <n v="78.989999999999995"/>
    <n v="0.97540000000000004"/>
    <n v="35"/>
    <n v="80"/>
    <n v="-7.3999999999999986"/>
    <n v="-8.7099999999999937"/>
    <s v="Higher than Target Range"/>
    <n v="63"/>
    <n v="75"/>
    <n v="12"/>
    <n v="0.97"/>
    <n v="0"/>
    <n v="5.4000000000000714E-3"/>
  </r>
  <r>
    <x v="1"/>
    <x v="2"/>
    <x v="10"/>
    <s v="10.10-16.10"/>
    <n v="130190"/>
    <n v="129006"/>
    <n v="41.19"/>
    <n v="78.7"/>
    <n v="80.27"/>
    <n v="0.95720000000000005"/>
    <n v="35"/>
    <n v="80"/>
    <n v="-6.1899999999999977"/>
    <n v="1.2999999999999972"/>
    <s v="Higher than Target Range"/>
    <n v="63"/>
    <n v="75"/>
    <n v="12"/>
    <n v="0.97"/>
    <n v="1.2799999999999923E-2"/>
    <n v="0"/>
  </r>
  <r>
    <x v="1"/>
    <x v="2"/>
    <x v="11"/>
    <s v="17.10-23.10"/>
    <n v="104144"/>
    <n v="103785"/>
    <n v="45.44"/>
    <n v="80.39"/>
    <n v="82.81"/>
    <n v="0.96809999999999996"/>
    <n v="35"/>
    <n v="80"/>
    <n v="-10.439999999999998"/>
    <n v="-0.39000000000000057"/>
    <s v="Higher than Target Range"/>
    <n v="63"/>
    <n v="75"/>
    <n v="12"/>
    <n v="0.97"/>
    <n v="1.9000000000000128E-3"/>
    <n v="0"/>
  </r>
  <r>
    <x v="1"/>
    <x v="2"/>
    <x v="12"/>
    <s v="24.10-30.10"/>
    <n v="96391"/>
    <n v="95830"/>
    <n v="49.78"/>
    <n v="72.25"/>
    <n v="79.97"/>
    <n v="0.9728"/>
    <n v="35"/>
    <n v="80"/>
    <n v="-14.780000000000001"/>
    <n v="7.75"/>
    <s v="Higher than Target Range"/>
    <n v="63"/>
    <n v="75"/>
    <n v="12"/>
    <n v="0.97"/>
    <n v="0"/>
    <n v="2.8000000000000247E-3"/>
  </r>
  <r>
    <x v="1"/>
    <x v="3"/>
    <x v="13"/>
    <s v="31.10-06.11"/>
    <n v="97921"/>
    <n v="97169"/>
    <n v="25.64"/>
    <n v="84.85"/>
    <n v="78.150000000000006"/>
    <n v="0.9788"/>
    <n v="35"/>
    <n v="80"/>
    <n v="9.36"/>
    <n v="-4.8499999999999943"/>
    <s v="Higher than Target Range"/>
    <n v="63"/>
    <n v="75"/>
    <n v="12"/>
    <n v="0.97"/>
    <n v="0"/>
    <n v="8.80000000000003E-3"/>
  </r>
  <r>
    <x v="1"/>
    <x v="3"/>
    <x v="14"/>
    <s v="07.11-13.11"/>
    <n v="99253"/>
    <n v="92934"/>
    <n v="26.03"/>
    <n v="85.73"/>
    <n v="78.650000000000006"/>
    <n v="0.95499999999999996"/>
    <n v="35"/>
    <n v="80"/>
    <n v="8.9699999999999989"/>
    <n v="-5.730000000000004"/>
    <s v="Higher than Target Range"/>
    <n v="63"/>
    <n v="75"/>
    <n v="12"/>
    <n v="0.97"/>
    <n v="1.5000000000000013E-2"/>
    <n v="0"/>
  </r>
  <r>
    <x v="1"/>
    <x v="3"/>
    <x v="15"/>
    <s v="14.11-20.11"/>
    <n v="109560"/>
    <n v="103762"/>
    <n v="23.75"/>
    <n v="70.23"/>
    <n v="76.03"/>
    <n v="0.98409999999999997"/>
    <n v="35"/>
    <n v="80"/>
    <n v="11.25"/>
    <n v="9.769999999999996"/>
    <s v="Higher than Target Range"/>
    <n v="63"/>
    <n v="75"/>
    <n v="12"/>
    <n v="0.97"/>
    <n v="0"/>
    <n v="1.4100000000000001E-2"/>
  </r>
  <r>
    <x v="1"/>
    <x v="3"/>
    <x v="16"/>
    <s v="21.11-27.11"/>
    <n v="107499"/>
    <n v="102307"/>
    <n v="29.39"/>
    <n v="66.599999999999994"/>
    <n v="75.03"/>
    <n v="0.97619999999999996"/>
    <n v="35"/>
    <n v="80"/>
    <n v="5.6099999999999994"/>
    <n v="13.400000000000006"/>
    <s v="Higher than Target Range"/>
    <n v="63"/>
    <n v="75"/>
    <n v="12"/>
    <n v="0.97"/>
    <n v="0"/>
    <n v="6.1999999999999833E-3"/>
  </r>
  <r>
    <x v="2"/>
    <x v="0"/>
    <x v="0"/>
    <s v="01.08-07.08"/>
    <n v="127930"/>
    <n v="125393"/>
    <n v="22.03"/>
    <n v="86.12"/>
    <n v="76.87"/>
    <n v="0.97889999999999999"/>
    <n v="25"/>
    <n v="80"/>
    <n v="2.9699999999999989"/>
    <n v="3.8799999999999955"/>
    <s v="Higher than Target Range"/>
    <n v="63"/>
    <n v="75"/>
    <n v="12"/>
    <n v="0.9"/>
    <n v="0"/>
    <n v="7.889999999999997E-2"/>
  </r>
  <r>
    <x v="2"/>
    <x v="0"/>
    <x v="1"/>
    <s v="08.08-14.08"/>
    <n v="134350"/>
    <n v="130278"/>
    <n v="22.98"/>
    <n v="83.28"/>
    <n v="76.28"/>
    <n v="0.96189999999999998"/>
    <n v="25"/>
    <n v="80"/>
    <n v="2.0199999999999996"/>
    <n v="6.7199999999999989"/>
    <s v="Higher than Target Range"/>
    <n v="63"/>
    <n v="75"/>
    <n v="12"/>
    <n v="0.9"/>
    <n v="0"/>
    <n v="6.1899999999999955E-2"/>
  </r>
  <r>
    <x v="2"/>
    <x v="0"/>
    <x v="2"/>
    <s v="15.08-21.08"/>
    <n v="124620"/>
    <n v="105965"/>
    <n v="23.89"/>
    <n v="77.03"/>
    <n v="67.92"/>
    <n v="0.97319999999999995"/>
    <n v="25"/>
    <n v="80"/>
    <n v="1.1099999999999994"/>
    <n v="12.969999999999999"/>
    <s v="Within Target Range"/>
    <n v="63"/>
    <n v="75"/>
    <n v="12"/>
    <n v="0.9"/>
    <n v="0"/>
    <n v="7.3199999999999932E-2"/>
  </r>
  <r>
    <x v="2"/>
    <x v="0"/>
    <x v="3"/>
    <s v="22.08-28.08"/>
    <n v="137222"/>
    <n v="131341"/>
    <n v="23.23"/>
    <n v="77.17"/>
    <n v="68.819999999999993"/>
    <n v="0.94340000000000002"/>
    <n v="25"/>
    <n v="80"/>
    <n v="1.7699999999999996"/>
    <n v="12.829999999999998"/>
    <s v="Within Target Range"/>
    <n v="63"/>
    <n v="75"/>
    <n v="12"/>
    <n v="0.9"/>
    <n v="0"/>
    <n v="4.3399999999999994E-2"/>
  </r>
  <r>
    <x v="2"/>
    <x v="1"/>
    <x v="4"/>
    <s v="29.08-04.09"/>
    <n v="130344"/>
    <n v="126713"/>
    <n v="23.76"/>
    <n v="85.02"/>
    <n v="69.069999999999993"/>
    <n v="0.96779999999999999"/>
    <n v="25"/>
    <n v="80"/>
    <n v="1.2399999999999984"/>
    <n v="4.980000000000004"/>
    <s v="Within Target Range"/>
    <n v="63"/>
    <n v="75"/>
    <n v="12"/>
    <n v="0.9"/>
    <n v="0"/>
    <n v="6.7799999999999971E-2"/>
  </r>
  <r>
    <x v="2"/>
    <x v="1"/>
    <x v="5"/>
    <s v="05.09-11.09"/>
    <n v="139923"/>
    <n v="135935"/>
    <n v="23.2"/>
    <n v="84.42"/>
    <n v="71.25"/>
    <n v="0.96360000000000001"/>
    <n v="25"/>
    <n v="80"/>
    <n v="1.8000000000000007"/>
    <n v="5.5799999999999983"/>
    <s v="Within Target Range"/>
    <n v="63"/>
    <n v="75"/>
    <n v="12"/>
    <n v="0.9"/>
    <n v="0"/>
    <n v="6.359999999999999E-2"/>
  </r>
  <r>
    <x v="2"/>
    <x v="1"/>
    <x v="6"/>
    <s v="12.09-18.09"/>
    <n v="143557"/>
    <n v="143557"/>
    <n v="22.77"/>
    <n v="86.27"/>
    <n v="74.760000000000005"/>
    <n v="0.95169999999999999"/>
    <n v="25"/>
    <n v="80"/>
    <n v="2.2300000000000004"/>
    <n v="3.730000000000004"/>
    <s v="Within Target Range"/>
    <n v="63"/>
    <n v="75"/>
    <n v="12"/>
    <n v="0.9"/>
    <n v="0"/>
    <n v="5.1699999999999968E-2"/>
  </r>
  <r>
    <x v="2"/>
    <x v="1"/>
    <x v="7"/>
    <s v="19.09-25.09"/>
    <n v="148711"/>
    <n v="144844"/>
    <n v="23.03"/>
    <n v="87.66"/>
    <n v="75.16"/>
    <n v="0.97519999999999996"/>
    <n v="25"/>
    <n v="80"/>
    <n v="1.9699999999999989"/>
    <n v="2.3400000000000034"/>
    <s v="Higher than Target Range"/>
    <n v="63"/>
    <n v="75"/>
    <n v="12"/>
    <n v="0.9"/>
    <n v="0"/>
    <n v="7.5199999999999934E-2"/>
  </r>
  <r>
    <x v="2"/>
    <x v="1"/>
    <x v="8"/>
    <s v="26.09-02.10"/>
    <n v="147669"/>
    <n v="147669"/>
    <n v="23.72"/>
    <n v="89.55"/>
    <n v="77.540000000000006"/>
    <n v="0.96819999999999995"/>
    <n v="25"/>
    <n v="80"/>
    <n v="1.2800000000000011"/>
    <n v="0.45000000000000284"/>
    <s v="Higher than Target Range"/>
    <n v="63"/>
    <n v="75"/>
    <n v="12"/>
    <n v="0.9"/>
    <n v="0"/>
    <n v="6.8199999999999927E-2"/>
  </r>
  <r>
    <x v="2"/>
    <x v="2"/>
    <x v="9"/>
    <s v="03.10-09.10"/>
    <n v="144018"/>
    <n v="139951"/>
    <n v="23.75"/>
    <n v="83"/>
    <n v="77.010000000000005"/>
    <n v="0.95020000000000004"/>
    <n v="25"/>
    <n v="80"/>
    <n v="1.25"/>
    <n v="7"/>
    <s v="Higher than Target Range"/>
    <n v="63"/>
    <n v="75"/>
    <n v="12"/>
    <n v="0.9"/>
    <n v="0"/>
    <n v="5.0200000000000022E-2"/>
  </r>
  <r>
    <x v="2"/>
    <x v="2"/>
    <x v="10"/>
    <s v="10.10-16.10"/>
    <n v="137045"/>
    <n v="130824"/>
    <n v="23.88"/>
    <n v="73.06"/>
    <n v="74.97"/>
    <n v="0.91110000000000002"/>
    <n v="25"/>
    <n v="80"/>
    <n v="1.120000000000001"/>
    <n v="16.939999999999998"/>
    <s v="Within Target Range"/>
    <n v="63"/>
    <n v="75"/>
    <n v="12"/>
    <n v="0.9"/>
    <n v="0"/>
    <n v="1.1099999999999999E-2"/>
  </r>
  <r>
    <x v="2"/>
    <x v="2"/>
    <x v="11"/>
    <s v="17.10-23.10"/>
    <n v="138630"/>
    <n v="134101"/>
    <n v="23.54"/>
    <n v="84.72"/>
    <n v="81.849999999999994"/>
    <n v="0.93459999999999999"/>
    <n v="25"/>
    <n v="80"/>
    <n v="1.4600000000000009"/>
    <n v="5.2800000000000011"/>
    <s v="Higher than Target Range"/>
    <n v="63"/>
    <n v="75"/>
    <n v="12"/>
    <n v="0.9"/>
    <n v="0"/>
    <n v="3.4599999999999964E-2"/>
  </r>
  <r>
    <x v="2"/>
    <x v="2"/>
    <x v="12"/>
    <s v="24.10-30.10"/>
    <n v="125653"/>
    <n v="121502"/>
    <n v="24.21"/>
    <n v="86.72"/>
    <n v="75.17"/>
    <n v="0.93220000000000003"/>
    <n v="25"/>
    <n v="80"/>
    <n v="0.78999999999999915"/>
    <n v="3.2800000000000011"/>
    <s v="Higher than Target Range"/>
    <n v="63"/>
    <n v="75"/>
    <n v="12"/>
    <n v="0.9"/>
    <n v="0"/>
    <n v="3.2200000000000006E-2"/>
  </r>
  <r>
    <x v="2"/>
    <x v="3"/>
    <x v="13"/>
    <s v="31.10-06.11"/>
    <n v="109430"/>
    <n v="106150"/>
    <n v="25.28"/>
    <n v="83.63"/>
    <n v="72.31"/>
    <n v="0.94279999999999997"/>
    <n v="25"/>
    <n v="80"/>
    <n v="-0.28000000000000114"/>
    <n v="6.3700000000000045"/>
    <s v="Within Target Range"/>
    <n v="63"/>
    <n v="75"/>
    <n v="12"/>
    <n v="0.9"/>
    <n v="0"/>
    <n v="4.2799999999999949E-2"/>
  </r>
  <r>
    <x v="2"/>
    <x v="3"/>
    <x v="14"/>
    <s v="07.11-13.11"/>
    <n v="107505"/>
    <n v="103566"/>
    <n v="25.02"/>
    <n v="80.92"/>
    <n v="71.98"/>
    <n v="0.94289999999999996"/>
    <n v="25"/>
    <n v="80"/>
    <n v="-1.9999999999999574E-2"/>
    <n v="9.0799999999999983"/>
    <s v="Within Target Range"/>
    <n v="63"/>
    <n v="75"/>
    <n v="12"/>
    <n v="0.9"/>
    <n v="0"/>
    <n v="4.2899999999999938E-2"/>
  </r>
  <r>
    <x v="2"/>
    <x v="3"/>
    <x v="15"/>
    <s v="14.11-20.11"/>
    <n v="106772"/>
    <n v="102600"/>
    <n v="25.93"/>
    <n v="78.61"/>
    <n v="68.48"/>
    <n v="0.96709999999999996"/>
    <n v="25"/>
    <n v="80"/>
    <n v="-0.92999999999999972"/>
    <n v="11.39"/>
    <s v="Within Target Range"/>
    <n v="63"/>
    <n v="75"/>
    <n v="12"/>
    <n v="0.9"/>
    <n v="0"/>
    <n v="6.7099999999999937E-2"/>
  </r>
  <r>
    <x v="2"/>
    <x v="3"/>
    <x v="16"/>
    <s v="21.11-27.11"/>
    <n v="106858"/>
    <n v="101723"/>
    <n v="26"/>
    <n v="84.7"/>
    <n v="66.58"/>
    <n v="0.95379999999999998"/>
    <n v="25"/>
    <n v="80"/>
    <n v="-1"/>
    <n v="5.2999999999999972"/>
    <s v="Within Target Range"/>
    <n v="63"/>
    <n v="75"/>
    <n v="12"/>
    <n v="0.9"/>
    <n v="0"/>
    <n v="5.3799999999999959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607327-6D8F-4618-BB37-936114C69763}" name="PivotTable22"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09:C113" firstHeaderRow="0" firstDataRow="1" firstDataCol="1"/>
  <pivotFields count="21">
    <pivotField axis="axisRow" showAll="0">
      <items count="4">
        <item x="0"/>
        <item x="1"/>
        <item x="2"/>
        <item t="default"/>
      </items>
    </pivotField>
    <pivotField showAll="0">
      <items count="5">
        <item x="0"/>
        <item x="1"/>
        <item x="2"/>
        <item x="3"/>
        <item t="default"/>
      </items>
    </pivotField>
    <pivotField showAll="0"/>
    <pivotField showAll="0"/>
    <pivotField showAll="0"/>
    <pivotField showAll="0"/>
    <pivotField showAll="0"/>
    <pivotField showAll="0"/>
    <pivotField showAll="0"/>
    <pivotField dataField="1" numFmtId="10" showAll="0"/>
    <pivotField showAll="0"/>
    <pivotField showAll="0"/>
    <pivotField showAll="0"/>
    <pivotField showAll="0"/>
    <pivotField showAll="0"/>
    <pivotField showAll="0"/>
    <pivotField showAll="0"/>
    <pivotField showAll="0"/>
    <pivotField dataField="1" numFmtId="9" showAll="0"/>
    <pivotField showAll="0"/>
    <pivotField showAll="0"/>
  </pivotFields>
  <rowFields count="1">
    <field x="0"/>
  </rowFields>
  <rowItems count="4">
    <i>
      <x/>
    </i>
    <i>
      <x v="1"/>
    </i>
    <i>
      <x v="2"/>
    </i>
    <i t="grand">
      <x/>
    </i>
  </rowItems>
  <colFields count="1">
    <field x="-2"/>
  </colFields>
  <colItems count="2">
    <i>
      <x/>
    </i>
    <i i="1">
      <x v="1"/>
    </i>
  </colItems>
  <dataFields count="2">
    <dataField name="Average of Accuracy" fld="9" subtotal="average" baseField="0" baseItem="0"/>
    <dataField name="Average of Accuracy Target" fld="18" subtotal="average" baseField="0" baseItem="0"/>
  </dataFields>
  <formats count="1">
    <format dxfId="4">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BBB87A1-7881-4DF8-9DAD-471C5F7B03C1}" name="PivotTable42"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97:C113" firstHeaderRow="0" firstDataRow="1" firstDataCol="1"/>
  <pivotFields count="21">
    <pivotField axis="axisRow" showAll="0">
      <items count="4">
        <item x="0"/>
        <item x="1"/>
        <item x="2"/>
        <item t="default"/>
      </items>
    </pivotField>
    <pivotField showAll="0">
      <items count="5">
        <item h="1" x="0"/>
        <item h="1" x="1"/>
        <item h="1" x="2"/>
        <item x="3"/>
        <item t="default"/>
      </items>
    </pivotField>
    <pivotField axis="axisRow" showAll="0">
      <items count="18">
        <item x="0"/>
        <item x="1"/>
        <item x="2"/>
        <item x="3"/>
        <item x="4"/>
        <item x="5"/>
        <item x="6"/>
        <item x="7"/>
        <item x="8"/>
        <item x="9"/>
        <item x="10"/>
        <item x="11"/>
        <item x="12"/>
        <item x="13"/>
        <item x="14"/>
        <item x="15"/>
        <item x="16"/>
        <item t="default"/>
      </items>
    </pivotField>
    <pivotField showAll="0"/>
    <pivotField showAll="0"/>
    <pivotField showAll="0"/>
    <pivotField showAll="0"/>
    <pivotField dataField="1" showAll="0"/>
    <pivotField showAll="0"/>
    <pivotField numFmtId="10" showAll="0"/>
    <pivotField showAll="0"/>
    <pivotField dataField="1" showAll="0"/>
    <pivotField showAll="0"/>
    <pivotField showAll="0"/>
    <pivotField showAll="0"/>
    <pivotField showAll="0"/>
    <pivotField showAll="0"/>
    <pivotField showAll="0"/>
    <pivotField numFmtId="9" showAll="0"/>
    <pivotField numFmtId="10" showAll="0"/>
    <pivotField numFmtId="10" showAll="0"/>
  </pivotFields>
  <rowFields count="2">
    <field x="0"/>
    <field x="2"/>
  </rowFields>
  <rowItems count="16">
    <i>
      <x/>
    </i>
    <i r="1">
      <x v="13"/>
    </i>
    <i r="1">
      <x v="14"/>
    </i>
    <i r="1">
      <x v="15"/>
    </i>
    <i r="1">
      <x v="16"/>
    </i>
    <i>
      <x v="1"/>
    </i>
    <i r="1">
      <x v="13"/>
    </i>
    <i r="1">
      <x v="14"/>
    </i>
    <i r="1">
      <x v="15"/>
    </i>
    <i r="1">
      <x v="16"/>
    </i>
    <i>
      <x v="2"/>
    </i>
    <i r="1">
      <x v="13"/>
    </i>
    <i r="1">
      <x v="14"/>
    </i>
    <i r="1">
      <x v="15"/>
    </i>
    <i r="1">
      <x v="16"/>
    </i>
    <i t="grand">
      <x/>
    </i>
  </rowItems>
  <colFields count="1">
    <field x="-2"/>
  </colFields>
  <colItems count="2">
    <i>
      <x/>
    </i>
    <i i="1">
      <x v="1"/>
    </i>
  </colItems>
  <dataFields count="2">
    <dataField name="Average of SLA" fld="7" subtotal="average" baseField="0" baseItem="0"/>
    <dataField name="Target of SLA" fld="11" subtotal="average" baseField="0" baseItem="0"/>
  </dataFields>
  <chartFormats count="4">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F68E6A3-625B-45DC-B60A-2DCF5B069D17}" name="PivotTable40"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7:F62" firstHeaderRow="1" firstDataRow="2" firstDataCol="1"/>
  <pivotFields count="21">
    <pivotField axis="axisRow" showAll="0">
      <items count="4">
        <item x="0"/>
        <item x="1"/>
        <item x="2"/>
        <item t="default"/>
      </items>
    </pivotField>
    <pivotField showAll="0">
      <items count="5">
        <item h="1" x="0"/>
        <item h="1" x="1"/>
        <item h="1" x="2"/>
        <item x="3"/>
        <item t="default"/>
      </items>
    </pivotField>
    <pivotField axis="axisCol" showAll="0">
      <items count="18">
        <item x="0"/>
        <item x="1"/>
        <item x="2"/>
        <item x="3"/>
        <item x="4"/>
        <item x="5"/>
        <item x="6"/>
        <item x="7"/>
        <item x="8"/>
        <item x="9"/>
        <item x="10"/>
        <item x="11"/>
        <item x="12"/>
        <item x="13"/>
        <item x="14"/>
        <item x="15"/>
        <item x="16"/>
        <item t="default"/>
      </items>
    </pivotField>
    <pivotField showAll="0"/>
    <pivotField showAll="0"/>
    <pivotField dataField="1" showAll="0"/>
    <pivotField showAll="0"/>
    <pivotField showAll="0"/>
    <pivotField showAll="0"/>
    <pivotField numFmtId="10" showAll="0"/>
    <pivotField showAll="0"/>
    <pivotField showAll="0"/>
    <pivotField showAll="0"/>
    <pivotField showAll="0"/>
    <pivotField showAll="0"/>
    <pivotField showAll="0"/>
    <pivotField showAll="0"/>
    <pivotField showAll="0"/>
    <pivotField numFmtId="9" showAll="0"/>
    <pivotField numFmtId="10" showAll="0"/>
    <pivotField numFmtId="10" showAll="0"/>
  </pivotFields>
  <rowFields count="1">
    <field x="0"/>
  </rowFields>
  <rowItems count="4">
    <i>
      <x/>
    </i>
    <i>
      <x v="1"/>
    </i>
    <i>
      <x v="2"/>
    </i>
    <i t="grand">
      <x/>
    </i>
  </rowItems>
  <colFields count="1">
    <field x="2"/>
  </colFields>
  <colItems count="5">
    <i>
      <x v="13"/>
    </i>
    <i>
      <x v="14"/>
    </i>
    <i>
      <x v="15"/>
    </i>
    <i>
      <x v="16"/>
    </i>
    <i t="grand">
      <x/>
    </i>
  </colItems>
  <dataFields count="1">
    <dataField name="Sum of Outflow" fld="5" baseField="0" baseItem="0"/>
  </dataFields>
  <chartFormats count="17">
    <chartFormat chart="6" format="0" series="1">
      <pivotArea type="data" outline="0" fieldPosition="0">
        <references count="2">
          <reference field="4294967294" count="1" selected="0">
            <x v="0"/>
          </reference>
          <reference field="2" count="1" selected="0">
            <x v="13"/>
          </reference>
        </references>
      </pivotArea>
    </chartFormat>
    <chartFormat chart="6" format="1" series="1">
      <pivotArea type="data" outline="0" fieldPosition="0">
        <references count="2">
          <reference field="4294967294" count="1" selected="0">
            <x v="0"/>
          </reference>
          <reference field="2" count="1" selected="0">
            <x v="14"/>
          </reference>
        </references>
      </pivotArea>
    </chartFormat>
    <chartFormat chart="6" format="2" series="1">
      <pivotArea type="data" outline="0" fieldPosition="0">
        <references count="2">
          <reference field="4294967294" count="1" selected="0">
            <x v="0"/>
          </reference>
          <reference field="2" count="1" selected="0">
            <x v="15"/>
          </reference>
        </references>
      </pivotArea>
    </chartFormat>
    <chartFormat chart="6" format="3" series="1">
      <pivotArea type="data" outline="0" fieldPosition="0">
        <references count="2">
          <reference field="4294967294" count="1" selected="0">
            <x v="0"/>
          </reference>
          <reference field="2" count="1" selected="0">
            <x v="16"/>
          </reference>
        </references>
      </pivotArea>
    </chartFormat>
    <chartFormat chart="6" format="4" series="1">
      <pivotArea type="data" outline="0" fieldPosition="0">
        <references count="2">
          <reference field="4294967294" count="1" selected="0">
            <x v="0"/>
          </reference>
          <reference field="2" count="1" selected="0">
            <x v="9"/>
          </reference>
        </references>
      </pivotArea>
    </chartFormat>
    <chartFormat chart="6" format="5" series="1">
      <pivotArea type="data" outline="0" fieldPosition="0">
        <references count="2">
          <reference field="4294967294" count="1" selected="0">
            <x v="0"/>
          </reference>
          <reference field="2" count="1" selected="0">
            <x v="10"/>
          </reference>
        </references>
      </pivotArea>
    </chartFormat>
    <chartFormat chart="6" format="6" series="1">
      <pivotArea type="data" outline="0" fieldPosition="0">
        <references count="2">
          <reference field="4294967294" count="1" selected="0">
            <x v="0"/>
          </reference>
          <reference field="2" count="1" selected="0">
            <x v="11"/>
          </reference>
        </references>
      </pivotArea>
    </chartFormat>
    <chartFormat chart="6" format="7" series="1">
      <pivotArea type="data" outline="0" fieldPosition="0">
        <references count="2">
          <reference field="4294967294" count="1" selected="0">
            <x v="0"/>
          </reference>
          <reference field="2" count="1" selected="0">
            <x v="12"/>
          </reference>
        </references>
      </pivotArea>
    </chartFormat>
    <chartFormat chart="6" format="8" series="1">
      <pivotArea type="data" outline="0" fieldPosition="0">
        <references count="2">
          <reference field="4294967294" count="1" selected="0">
            <x v="0"/>
          </reference>
          <reference field="2" count="1" selected="0">
            <x v="0"/>
          </reference>
        </references>
      </pivotArea>
    </chartFormat>
    <chartFormat chart="6" format="9" series="1">
      <pivotArea type="data" outline="0" fieldPosition="0">
        <references count="2">
          <reference field="4294967294" count="1" selected="0">
            <x v="0"/>
          </reference>
          <reference field="2" count="1" selected="0">
            <x v="1"/>
          </reference>
        </references>
      </pivotArea>
    </chartFormat>
    <chartFormat chart="6" format="10" series="1">
      <pivotArea type="data" outline="0" fieldPosition="0">
        <references count="2">
          <reference field="4294967294" count="1" selected="0">
            <x v="0"/>
          </reference>
          <reference field="2" count="1" selected="0">
            <x v="2"/>
          </reference>
        </references>
      </pivotArea>
    </chartFormat>
    <chartFormat chart="6" format="11" series="1">
      <pivotArea type="data" outline="0" fieldPosition="0">
        <references count="2">
          <reference field="4294967294" count="1" selected="0">
            <x v="0"/>
          </reference>
          <reference field="2" count="1" selected="0">
            <x v="3"/>
          </reference>
        </references>
      </pivotArea>
    </chartFormat>
    <chartFormat chart="6" format="12" series="1">
      <pivotArea type="data" outline="0" fieldPosition="0">
        <references count="2">
          <reference field="4294967294" count="1" selected="0">
            <x v="0"/>
          </reference>
          <reference field="2" count="1" selected="0">
            <x v="8"/>
          </reference>
        </references>
      </pivotArea>
    </chartFormat>
    <chartFormat chart="6" format="13" series="1">
      <pivotArea type="data" outline="0" fieldPosition="0">
        <references count="2">
          <reference field="4294967294" count="1" selected="0">
            <x v="0"/>
          </reference>
          <reference field="2" count="1" selected="0">
            <x v="4"/>
          </reference>
        </references>
      </pivotArea>
    </chartFormat>
    <chartFormat chart="6" format="14" series="1">
      <pivotArea type="data" outline="0" fieldPosition="0">
        <references count="2">
          <reference field="4294967294" count="1" selected="0">
            <x v="0"/>
          </reference>
          <reference field="2" count="1" selected="0">
            <x v="5"/>
          </reference>
        </references>
      </pivotArea>
    </chartFormat>
    <chartFormat chart="6" format="15" series="1">
      <pivotArea type="data" outline="0" fieldPosition="0">
        <references count="2">
          <reference field="4294967294" count="1" selected="0">
            <x v="0"/>
          </reference>
          <reference field="2" count="1" selected="0">
            <x v="6"/>
          </reference>
        </references>
      </pivotArea>
    </chartFormat>
    <chartFormat chart="6" format="16" series="1">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B25575C-4407-4CBA-8481-F58F5133DA32}" name="PivotTable39"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9:F44" firstHeaderRow="1" firstDataRow="2" firstDataCol="1"/>
  <pivotFields count="21">
    <pivotField axis="axisRow" showAll="0">
      <items count="4">
        <item x="0"/>
        <item x="1"/>
        <item x="2"/>
        <item t="default"/>
      </items>
    </pivotField>
    <pivotField showAll="0">
      <items count="5">
        <item h="1" x="0"/>
        <item h="1" x="1"/>
        <item h="1" x="2"/>
        <item x="3"/>
        <item t="default"/>
      </items>
    </pivotField>
    <pivotField axis="axisCol" showAll="0">
      <items count="18">
        <item x="0"/>
        <item x="1"/>
        <item x="2"/>
        <item x="3"/>
        <item x="4"/>
        <item x="5"/>
        <item x="6"/>
        <item x="7"/>
        <item x="8"/>
        <item x="9"/>
        <item x="10"/>
        <item x="11"/>
        <item x="12"/>
        <item x="13"/>
        <item x="14"/>
        <item x="15"/>
        <item x="16"/>
        <item t="default"/>
      </items>
    </pivotField>
    <pivotField showAll="0"/>
    <pivotField dataField="1" showAll="0"/>
    <pivotField showAll="0"/>
    <pivotField showAll="0"/>
    <pivotField showAll="0"/>
    <pivotField showAll="0"/>
    <pivotField numFmtId="10" showAll="0"/>
    <pivotField showAll="0"/>
    <pivotField showAll="0"/>
    <pivotField showAll="0"/>
    <pivotField showAll="0"/>
    <pivotField showAll="0"/>
    <pivotField showAll="0"/>
    <pivotField showAll="0"/>
    <pivotField showAll="0"/>
    <pivotField numFmtId="9" showAll="0"/>
    <pivotField numFmtId="10" showAll="0"/>
    <pivotField numFmtId="10" showAll="0"/>
  </pivotFields>
  <rowFields count="1">
    <field x="0"/>
  </rowFields>
  <rowItems count="4">
    <i>
      <x/>
    </i>
    <i>
      <x v="1"/>
    </i>
    <i>
      <x v="2"/>
    </i>
    <i t="grand">
      <x/>
    </i>
  </rowItems>
  <colFields count="1">
    <field x="2"/>
  </colFields>
  <colItems count="5">
    <i>
      <x v="13"/>
    </i>
    <i>
      <x v="14"/>
    </i>
    <i>
      <x v="15"/>
    </i>
    <i>
      <x v="16"/>
    </i>
    <i t="grand">
      <x/>
    </i>
  </colItems>
  <dataFields count="1">
    <dataField name="Sum of Inflow" fld="4" baseField="0" baseItem="0"/>
  </dataFields>
  <chartFormats count="27">
    <chartFormat chart="5" format="0" series="1">
      <pivotArea type="data" outline="0" fieldPosition="0">
        <references count="2">
          <reference field="4294967294" count="1" selected="0">
            <x v="0"/>
          </reference>
          <reference field="2" count="1" selected="0">
            <x v="13"/>
          </reference>
        </references>
      </pivotArea>
    </chartFormat>
    <chartFormat chart="5" format="1" series="1">
      <pivotArea type="data" outline="0" fieldPosition="0">
        <references count="2">
          <reference field="4294967294" count="1" selected="0">
            <x v="0"/>
          </reference>
          <reference field="2" count="1" selected="0">
            <x v="14"/>
          </reference>
        </references>
      </pivotArea>
    </chartFormat>
    <chartFormat chart="5" format="2" series="1">
      <pivotArea type="data" outline="0" fieldPosition="0">
        <references count="2">
          <reference field="4294967294" count="1" selected="0">
            <x v="0"/>
          </reference>
          <reference field="2" count="1" selected="0">
            <x v="15"/>
          </reference>
        </references>
      </pivotArea>
    </chartFormat>
    <chartFormat chart="5" format="3" series="1">
      <pivotArea type="data" outline="0" fieldPosition="0">
        <references count="2">
          <reference field="4294967294" count="1" selected="0">
            <x v="0"/>
          </reference>
          <reference field="2" count="1" selected="0">
            <x v="16"/>
          </reference>
        </references>
      </pivotArea>
    </chartFormat>
    <chartFormat chart="10" format="8" series="1">
      <pivotArea type="data" outline="0" fieldPosition="0">
        <references count="2">
          <reference field="4294967294" count="1" selected="0">
            <x v="0"/>
          </reference>
          <reference field="2" count="1" selected="0">
            <x v="13"/>
          </reference>
        </references>
      </pivotArea>
    </chartFormat>
    <chartFormat chart="10" format="9" series="1">
      <pivotArea type="data" outline="0" fieldPosition="0">
        <references count="2">
          <reference field="4294967294" count="1" selected="0">
            <x v="0"/>
          </reference>
          <reference field="2" count="1" selected="0">
            <x v="14"/>
          </reference>
        </references>
      </pivotArea>
    </chartFormat>
    <chartFormat chart="10" format="10" series="1">
      <pivotArea type="data" outline="0" fieldPosition="0">
        <references count="2">
          <reference field="4294967294" count="1" selected="0">
            <x v="0"/>
          </reference>
          <reference field="2" count="1" selected="0">
            <x v="15"/>
          </reference>
        </references>
      </pivotArea>
    </chartFormat>
    <chartFormat chart="10" format="11" series="1">
      <pivotArea type="data" outline="0" fieldPosition="0">
        <references count="2">
          <reference field="4294967294" count="1" selected="0">
            <x v="0"/>
          </reference>
          <reference field="2" count="1" selected="0">
            <x v="16"/>
          </reference>
        </references>
      </pivotArea>
    </chartFormat>
    <chartFormat chart="10" format="1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2">
          <reference field="4294967294" count="1" selected="0">
            <x v="0"/>
          </reference>
          <reference field="2" count="1" selected="0">
            <x v="9"/>
          </reference>
        </references>
      </pivotArea>
    </chartFormat>
    <chartFormat chart="5" format="6" series="1">
      <pivotArea type="data" outline="0" fieldPosition="0">
        <references count="2">
          <reference field="4294967294" count="1" selected="0">
            <x v="0"/>
          </reference>
          <reference field="2" count="1" selected="0">
            <x v="10"/>
          </reference>
        </references>
      </pivotArea>
    </chartFormat>
    <chartFormat chart="5" format="7" series="1">
      <pivotArea type="data" outline="0" fieldPosition="0">
        <references count="2">
          <reference field="4294967294" count="1" selected="0">
            <x v="0"/>
          </reference>
          <reference field="2" count="1" selected="0">
            <x v="11"/>
          </reference>
        </references>
      </pivotArea>
    </chartFormat>
    <chartFormat chart="5" format="8" series="1">
      <pivotArea type="data" outline="0" fieldPosition="0">
        <references count="2">
          <reference field="4294967294" count="1" selected="0">
            <x v="0"/>
          </reference>
          <reference field="2" count="1" selected="0">
            <x v="12"/>
          </reference>
        </references>
      </pivotArea>
    </chartFormat>
    <chartFormat chart="5" format="9" series="1">
      <pivotArea type="data" outline="0" fieldPosition="0">
        <references count="2">
          <reference field="4294967294" count="1" selected="0">
            <x v="0"/>
          </reference>
          <reference field="2" count="1" selected="0">
            <x v="0"/>
          </reference>
        </references>
      </pivotArea>
    </chartFormat>
    <chartFormat chart="5" format="10" series="1">
      <pivotArea type="data" outline="0" fieldPosition="0">
        <references count="2">
          <reference field="4294967294" count="1" selected="0">
            <x v="0"/>
          </reference>
          <reference field="2" count="1" selected="0">
            <x v="1"/>
          </reference>
        </references>
      </pivotArea>
    </chartFormat>
    <chartFormat chart="5" format="11" series="1">
      <pivotArea type="data" outline="0" fieldPosition="0">
        <references count="2">
          <reference field="4294967294" count="1" selected="0">
            <x v="0"/>
          </reference>
          <reference field="2" count="1" selected="0">
            <x v="2"/>
          </reference>
        </references>
      </pivotArea>
    </chartFormat>
    <chartFormat chart="5" format="12" series="1">
      <pivotArea type="data" outline="0" fieldPosition="0">
        <references count="2">
          <reference field="4294967294" count="1" selected="0">
            <x v="0"/>
          </reference>
          <reference field="2" count="1" selected="0">
            <x v="3"/>
          </reference>
        </references>
      </pivotArea>
    </chartFormat>
    <chartFormat chart="10" format="13" series="1">
      <pivotArea type="data" outline="0" fieldPosition="0">
        <references count="2">
          <reference field="4294967294" count="1" selected="0">
            <x v="0"/>
          </reference>
          <reference field="2" count="1" selected="0">
            <x v="8"/>
          </reference>
        </references>
      </pivotArea>
    </chartFormat>
    <chartFormat chart="5" format="13" series="1">
      <pivotArea type="data" outline="0" fieldPosition="0">
        <references count="2">
          <reference field="4294967294" count="1" selected="0">
            <x v="0"/>
          </reference>
          <reference field="2" count="1" selected="0">
            <x v="8"/>
          </reference>
        </references>
      </pivotArea>
    </chartFormat>
    <chartFormat chart="5" format="14" series="1">
      <pivotArea type="data" outline="0" fieldPosition="0">
        <references count="2">
          <reference field="4294967294" count="1" selected="0">
            <x v="0"/>
          </reference>
          <reference field="2" count="1" selected="0">
            <x v="4"/>
          </reference>
        </references>
      </pivotArea>
    </chartFormat>
    <chartFormat chart="5" format="15" series="1">
      <pivotArea type="data" outline="0" fieldPosition="0">
        <references count="2">
          <reference field="4294967294" count="1" selected="0">
            <x v="0"/>
          </reference>
          <reference field="2" count="1" selected="0">
            <x v="5"/>
          </reference>
        </references>
      </pivotArea>
    </chartFormat>
    <chartFormat chart="5" format="16" series="1">
      <pivotArea type="data" outline="0" fieldPosition="0">
        <references count="2">
          <reference field="4294967294" count="1" selected="0">
            <x v="0"/>
          </reference>
          <reference field="2" count="1" selected="0">
            <x v="6"/>
          </reference>
        </references>
      </pivotArea>
    </chartFormat>
    <chartFormat chart="5" format="17" series="1">
      <pivotArea type="data" outline="0" fieldPosition="0">
        <references count="2">
          <reference field="4294967294" count="1" selected="0">
            <x v="0"/>
          </reference>
          <reference field="2" count="1" selected="0">
            <x v="7"/>
          </reference>
        </references>
      </pivotArea>
    </chartFormat>
    <chartFormat chart="10" format="14" series="1">
      <pivotArea type="data" outline="0" fieldPosition="0">
        <references count="2">
          <reference field="4294967294" count="1" selected="0">
            <x v="0"/>
          </reference>
          <reference field="2" count="1" selected="0">
            <x v="1"/>
          </reference>
        </references>
      </pivotArea>
    </chartFormat>
    <chartFormat chart="10" format="15" series="1">
      <pivotArea type="data" outline="0" fieldPosition="0">
        <references count="2">
          <reference field="4294967294" count="1" selected="0">
            <x v="0"/>
          </reference>
          <reference field="2" count="1" selected="0">
            <x v="2"/>
          </reference>
        </references>
      </pivotArea>
    </chartFormat>
    <chartFormat chart="10" format="16"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25344D9-A8EA-4D45-BA21-7F87E71495A5}" name="PivotTable41"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75:C91" firstHeaderRow="0" firstDataRow="1" firstDataCol="1"/>
  <pivotFields count="21">
    <pivotField axis="axisRow" showAll="0">
      <items count="4">
        <item x="0"/>
        <item x="1"/>
        <item x="2"/>
        <item t="default"/>
      </items>
    </pivotField>
    <pivotField showAll="0">
      <items count="5">
        <item h="1" x="0"/>
        <item h="1" x="1"/>
        <item h="1" x="2"/>
        <item x="3"/>
        <item t="default"/>
      </items>
    </pivotField>
    <pivotField axis="axisRow" showAll="0">
      <items count="18">
        <item x="0"/>
        <item x="1"/>
        <item x="2"/>
        <item x="3"/>
        <item x="4"/>
        <item x="5"/>
        <item x="6"/>
        <item x="7"/>
        <item x="8"/>
        <item x="9"/>
        <item x="10"/>
        <item x="11"/>
        <item x="12"/>
        <item x="13"/>
        <item x="14"/>
        <item x="15"/>
        <item x="16"/>
        <item t="default"/>
      </items>
    </pivotField>
    <pivotField showAll="0"/>
    <pivotField showAll="0"/>
    <pivotField showAll="0"/>
    <pivotField dataField="1" showAll="0"/>
    <pivotField showAll="0"/>
    <pivotField showAll="0"/>
    <pivotField numFmtId="10" showAll="0"/>
    <pivotField dataField="1" showAll="0"/>
    <pivotField showAll="0"/>
    <pivotField showAll="0"/>
    <pivotField showAll="0"/>
    <pivotField showAll="0"/>
    <pivotField showAll="0"/>
    <pivotField showAll="0"/>
    <pivotField showAll="0"/>
    <pivotField numFmtId="9" showAll="0"/>
    <pivotField numFmtId="10" showAll="0"/>
    <pivotField numFmtId="10" showAll="0"/>
  </pivotFields>
  <rowFields count="2">
    <field x="0"/>
    <field x="2"/>
  </rowFields>
  <rowItems count="16">
    <i>
      <x/>
    </i>
    <i r="1">
      <x v="13"/>
    </i>
    <i r="1">
      <x v="14"/>
    </i>
    <i r="1">
      <x v="15"/>
    </i>
    <i r="1">
      <x v="16"/>
    </i>
    <i>
      <x v="1"/>
    </i>
    <i r="1">
      <x v="13"/>
    </i>
    <i r="1">
      <x v="14"/>
    </i>
    <i r="1">
      <x v="15"/>
    </i>
    <i r="1">
      <x v="16"/>
    </i>
    <i>
      <x v="2"/>
    </i>
    <i r="1">
      <x v="13"/>
    </i>
    <i r="1">
      <x v="14"/>
    </i>
    <i r="1">
      <x v="15"/>
    </i>
    <i r="1">
      <x v="16"/>
    </i>
    <i t="grand">
      <x/>
    </i>
  </rowItems>
  <colFields count="1">
    <field x="-2"/>
  </colFields>
  <colItems count="2">
    <i>
      <x/>
    </i>
    <i i="1">
      <x v="1"/>
    </i>
  </colItems>
  <dataFields count="2">
    <dataField name="Average of AHT" fld="6" subtotal="average" baseField="0" baseItem="0"/>
    <dataField name="Target of AHT" fld="10" subtotal="average" baseField="0" baseItem="0"/>
  </dataFields>
  <chartFormats count="4">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E6F9637-20E8-4A2D-8389-FDFB50767C64}" name="PivotTable44"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141:C145" firstHeaderRow="0" firstDataRow="1" firstDataCol="1"/>
  <pivotFields count="21">
    <pivotField axis="axisRow" showAll="0">
      <items count="4">
        <item x="0"/>
        <item x="1"/>
        <item x="2"/>
        <item t="default"/>
      </items>
    </pivotField>
    <pivotField showAll="0">
      <items count="5">
        <item h="1" x="0"/>
        <item h="1" x="1"/>
        <item h="1" x="2"/>
        <item x="3"/>
        <item t="default"/>
      </items>
    </pivotField>
    <pivotField showAll="0">
      <items count="18">
        <item x="0"/>
        <item x="1"/>
        <item x="2"/>
        <item x="3"/>
        <item x="4"/>
        <item x="5"/>
        <item x="6"/>
        <item x="7"/>
        <item x="8"/>
        <item x="9"/>
        <item x="10"/>
        <item x="11"/>
        <item x="12"/>
        <item x="13"/>
        <item x="14"/>
        <item x="15"/>
        <item x="16"/>
        <item t="default"/>
      </items>
    </pivotField>
    <pivotField showAll="0"/>
    <pivotField showAll="0"/>
    <pivotField showAll="0"/>
    <pivotField showAll="0"/>
    <pivotField showAll="0"/>
    <pivotField showAll="0"/>
    <pivotField dataField="1" numFmtId="10" showAll="0"/>
    <pivotField showAll="0"/>
    <pivotField showAll="0"/>
    <pivotField showAll="0"/>
    <pivotField showAll="0"/>
    <pivotField showAll="0"/>
    <pivotField showAll="0"/>
    <pivotField showAll="0"/>
    <pivotField showAll="0"/>
    <pivotField dataField="1" numFmtId="9" showAll="0"/>
    <pivotField numFmtId="10" showAll="0"/>
    <pivotField numFmtId="10" showAll="0"/>
  </pivotFields>
  <rowFields count="1">
    <field x="0"/>
  </rowFields>
  <rowItems count="4">
    <i>
      <x/>
    </i>
    <i>
      <x v="1"/>
    </i>
    <i>
      <x v="2"/>
    </i>
    <i t="grand">
      <x/>
    </i>
  </rowItems>
  <colFields count="1">
    <field x="-2"/>
  </colFields>
  <colItems count="2">
    <i>
      <x/>
    </i>
    <i i="1">
      <x v="1"/>
    </i>
  </colItems>
  <dataFields count="2">
    <dataField name="Average of Accuracy" fld="9" subtotal="average" baseField="0" baseItem="0"/>
    <dataField name="Average of Accuracy Target" fld="18" subtotal="average" baseField="2" baseItem="16"/>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FFF4464-8E0F-4F0E-B5F6-F46FD251B78A}" name="PivotTable38"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C13" firstHeaderRow="0" firstDataRow="1" firstDataCol="1"/>
  <pivotFields count="21">
    <pivotField axis="axisRow" showAll="0">
      <items count="4">
        <item x="0"/>
        <item x="1"/>
        <item x="2"/>
        <item t="default"/>
      </items>
    </pivotField>
    <pivotField showAll="0">
      <items count="5">
        <item h="1" x="0"/>
        <item h="1" x="1"/>
        <item h="1" x="2"/>
        <item x="3"/>
        <item t="default"/>
      </items>
    </pivotField>
    <pivotField showAll="0">
      <items count="18">
        <item x="0"/>
        <item x="1"/>
        <item x="2"/>
        <item x="3"/>
        <item x="4"/>
        <item x="5"/>
        <item x="6"/>
        <item x="7"/>
        <item x="8"/>
        <item x="9"/>
        <item x="10"/>
        <item x="11"/>
        <item x="12"/>
        <item x="13"/>
        <item x="14"/>
        <item x="15"/>
        <item x="16"/>
        <item t="default"/>
      </items>
    </pivotField>
    <pivotField showAll="0"/>
    <pivotField dataField="1" showAll="0"/>
    <pivotField dataField="1" showAll="0"/>
    <pivotField showAll="0"/>
    <pivotField showAll="0"/>
    <pivotField showAll="0"/>
    <pivotField numFmtId="10" showAll="0"/>
    <pivotField showAll="0"/>
    <pivotField showAll="0"/>
    <pivotField showAll="0"/>
    <pivotField showAll="0"/>
    <pivotField showAll="0"/>
    <pivotField showAll="0"/>
    <pivotField showAll="0"/>
    <pivotField showAll="0"/>
    <pivotField numFmtId="9" showAll="0"/>
    <pivotField numFmtId="10" showAll="0"/>
    <pivotField numFmtId="10" showAll="0"/>
  </pivotFields>
  <rowFields count="1">
    <field x="0"/>
  </rowFields>
  <rowItems count="4">
    <i>
      <x/>
    </i>
    <i>
      <x v="1"/>
    </i>
    <i>
      <x v="2"/>
    </i>
    <i t="grand">
      <x/>
    </i>
  </rowItems>
  <colFields count="1">
    <field x="-2"/>
  </colFields>
  <colItems count="2">
    <i>
      <x/>
    </i>
    <i i="1">
      <x v="1"/>
    </i>
  </colItems>
  <dataFields count="2">
    <dataField name="Sum of Inflow" fld="4" baseField="0" baseItem="0"/>
    <dataField name="Sum of Outflow"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211E07-7F09-4233-8B05-85054B7E5793}" name="PivotTable21"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86:D102" firstHeaderRow="0" firstDataRow="1" firstDataCol="1"/>
  <pivotFields count="21">
    <pivotField axis="axisRow" showAll="0">
      <items count="4">
        <item x="0"/>
        <item x="1"/>
        <item x="2"/>
        <item t="default"/>
      </items>
    </pivotField>
    <pivotField axis="axisRow" showAll="0">
      <items count="5">
        <item x="0"/>
        <item x="1"/>
        <item x="2"/>
        <item x="3"/>
        <item t="default"/>
      </items>
    </pivotField>
    <pivotField showAll="0"/>
    <pivotField showAll="0"/>
    <pivotField showAll="0"/>
    <pivotField showAll="0"/>
    <pivotField showAll="0"/>
    <pivotField showAll="0"/>
    <pivotField dataField="1" showAll="0"/>
    <pivotField numFmtId="10" showAll="0"/>
    <pivotField showAll="0"/>
    <pivotField showAll="0"/>
    <pivotField showAll="0"/>
    <pivotField showAll="0"/>
    <pivotField showAll="0"/>
    <pivotField dataField="1" showAll="0"/>
    <pivotField showAll="0"/>
    <pivotField dataField="1" showAll="0"/>
    <pivotField numFmtId="9" showAll="0"/>
    <pivotField numFmtId="10" showAll="0"/>
    <pivotField numFmtId="10" showAll="0"/>
  </pivotFields>
  <rowFields count="2">
    <field x="0"/>
    <field x="1"/>
  </rowFields>
  <rowItems count="16">
    <i>
      <x/>
    </i>
    <i r="1">
      <x/>
    </i>
    <i r="1">
      <x v="1"/>
    </i>
    <i r="1">
      <x v="2"/>
    </i>
    <i r="1">
      <x v="3"/>
    </i>
    <i>
      <x v="1"/>
    </i>
    <i r="1">
      <x/>
    </i>
    <i r="1">
      <x v="1"/>
    </i>
    <i r="1">
      <x v="2"/>
    </i>
    <i r="1">
      <x v="3"/>
    </i>
    <i>
      <x v="2"/>
    </i>
    <i r="1">
      <x/>
    </i>
    <i r="1">
      <x v="1"/>
    </i>
    <i r="1">
      <x v="2"/>
    </i>
    <i r="1">
      <x v="3"/>
    </i>
    <i t="grand">
      <x/>
    </i>
  </rowItems>
  <colFields count="1">
    <field x="-2"/>
  </colFields>
  <colItems count="3">
    <i>
      <x/>
    </i>
    <i i="1">
      <x v="1"/>
    </i>
    <i i="2">
      <x v="2"/>
    </i>
  </colItems>
  <dataFields count="3">
    <dataField name="Average of Utilization Rate" fld="8" subtotal="average" baseField="0" baseItem="0" numFmtId="2"/>
    <dataField name="'" fld="15" subtotal="average" baseField="0" baseItem="0"/>
    <dataField name="Healthy Range" fld="17" subtotal="average" baseField="0" baseItem="0"/>
  </dataFields>
  <formats count="7">
    <format dxfId="11">
      <pivotArea outline="0" collapsedLevelsAreSubtotals="1" fieldPosition="0">
        <references count="1">
          <reference field="4294967294" count="1" selected="0">
            <x v="0"/>
          </reference>
        </references>
      </pivotArea>
    </format>
    <format dxfId="10">
      <pivotArea collapsedLevelsAreSubtotals="1" fieldPosition="0">
        <references count="2">
          <reference field="4294967294" count="1" selected="0">
            <x v="0"/>
          </reference>
          <reference field="0" count="1">
            <x v="0"/>
          </reference>
        </references>
      </pivotArea>
    </format>
    <format dxfId="9">
      <pivotArea collapsedLevelsAreSubtotals="1" fieldPosition="0">
        <references count="3">
          <reference field="4294967294" count="1" selected="0">
            <x v="0"/>
          </reference>
          <reference field="0" count="1" selected="0">
            <x v="0"/>
          </reference>
          <reference field="1" count="0"/>
        </references>
      </pivotArea>
    </format>
    <format dxfId="8">
      <pivotArea collapsedLevelsAreSubtotals="1" fieldPosition="0">
        <references count="2">
          <reference field="4294967294" count="1" selected="0">
            <x v="0"/>
          </reference>
          <reference field="0" count="1">
            <x v="1"/>
          </reference>
        </references>
      </pivotArea>
    </format>
    <format dxfId="7">
      <pivotArea collapsedLevelsAreSubtotals="1" fieldPosition="0">
        <references count="3">
          <reference field="4294967294" count="1" selected="0">
            <x v="0"/>
          </reference>
          <reference field="0" count="1" selected="0">
            <x v="1"/>
          </reference>
          <reference field="1" count="0"/>
        </references>
      </pivotArea>
    </format>
    <format dxfId="6">
      <pivotArea collapsedLevelsAreSubtotals="1" fieldPosition="0">
        <references count="2">
          <reference field="4294967294" count="1" selected="0">
            <x v="0"/>
          </reference>
          <reference field="0" count="1">
            <x v="2"/>
          </reference>
        </references>
      </pivotArea>
    </format>
    <format dxfId="5">
      <pivotArea collapsedLevelsAreSubtotals="1" fieldPosition="0">
        <references count="3">
          <reference field="4294967294" count="1" selected="0">
            <x v="0"/>
          </reference>
          <reference field="0" count="1" selected="0">
            <x v="2"/>
          </reference>
          <reference field="1" count="0"/>
        </references>
      </pivotArea>
    </format>
  </formats>
  <chartFormats count="11">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3" series="1">
      <pivotArea type="data" outline="0" fieldPosition="0">
        <references count="1">
          <reference field="4294967294" count="1" selected="0">
            <x v="2"/>
          </reference>
        </references>
      </pivotArea>
    </chartFormat>
    <chartFormat chart="10" format="4"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2"/>
          </reference>
        </references>
      </pivotArea>
    </chartFormat>
    <chartFormat chart="10" format="6"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1"/>
          </reference>
        </references>
      </pivotArea>
    </chartFormat>
    <chartFormat chart="24" format="8" series="1">
      <pivotArea type="data" outline="0" fieldPosition="0">
        <references count="1">
          <reference field="4294967294" count="1" selected="0">
            <x v="2"/>
          </reference>
        </references>
      </pivotArea>
    </chartFormat>
    <chartFormat chart="24" format="9" series="1">
      <pivotArea type="data" outline="0" fieldPosition="0">
        <references count="1">
          <reference field="4294967294" count="1" selected="0">
            <x v="0"/>
          </reference>
        </references>
      </pivotArea>
    </chartFormat>
    <chartFormat chart="24" format="10">
      <pivotArea type="data" outline="0" fieldPosition="0">
        <references count="3">
          <reference field="4294967294" count="1" selected="0">
            <x v="0"/>
          </reference>
          <reference field="0" count="1" selected="0">
            <x v="1"/>
          </reference>
          <reference field="1" count="1" selected="0">
            <x v="2"/>
          </reference>
        </references>
      </pivotArea>
    </chartFormat>
    <chartFormat chart="24" format="11">
      <pivotArea type="data" outline="0" fieldPosition="0">
        <references count="3">
          <reference field="4294967294" count="1" selected="0">
            <x v="0"/>
          </reference>
          <reference field="0" count="1" selected="0">
            <x v="1"/>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A5BC51-27D9-4DE3-BA9F-F078D35A09C2}" name="PivotTable17"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66:C82" firstHeaderRow="0" firstDataRow="1" firstDataCol="1"/>
  <pivotFields count="21">
    <pivotField axis="axisRow" showAll="0">
      <items count="4">
        <item x="0"/>
        <item x="1"/>
        <item x="2"/>
        <item t="default"/>
      </items>
    </pivotField>
    <pivotField axis="axisRow" showAll="0">
      <items count="5">
        <item x="0"/>
        <item x="1"/>
        <item x="2"/>
        <item x="3"/>
        <item t="default"/>
      </items>
    </pivotField>
    <pivotField showAll="0"/>
    <pivotField showAll="0"/>
    <pivotField showAll="0"/>
    <pivotField showAll="0"/>
    <pivotField showAll="0"/>
    <pivotField dataField="1" showAll="0"/>
    <pivotField showAll="0"/>
    <pivotField numFmtId="10" showAll="0"/>
    <pivotField showAll="0"/>
    <pivotField dataField="1" showAll="0"/>
    <pivotField showAll="0"/>
    <pivotField showAll="0"/>
    <pivotField showAll="0"/>
    <pivotField showAll="0"/>
    <pivotField showAll="0"/>
    <pivotField showAll="0"/>
    <pivotField numFmtId="9" showAll="0"/>
    <pivotField numFmtId="10" showAll="0"/>
    <pivotField numFmtId="10" showAll="0"/>
  </pivotFields>
  <rowFields count="2">
    <field x="0"/>
    <field x="1"/>
  </rowFields>
  <rowItems count="16">
    <i>
      <x/>
    </i>
    <i r="1">
      <x/>
    </i>
    <i r="1">
      <x v="1"/>
    </i>
    <i r="1">
      <x v="2"/>
    </i>
    <i r="1">
      <x v="3"/>
    </i>
    <i>
      <x v="1"/>
    </i>
    <i r="1">
      <x/>
    </i>
    <i r="1">
      <x v="1"/>
    </i>
    <i r="1">
      <x v="2"/>
    </i>
    <i r="1">
      <x v="3"/>
    </i>
    <i>
      <x v="2"/>
    </i>
    <i r="1">
      <x/>
    </i>
    <i r="1">
      <x v="1"/>
    </i>
    <i r="1">
      <x v="2"/>
    </i>
    <i r="1">
      <x v="3"/>
    </i>
    <i t="grand">
      <x/>
    </i>
  </rowItems>
  <colFields count="1">
    <field x="-2"/>
  </colFields>
  <colItems count="2">
    <i>
      <x/>
    </i>
    <i i="1">
      <x v="1"/>
    </i>
  </colItems>
  <dataFields count="2">
    <dataField name="Average of SLA" fld="7" subtotal="average" baseField="0" baseItem="0"/>
    <dataField name="Target of SLA" fld="11" subtotal="average" baseField="0" baseItem="0"/>
  </dataFields>
  <formats count="7">
    <format dxfId="18">
      <pivotArea collapsedLevelsAreSubtotals="1" fieldPosition="0">
        <references count="2">
          <reference field="4294967294" count="1" selected="0">
            <x v="0"/>
          </reference>
          <reference field="0" count="0"/>
        </references>
      </pivotArea>
    </format>
    <format dxfId="17">
      <pivotArea collapsedLevelsAreSubtotals="1" fieldPosition="0">
        <references count="2">
          <reference field="4294967294" count="1" selected="0">
            <x v="0"/>
          </reference>
          <reference field="0" count="1">
            <x v="0"/>
          </reference>
        </references>
      </pivotArea>
    </format>
    <format dxfId="16">
      <pivotArea collapsedLevelsAreSubtotals="1" fieldPosition="0">
        <references count="3">
          <reference field="4294967294" count="1" selected="0">
            <x v="0"/>
          </reference>
          <reference field="0" count="1" selected="0">
            <x v="0"/>
          </reference>
          <reference field="1" count="0"/>
        </references>
      </pivotArea>
    </format>
    <format dxfId="15">
      <pivotArea collapsedLevelsAreSubtotals="1" fieldPosition="0">
        <references count="2">
          <reference field="4294967294" count="1" selected="0">
            <x v="0"/>
          </reference>
          <reference field="0" count="1">
            <x v="1"/>
          </reference>
        </references>
      </pivotArea>
    </format>
    <format dxfId="14">
      <pivotArea collapsedLevelsAreSubtotals="1" fieldPosition="0">
        <references count="3">
          <reference field="4294967294" count="1" selected="0">
            <x v="0"/>
          </reference>
          <reference field="0" count="1" selected="0">
            <x v="1"/>
          </reference>
          <reference field="1" count="0"/>
        </references>
      </pivotArea>
    </format>
    <format dxfId="13">
      <pivotArea collapsedLevelsAreSubtotals="1" fieldPosition="0">
        <references count="2">
          <reference field="4294967294" count="1" selected="0">
            <x v="0"/>
          </reference>
          <reference field="0" count="1">
            <x v="2"/>
          </reference>
        </references>
      </pivotArea>
    </format>
    <format dxfId="12">
      <pivotArea collapsedLevelsAreSubtotals="1" fieldPosition="0">
        <references count="3">
          <reference field="4294967294" count="1" selected="0">
            <x v="0"/>
          </reference>
          <reference field="0" count="1" selected="0">
            <x v="2"/>
          </reference>
          <reference field="1" count="0"/>
        </references>
      </pivotArea>
    </format>
  </formats>
  <chartFormats count="1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A7D1BB-0E18-4C0A-B308-5ECAF31C75A4}" name="PivotTable36"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37:D141" firstHeaderRow="0" firstDataRow="1" firstDataCol="1"/>
  <pivotFields count="21">
    <pivotField axis="axisRow" showAll="0">
      <items count="4">
        <item x="0"/>
        <item x="1"/>
        <item x="2"/>
        <item t="default"/>
      </items>
    </pivotField>
    <pivotField showAll="0">
      <items count="5">
        <item x="0"/>
        <item x="1"/>
        <item x="2"/>
        <item x="3"/>
        <item t="default"/>
      </items>
    </pivotField>
    <pivotField showAll="0"/>
    <pivotField showAll="0"/>
    <pivotField showAll="0"/>
    <pivotField showAll="0"/>
    <pivotField showAll="0"/>
    <pivotField showAll="0"/>
    <pivotField dataField="1" showAll="0"/>
    <pivotField numFmtId="10" showAll="0"/>
    <pivotField showAll="0"/>
    <pivotField showAll="0"/>
    <pivotField showAll="0"/>
    <pivotField showAll="0"/>
    <pivotField showAll="0"/>
    <pivotField dataField="1" showAll="0"/>
    <pivotField showAll="0"/>
    <pivotField dataField="1" showAll="0"/>
    <pivotField numFmtId="9" showAll="0"/>
    <pivotField numFmtId="10" showAll="0"/>
    <pivotField numFmtId="10" showAll="0"/>
  </pivotFields>
  <rowFields count="1">
    <field x="0"/>
  </rowFields>
  <rowItems count="4">
    <i>
      <x/>
    </i>
    <i>
      <x v="1"/>
    </i>
    <i>
      <x v="2"/>
    </i>
    <i t="grand">
      <x/>
    </i>
  </rowItems>
  <colFields count="1">
    <field x="-2"/>
  </colFields>
  <colItems count="3">
    <i>
      <x/>
    </i>
    <i i="1">
      <x v="1"/>
    </i>
    <i i="2">
      <x v="2"/>
    </i>
  </colItems>
  <dataFields count="3">
    <dataField name="Average of Utilization Rate" fld="8" subtotal="average" baseField="0" baseItem="0" numFmtId="2"/>
    <dataField name="'" fld="15" subtotal="average" baseField="0" baseItem="0"/>
    <dataField name="Healthy Range" fld="17" subtotal="average" baseField="0" baseItem="0"/>
  </dataFields>
  <formats count="1">
    <format dxfId="19">
      <pivotArea outline="0" collapsedLevelsAreSubtotals="1" fieldPosition="0">
        <references count="1">
          <reference field="4294967294" count="1" selected="0">
            <x v="0"/>
          </reference>
        </references>
      </pivotArea>
    </format>
  </formats>
  <chartFormats count="1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3" series="1">
      <pivotArea type="data" outline="0" fieldPosition="0">
        <references count="1">
          <reference field="4294967294" count="1" selected="0">
            <x v="2"/>
          </reference>
        </references>
      </pivotArea>
    </chartFormat>
    <chartFormat chart="10" format="4"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2"/>
          </reference>
        </references>
      </pivotArea>
    </chartFormat>
    <chartFormat chart="10"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2"/>
          </reference>
        </references>
      </pivotArea>
    </chartFormat>
    <chartFormat chart="18" format="9" series="1">
      <pivotArea type="data" outline="0" fieldPosition="0">
        <references count="1">
          <reference field="4294967294" count="1" selected="0">
            <x v="0"/>
          </reference>
        </references>
      </pivotArea>
    </chartFormat>
    <chartFormat chart="18" format="10">
      <pivotArea type="data" outline="0" fieldPosition="0">
        <references count="2">
          <reference field="4294967294" count="1" selected="0">
            <x v="0"/>
          </reference>
          <reference field="0" count="1" selected="0">
            <x v="0"/>
          </reference>
        </references>
      </pivotArea>
    </chartFormat>
    <chartFormat chart="18" format="11">
      <pivotArea type="data" outline="0" fieldPosition="0">
        <references count="2">
          <reference field="4294967294" count="1" selected="0">
            <x v="0"/>
          </reference>
          <reference field="0" count="1" selected="0">
            <x v="1"/>
          </reference>
        </references>
      </pivotArea>
    </chartFormat>
    <chartFormat chart="18" format="12">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389211-32F0-4EBC-94BA-E4921016FA4F}" name="PivotTable16"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47:C63" firstHeaderRow="0" firstDataRow="1" firstDataCol="1"/>
  <pivotFields count="21">
    <pivotField axis="axisRow" showAll="0">
      <items count="4">
        <item x="0"/>
        <item x="1"/>
        <item x="2"/>
        <item t="default"/>
      </items>
    </pivotField>
    <pivotField axis="axisRow" showAll="0">
      <items count="5">
        <item x="0"/>
        <item x="1"/>
        <item x="2"/>
        <item x="3"/>
        <item t="default"/>
      </items>
    </pivotField>
    <pivotField showAll="0"/>
    <pivotField showAll="0"/>
    <pivotField showAll="0"/>
    <pivotField showAll="0"/>
    <pivotField dataField="1" showAll="0"/>
    <pivotField showAll="0"/>
    <pivotField showAll="0"/>
    <pivotField numFmtId="10" showAll="0"/>
    <pivotField dataField="1" showAll="0"/>
    <pivotField showAll="0"/>
    <pivotField showAll="0"/>
    <pivotField showAll="0"/>
    <pivotField showAll="0"/>
    <pivotField showAll="0"/>
    <pivotField showAll="0"/>
    <pivotField showAll="0"/>
    <pivotField numFmtId="9" showAll="0"/>
    <pivotField numFmtId="10" showAll="0"/>
    <pivotField numFmtId="10" showAll="0"/>
  </pivotFields>
  <rowFields count="2">
    <field x="0"/>
    <field x="1"/>
  </rowFields>
  <rowItems count="16">
    <i>
      <x/>
    </i>
    <i r="1">
      <x/>
    </i>
    <i r="1">
      <x v="1"/>
    </i>
    <i r="1">
      <x v="2"/>
    </i>
    <i r="1">
      <x v="3"/>
    </i>
    <i>
      <x v="1"/>
    </i>
    <i r="1">
      <x/>
    </i>
    <i r="1">
      <x v="1"/>
    </i>
    <i r="1">
      <x v="2"/>
    </i>
    <i r="1">
      <x v="3"/>
    </i>
    <i>
      <x v="2"/>
    </i>
    <i r="1">
      <x/>
    </i>
    <i r="1">
      <x v="1"/>
    </i>
    <i r="1">
      <x v="2"/>
    </i>
    <i r="1">
      <x v="3"/>
    </i>
    <i t="grand">
      <x/>
    </i>
  </rowItems>
  <colFields count="1">
    <field x="-2"/>
  </colFields>
  <colItems count="2">
    <i>
      <x/>
    </i>
    <i i="1">
      <x v="1"/>
    </i>
  </colItems>
  <dataFields count="2">
    <dataField name="Average of AHT" fld="6" subtotal="average" baseField="0" baseItem="0"/>
    <dataField name="Target of AHT" fld="10" subtotal="average" baseField="0" baseItem="0"/>
  </dataFields>
  <formats count="7">
    <format dxfId="26">
      <pivotArea collapsedLevelsAreSubtotals="1" fieldPosition="0">
        <references count="2">
          <reference field="4294967294" count="1" selected="0">
            <x v="0"/>
          </reference>
          <reference field="0" count="0"/>
        </references>
      </pivotArea>
    </format>
    <format dxfId="25">
      <pivotArea collapsedLevelsAreSubtotals="1" fieldPosition="0">
        <references count="2">
          <reference field="4294967294" count="1" selected="0">
            <x v="0"/>
          </reference>
          <reference field="0" count="1">
            <x v="0"/>
          </reference>
        </references>
      </pivotArea>
    </format>
    <format dxfId="24">
      <pivotArea collapsedLevelsAreSubtotals="1" fieldPosition="0">
        <references count="3">
          <reference field="4294967294" count="1" selected="0">
            <x v="0"/>
          </reference>
          <reference field="0" count="1" selected="0">
            <x v="0"/>
          </reference>
          <reference field="1" count="0"/>
        </references>
      </pivotArea>
    </format>
    <format dxfId="23">
      <pivotArea collapsedLevelsAreSubtotals="1" fieldPosition="0">
        <references count="2">
          <reference field="4294967294" count="1" selected="0">
            <x v="0"/>
          </reference>
          <reference field="0" count="1">
            <x v="1"/>
          </reference>
        </references>
      </pivotArea>
    </format>
    <format dxfId="22">
      <pivotArea collapsedLevelsAreSubtotals="1" fieldPosition="0">
        <references count="3">
          <reference field="4294967294" count="1" selected="0">
            <x v="0"/>
          </reference>
          <reference field="0" count="1" selected="0">
            <x v="1"/>
          </reference>
          <reference field="1" count="0"/>
        </references>
      </pivotArea>
    </format>
    <format dxfId="21">
      <pivotArea collapsedLevelsAreSubtotals="1" fieldPosition="0">
        <references count="2">
          <reference field="4294967294" count="1" selected="0">
            <x v="0"/>
          </reference>
          <reference field="0" count="1">
            <x v="2"/>
          </reference>
        </references>
      </pivotArea>
    </format>
    <format dxfId="20">
      <pivotArea collapsedLevelsAreSubtotals="1" fieldPosition="0">
        <references count="3">
          <reference field="4294967294" count="1" selected="0">
            <x v="0"/>
          </reference>
          <reference field="0" count="1" selected="0">
            <x v="2"/>
          </reference>
          <reference field="1"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7" format="4" series="1">
      <pivotArea type="data" outline="0" fieldPosition="0">
        <references count="1">
          <reference field="4294967294" count="1" selected="0">
            <x v="0"/>
          </reference>
        </references>
      </pivotArea>
    </chartFormat>
    <chartFormat chart="3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FCC5ED-F133-4ED4-840C-CF7C0530C2B2}" name="PivotTable12"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4:C18" firstHeaderRow="0" firstDataRow="1" firstDataCol="1"/>
  <pivotFields count="21">
    <pivotField axis="axisRow" showAll="0">
      <items count="4">
        <item x="0"/>
        <item x="1"/>
        <item x="2"/>
        <item t="default"/>
      </items>
    </pivotField>
    <pivotField showAll="0">
      <items count="5">
        <item x="0"/>
        <item x="1"/>
        <item x="2"/>
        <item x="3"/>
        <item t="default"/>
      </items>
    </pivotField>
    <pivotField showAll="0"/>
    <pivotField showAll="0"/>
    <pivotField dataField="1" showAll="0"/>
    <pivotField dataField="1" showAll="0"/>
    <pivotField showAll="0"/>
    <pivotField showAll="0"/>
    <pivotField showAll="0"/>
    <pivotField numFmtId="10" showAll="0"/>
    <pivotField showAll="0"/>
    <pivotField showAll="0"/>
    <pivotField showAll="0"/>
    <pivotField showAll="0"/>
    <pivotField showAll="0"/>
    <pivotField showAll="0"/>
    <pivotField showAll="0"/>
    <pivotField showAll="0"/>
    <pivotField numFmtId="9" showAll="0"/>
    <pivotField numFmtId="10" showAll="0"/>
    <pivotField numFmtId="10" showAll="0"/>
  </pivotFields>
  <rowFields count="1">
    <field x="0"/>
  </rowFields>
  <rowItems count="4">
    <i>
      <x/>
    </i>
    <i>
      <x v="1"/>
    </i>
    <i>
      <x v="2"/>
    </i>
    <i t="grand">
      <x/>
    </i>
  </rowItems>
  <colFields count="1">
    <field x="-2"/>
  </colFields>
  <colItems count="2">
    <i>
      <x/>
    </i>
    <i i="1">
      <x v="1"/>
    </i>
  </colItems>
  <dataFields count="2">
    <dataField name="Sum of Inflow" fld="4" baseField="0" baseItem="0"/>
    <dataField name="Sum of Outflow" fld="5" baseField="0" baseItem="0"/>
  </dataFields>
  <chartFormats count="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4A1E1D-8911-41F5-AB0E-B3048535F069}" name="PivotTable35"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I2" firstHeaderRow="0" firstDataRow="1" firstDataCol="0"/>
  <pivotFields count="21">
    <pivotField showAll="0"/>
    <pivotField showAll="0">
      <items count="5">
        <item x="0"/>
        <item x="1"/>
        <item x="2"/>
        <item x="3"/>
        <item t="default"/>
      </items>
    </pivotField>
    <pivotField showAll="0"/>
    <pivotField showAll="0"/>
    <pivotField dataField="1" showAll="0"/>
    <pivotField dataField="1" showAll="0"/>
    <pivotField dataField="1" showAll="0"/>
    <pivotField dataField="1" showAll="0"/>
    <pivotField dataField="1" showAll="0"/>
    <pivotField dataField="1" numFmtId="10" showAll="0"/>
    <pivotField showAll="0"/>
    <pivotField showAll="0"/>
    <pivotField showAll="0"/>
    <pivotField showAll="0"/>
    <pivotField showAll="0"/>
    <pivotField showAll="0"/>
    <pivotField showAll="0"/>
    <pivotField showAll="0"/>
    <pivotField numFmtId="9" showAll="0"/>
    <pivotField numFmtId="10" showAll="0"/>
    <pivotField numFmtId="10" showAll="0"/>
  </pivotFields>
  <rowItems count="1">
    <i/>
  </rowItems>
  <colFields count="1">
    <field x="-2"/>
  </colFields>
  <colItems count="6">
    <i>
      <x/>
    </i>
    <i i="1">
      <x v="1"/>
    </i>
    <i i="2">
      <x v="2"/>
    </i>
    <i i="3">
      <x v="3"/>
    </i>
    <i i="4">
      <x v="4"/>
    </i>
    <i i="5">
      <x v="5"/>
    </i>
  </colItems>
  <dataFields count="6">
    <dataField name="Sum of Inflow" fld="4" baseField="0" baseItem="0"/>
    <dataField name="Sum of Outflow" fld="5" baseField="0" baseItem="0"/>
    <dataField name="Average of AHT" fld="6" subtotal="average" baseField="0" baseItem="1" numFmtId="2"/>
    <dataField name="Average of SLA" fld="7" subtotal="average" baseField="0" baseItem="1" numFmtId="2"/>
    <dataField name="Average of Utilization Rate" fld="8" subtotal="average" baseField="0" baseItem="1" numFmtId="2"/>
    <dataField name="Average of Accuracy" fld="9" subtotal="average" baseField="0" baseItem="1" numFmtId="10"/>
  </dataFields>
  <formats count="2">
    <format dxfId="28">
      <pivotArea outline="0" collapsedLevelsAreSubtotals="1" fieldPosition="0">
        <references count="1">
          <reference field="4294967294" count="1" selected="0">
            <x v="5"/>
          </reference>
        </references>
      </pivotArea>
    </format>
    <format dxfId="27">
      <pivotArea outline="0" collapsedLevelsAreSubtotals="1" fieldPosition="0">
        <references count="1">
          <reference field="4294967294" count="3" selected="0">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96CA0B6-ABBD-4A91-802B-ADFC9DA5293A}" name="PivotTable43"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118:D134" firstHeaderRow="0" firstDataRow="1" firstDataCol="1"/>
  <pivotFields count="21">
    <pivotField axis="axisRow" showAll="0">
      <items count="4">
        <item x="0"/>
        <item x="1"/>
        <item x="2"/>
        <item t="default"/>
      </items>
    </pivotField>
    <pivotField showAll="0">
      <items count="5">
        <item h="1" x="0"/>
        <item h="1" x="1"/>
        <item h="1" x="2"/>
        <item x="3"/>
        <item t="default"/>
      </items>
    </pivotField>
    <pivotField axis="axisRow" showAll="0">
      <items count="18">
        <item x="0"/>
        <item x="1"/>
        <item x="2"/>
        <item x="3"/>
        <item x="4"/>
        <item x="5"/>
        <item x="6"/>
        <item x="7"/>
        <item x="8"/>
        <item x="9"/>
        <item x="10"/>
        <item x="11"/>
        <item x="12"/>
        <item x="13"/>
        <item x="14"/>
        <item x="15"/>
        <item x="16"/>
        <item t="default"/>
      </items>
    </pivotField>
    <pivotField showAll="0"/>
    <pivotField showAll="0"/>
    <pivotField showAll="0"/>
    <pivotField showAll="0"/>
    <pivotField showAll="0"/>
    <pivotField dataField="1" showAll="0"/>
    <pivotField numFmtId="10" showAll="0"/>
    <pivotField showAll="0"/>
    <pivotField showAll="0"/>
    <pivotField showAll="0"/>
    <pivotField showAll="0"/>
    <pivotField showAll="0"/>
    <pivotField dataField="1" showAll="0"/>
    <pivotField showAll="0"/>
    <pivotField dataField="1" showAll="0"/>
    <pivotField numFmtId="9" showAll="0"/>
    <pivotField numFmtId="10" showAll="0"/>
    <pivotField numFmtId="10" showAll="0"/>
  </pivotFields>
  <rowFields count="2">
    <field x="0"/>
    <field x="2"/>
  </rowFields>
  <rowItems count="16">
    <i>
      <x/>
    </i>
    <i r="1">
      <x v="13"/>
    </i>
    <i r="1">
      <x v="14"/>
    </i>
    <i r="1">
      <x v="15"/>
    </i>
    <i r="1">
      <x v="16"/>
    </i>
    <i>
      <x v="1"/>
    </i>
    <i r="1">
      <x v="13"/>
    </i>
    <i r="1">
      <x v="14"/>
    </i>
    <i r="1">
      <x v="15"/>
    </i>
    <i r="1">
      <x v="16"/>
    </i>
    <i>
      <x v="2"/>
    </i>
    <i r="1">
      <x v="13"/>
    </i>
    <i r="1">
      <x v="14"/>
    </i>
    <i r="1">
      <x v="15"/>
    </i>
    <i r="1">
      <x v="16"/>
    </i>
    <i t="grand">
      <x/>
    </i>
  </rowItems>
  <colFields count="1">
    <field x="-2"/>
  </colFields>
  <colItems count="3">
    <i>
      <x/>
    </i>
    <i i="1">
      <x v="1"/>
    </i>
    <i i="2">
      <x v="2"/>
    </i>
  </colItems>
  <dataFields count="3">
    <dataField name="Average of Utilization Rate" fld="8" subtotal="average" baseField="0" baseItem="0"/>
    <dataField name="Average of Utilization Rate Lower Limit" fld="15" subtotal="average" baseField="0" baseItem="0"/>
    <dataField name="Average of Utilization Rate Healthy Range" fld="17" subtotal="average" baseField="0" baseItem="0"/>
  </dataFields>
  <chartFormats count="7">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 chart="22" format="2" series="1">
      <pivotArea type="data" outline="0" fieldPosition="0">
        <references count="1">
          <reference field="4294967294" count="1" selected="0">
            <x v="2"/>
          </reference>
        </references>
      </pivotArea>
    </chartFormat>
    <chartFormat chart="29" format="6" series="1">
      <pivotArea type="data" outline="0" fieldPosition="0">
        <references count="1">
          <reference field="4294967294" count="1" selected="0">
            <x v="1"/>
          </reference>
        </references>
      </pivotArea>
    </chartFormat>
    <chartFormat chart="29" format="7" series="1">
      <pivotArea type="data" outline="0" fieldPosition="0">
        <references count="1">
          <reference field="4294967294" count="1" selected="0">
            <x v="2"/>
          </reference>
        </references>
      </pivotArea>
    </chartFormat>
    <chartFormat chart="29" format="8" series="1">
      <pivotArea type="data" outline="0" fieldPosition="0">
        <references count="1">
          <reference field="4294967294" count="1" selected="0">
            <x v="0"/>
          </reference>
        </references>
      </pivotArea>
    </chartFormat>
    <chartFormat chart="29" format="9">
      <pivotArea type="data" outline="0" fieldPosition="0">
        <references count="3">
          <reference field="4294967294" count="1" selected="0">
            <x v="0"/>
          </reference>
          <reference field="0" count="1" selected="0">
            <x v="0"/>
          </reference>
          <reference field="2"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2CE3D29-9108-473E-8C46-E84DA6EB4D83}" name="PivotTable37"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4" firstHeaderRow="0" firstDataRow="1" firstDataCol="0"/>
  <pivotFields count="21">
    <pivotField showAll="0"/>
    <pivotField showAll="0">
      <items count="5">
        <item h="1" x="0"/>
        <item h="1" x="1"/>
        <item h="1" x="2"/>
        <item x="3"/>
        <item t="default"/>
      </items>
    </pivotField>
    <pivotField showAll="0">
      <items count="18">
        <item x="0"/>
        <item x="1"/>
        <item x="2"/>
        <item x="3"/>
        <item x="4"/>
        <item x="5"/>
        <item x="6"/>
        <item x="7"/>
        <item x="8"/>
        <item x="9"/>
        <item x="10"/>
        <item x="11"/>
        <item x="12"/>
        <item x="13"/>
        <item x="14"/>
        <item x="15"/>
        <item x="16"/>
        <item t="default"/>
      </items>
    </pivotField>
    <pivotField showAll="0"/>
    <pivotField dataField="1" showAll="0"/>
    <pivotField dataField="1" showAll="0"/>
    <pivotField dataField="1" showAll="0"/>
    <pivotField dataField="1" showAll="0"/>
    <pivotField dataField="1" showAll="0"/>
    <pivotField dataField="1" numFmtId="10" showAll="0"/>
    <pivotField showAll="0"/>
    <pivotField showAll="0"/>
    <pivotField showAll="0"/>
    <pivotField showAll="0"/>
    <pivotField showAll="0"/>
    <pivotField showAll="0"/>
    <pivotField showAll="0"/>
    <pivotField showAll="0"/>
    <pivotField numFmtId="9" showAll="0"/>
    <pivotField numFmtId="10" showAll="0"/>
    <pivotField numFmtId="10" showAll="0"/>
  </pivotFields>
  <rowItems count="1">
    <i/>
  </rowItems>
  <colFields count="1">
    <field x="-2"/>
  </colFields>
  <colItems count="6">
    <i>
      <x/>
    </i>
    <i i="1">
      <x v="1"/>
    </i>
    <i i="2">
      <x v="2"/>
    </i>
    <i i="3">
      <x v="3"/>
    </i>
    <i i="4">
      <x v="4"/>
    </i>
    <i i="5">
      <x v="5"/>
    </i>
  </colItems>
  <dataFields count="6">
    <dataField name="Sum of Inflow" fld="4" baseField="0" baseItem="0"/>
    <dataField name="Sum of Outflow" fld="5" baseField="0" baseItem="0"/>
    <dataField name="Average of AHT" fld="6" subtotal="average" baseField="0" baseItem="0" numFmtId="2"/>
    <dataField name="Average of SLA" fld="7" subtotal="average" baseField="0" baseItem="0" numFmtId="2"/>
    <dataField name="Average of Utilization Rate" fld="8" subtotal="average" baseField="0" baseItem="0" numFmtId="2"/>
    <dataField name="Average of Accuracy" fld="9" subtotal="average" baseField="0" baseItem="0" numFmtId="10"/>
  </dataFields>
  <formats count="3">
    <format dxfId="2">
      <pivotArea outline="0" collapsedLevelsAreSubtotals="1" fieldPosition="0">
        <references count="1">
          <reference field="4294967294" count="2" selected="0">
            <x v="2"/>
            <x v="3"/>
          </reference>
        </references>
      </pivotArea>
    </format>
    <format dxfId="1">
      <pivotArea outline="0" collapsedLevelsAreSubtotals="1" fieldPosition="0">
        <references count="1">
          <reference field="4294967294" count="2" selected="0">
            <x v="4"/>
            <x v="5"/>
          </reference>
        </references>
      </pivotArea>
    </format>
    <format dxfId="0">
      <pivotArea outline="0" collapsedLevelsAreSubtotals="1" fieldPosition="0">
        <references count="1">
          <reference field="4294967294"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C193AD1-4C50-492E-8F32-5C04CB0851F1}" sourceName="Month">
  <pivotTables>
    <pivotTable tabId="7" name="PivotTable35"/>
    <pivotTable tabId="7" name="PivotTable22"/>
    <pivotTable tabId="7" name="PivotTable12"/>
    <pivotTable tabId="7" name="PivotTable16"/>
    <pivotTable tabId="7" name="PivotTable17"/>
    <pivotTable tabId="7" name="PivotTable21"/>
    <pivotTable tabId="7" name="PivotTable36"/>
  </pivotTables>
  <data>
    <tabular pivotCacheId="1721114686">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332BDE0E-FB1F-4C5E-B5A1-D8FD61C062AD}" sourceName="Month">
  <pivotTables>
    <pivotTable tabId="12" name="PivotTable37"/>
    <pivotTable tabId="12" name="PivotTable38"/>
    <pivotTable tabId="12" name="PivotTable39"/>
    <pivotTable tabId="12" name="PivotTable40"/>
    <pivotTable tabId="12" name="PivotTable41"/>
    <pivotTable tabId="12" name="PivotTable42"/>
    <pivotTable tabId="12" name="PivotTable43"/>
    <pivotTable tabId="12" name="PivotTable44"/>
  </pivotTables>
  <data>
    <tabular pivotCacheId="1721114686">
      <items count="4">
        <i x="0"/>
        <i x="1"/>
        <i x="2"/>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47EE1160-AC7C-4785-B86E-903460382FA9}" sourceName="Week">
  <pivotTables>
    <pivotTable tabId="12" name="PivotTable37"/>
    <pivotTable tabId="12" name="PivotTable38"/>
    <pivotTable tabId="12" name="PivotTable39"/>
    <pivotTable tabId="12" name="PivotTable40"/>
    <pivotTable tabId="12" name="PivotTable41"/>
    <pivotTable tabId="12" name="PivotTable42"/>
    <pivotTable tabId="12" name="PivotTable43"/>
    <pivotTable tabId="12" name="PivotTable44"/>
  </pivotTables>
  <data>
    <tabular pivotCacheId="1721114686">
      <items count="17">
        <i x="13" s="1"/>
        <i x="14" s="1"/>
        <i x="15" s="1"/>
        <i x="16" s="1"/>
        <i x="0" s="1" nd="1"/>
        <i x="1" s="1" nd="1"/>
        <i x="2" s="1" nd="1"/>
        <i x="3" s="1" nd="1"/>
        <i x="4" s="1" nd="1"/>
        <i x="5" s="1" nd="1"/>
        <i x="6" s="1" nd="1"/>
        <i x="7" s="1" nd="1"/>
        <i x="8" s="1" nd="1"/>
        <i x="9" s="1" nd="1"/>
        <i x="10" s="1" nd="1"/>
        <i x="11"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9925E493-F1E8-4F0F-B714-EE264FFF51F6}" cache="Slicer_Month" caption="Month"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3" xr10:uid="{E22B300A-62DD-48B7-8DC6-9225607FDACC}" cache="Slicer_Month1" caption="Month" rowHeight="225425"/>
  <slicer name="Week 1" xr10:uid="{D3C40E80-4E54-45FB-BACA-B9B20A5F912C}" cache="Slicer_Week" caption="Week" rowHeight="22542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0F4310E-6CA1-494E-9DAB-474184AF9EC0}" cache="Slicer_Month" caption="Month" rowHeight="22542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75911757-E6D6-4E6F-9886-E1DC2E5C9E53}" cache="Slicer_Month1" caption="Month" rowHeight="225425"/>
  <slicer name="Week" xr10:uid="{DC70F20F-B9D6-40C1-A2DF-0024B8D608FA}" cache="Slicer_Week" caption="Week" startItem="10"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7.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10" Type="http://schemas.microsoft.com/office/2007/relationships/slicer" Target="../slicers/slicer4.xml"/><Relationship Id="rId4" Type="http://schemas.openxmlformats.org/officeDocument/2006/relationships/pivotTable" Target="../pivotTables/pivotTable11.xml"/><Relationship Id="rId9"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999"/>
  <sheetViews>
    <sheetView workbookViewId="0">
      <selection activeCell="A12" sqref="A12"/>
    </sheetView>
  </sheetViews>
  <sheetFormatPr defaultColWidth="12.5703125" defaultRowHeight="15" customHeight="1" x14ac:dyDescent="0.2"/>
  <cols>
    <col min="1" max="1" width="67.5703125" customWidth="1"/>
  </cols>
  <sheetData>
    <row r="1" spans="1:1" ht="15.75" customHeight="1" x14ac:dyDescent="0.2">
      <c r="A1" s="1" t="s">
        <v>0</v>
      </c>
    </row>
    <row r="2" spans="1:1" ht="15.75" customHeight="1" x14ac:dyDescent="0.2">
      <c r="A2" s="1" t="s">
        <v>1</v>
      </c>
    </row>
    <row r="3" spans="1:1" ht="15.75" customHeight="1" x14ac:dyDescent="0.2"/>
    <row r="4" spans="1:1" ht="15.75" customHeight="1" x14ac:dyDescent="0.2">
      <c r="A4" s="2" t="s">
        <v>2</v>
      </c>
    </row>
    <row r="5" spans="1:1" ht="15.75" customHeight="1" x14ac:dyDescent="0.2">
      <c r="A5" s="3" t="s">
        <v>3</v>
      </c>
    </row>
    <row r="6" spans="1:1" ht="15.75" customHeight="1" x14ac:dyDescent="0.2">
      <c r="A6" s="3" t="s">
        <v>4</v>
      </c>
    </row>
    <row r="7" spans="1:1" ht="15.75" customHeight="1" x14ac:dyDescent="0.2">
      <c r="A7" s="12" t="s">
        <v>5</v>
      </c>
    </row>
    <row r="8" spans="1:1" ht="15.75" customHeight="1" x14ac:dyDescent="0.2">
      <c r="A8" s="3" t="s">
        <v>6</v>
      </c>
    </row>
    <row r="9" spans="1:1" ht="15.75" customHeight="1" x14ac:dyDescent="0.2">
      <c r="A9" s="12" t="s">
        <v>7</v>
      </c>
    </row>
    <row r="10" spans="1:1" ht="15.75" customHeight="1" x14ac:dyDescent="0.2">
      <c r="A10" s="3" t="s">
        <v>8</v>
      </c>
    </row>
    <row r="11" spans="1:1" ht="15.75" customHeight="1" x14ac:dyDescent="0.2"/>
    <row r="12" spans="1:1" ht="15.75" customHeight="1" x14ac:dyDescent="0.2">
      <c r="A12" s="2" t="s">
        <v>9</v>
      </c>
    </row>
    <row r="13" spans="1:1" ht="15.75" customHeight="1" x14ac:dyDescent="0.2">
      <c r="A13" s="3" t="s">
        <v>3</v>
      </c>
    </row>
    <row r="14" spans="1:1" ht="15.75" customHeight="1" x14ac:dyDescent="0.2">
      <c r="A14" s="3" t="s">
        <v>4</v>
      </c>
    </row>
    <row r="15" spans="1:1" ht="15.75" customHeight="1" x14ac:dyDescent="0.2">
      <c r="A15" s="3" t="s">
        <v>10</v>
      </c>
    </row>
    <row r="16" spans="1:1" ht="15.75" customHeight="1" x14ac:dyDescent="0.2">
      <c r="A16" s="3" t="s">
        <v>6</v>
      </c>
    </row>
    <row r="17" spans="1:1" ht="15.75" customHeight="1" x14ac:dyDescent="0.2">
      <c r="A17" s="12" t="s">
        <v>7</v>
      </c>
    </row>
    <row r="18" spans="1:1" ht="15.75" customHeight="1" x14ac:dyDescent="0.2">
      <c r="A18" s="3" t="s">
        <v>11</v>
      </c>
    </row>
    <row r="19" spans="1:1" ht="15.75" customHeight="1" x14ac:dyDescent="0.2"/>
    <row r="20" spans="1:1" ht="15.75" customHeight="1" x14ac:dyDescent="0.2">
      <c r="A20" s="2" t="s">
        <v>12</v>
      </c>
    </row>
    <row r="21" spans="1:1" ht="15.75" customHeight="1" x14ac:dyDescent="0.2">
      <c r="A21" s="3" t="s">
        <v>3</v>
      </c>
    </row>
    <row r="22" spans="1:1" ht="15.75" customHeight="1" x14ac:dyDescent="0.2">
      <c r="A22" s="3" t="s">
        <v>4</v>
      </c>
    </row>
    <row r="23" spans="1:1" ht="15.75" customHeight="1" x14ac:dyDescent="0.2">
      <c r="A23" s="3" t="s">
        <v>13</v>
      </c>
    </row>
    <row r="24" spans="1:1" ht="15.75" customHeight="1" x14ac:dyDescent="0.2">
      <c r="A24" s="3" t="s">
        <v>6</v>
      </c>
    </row>
    <row r="25" spans="1:1" ht="15.75" customHeight="1" x14ac:dyDescent="0.2">
      <c r="A25" s="3" t="s">
        <v>7</v>
      </c>
    </row>
    <row r="26" spans="1:1" ht="15.75" customHeight="1" x14ac:dyDescent="0.2">
      <c r="A26" s="3" t="s">
        <v>14</v>
      </c>
    </row>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013CA-2F5B-40AB-8B81-F1721CB4942D}">
  <sheetPr>
    <tabColor rgb="FFFF0000"/>
  </sheetPr>
  <dimension ref="A1"/>
  <sheetViews>
    <sheetView showGridLines="0" zoomScale="86" zoomScaleNormal="86" workbookViewId="0">
      <selection activeCell="AB41" sqref="AB41"/>
    </sheetView>
  </sheetViews>
  <sheetFormatPr defaultRowHeight="12.75" x14ac:dyDescent="0.2"/>
  <cols>
    <col min="1" max="16384" width="9.140625" style="2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4EA94-EB7F-4CDD-8CB0-83DE0723E390}">
  <dimension ref="A1"/>
  <sheetViews>
    <sheetView showGridLines="0" tabSelected="1" workbookViewId="0">
      <selection activeCell="AB18" sqref="AB18"/>
    </sheetView>
  </sheetViews>
  <sheetFormatPr defaultRowHeight="12.75" x14ac:dyDescent="0.2"/>
  <cols>
    <col min="1" max="16384" width="9.140625" style="2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29468-21B9-45A8-A1E5-1EE5374D464B}">
  <sheetPr>
    <tabColor rgb="FFFF0000"/>
  </sheetPr>
  <dimension ref="A1:I141"/>
  <sheetViews>
    <sheetView topLeftCell="A103" zoomScaleNormal="100" workbookViewId="0">
      <selection activeCell="H139" sqref="H139"/>
    </sheetView>
  </sheetViews>
  <sheetFormatPr defaultRowHeight="12.75" x14ac:dyDescent="0.2"/>
  <cols>
    <col min="1" max="1" width="13.85546875" bestFit="1" customWidth="1"/>
    <col min="2" max="2" width="25.85546875" bestFit="1" customWidth="1"/>
    <col min="3" max="3" width="3" bestFit="1" customWidth="1"/>
    <col min="4" max="4" width="14.42578125" bestFit="1" customWidth="1"/>
    <col min="5" max="5" width="15.140625" bestFit="1" customWidth="1"/>
    <col min="6" max="7" width="15.28515625" bestFit="1" customWidth="1"/>
    <col min="8" max="8" width="25.85546875" bestFit="1" customWidth="1"/>
    <col min="9" max="9" width="20" bestFit="1" customWidth="1"/>
    <col min="10" max="10" width="37.28515625" bestFit="1" customWidth="1"/>
    <col min="11" max="11" width="11" bestFit="1" customWidth="1"/>
    <col min="12" max="12" width="8.140625" bestFit="1" customWidth="1"/>
    <col min="13" max="13" width="10.28515625" bestFit="1" customWidth="1"/>
    <col min="14" max="14" width="40.140625" bestFit="1" customWidth="1"/>
    <col min="15" max="15" width="11" bestFit="1" customWidth="1"/>
    <col min="16" max="16" width="8.140625" bestFit="1" customWidth="1"/>
    <col min="17" max="17" width="10.28515625" bestFit="1" customWidth="1"/>
    <col min="18" max="18" width="31.140625" bestFit="1" customWidth="1"/>
    <col min="19" max="19" width="43" bestFit="1" customWidth="1"/>
    <col min="20" max="20" width="42.7109375" bestFit="1" customWidth="1"/>
    <col min="21" max="21" width="45.42578125" bestFit="1" customWidth="1"/>
  </cols>
  <sheetData>
    <row r="1" spans="1:9" x14ac:dyDescent="0.2">
      <c r="D1" t="s">
        <v>47</v>
      </c>
      <c r="E1" t="s">
        <v>48</v>
      </c>
      <c r="F1" t="s">
        <v>49</v>
      </c>
      <c r="G1" t="s">
        <v>50</v>
      </c>
      <c r="H1" t="s">
        <v>51</v>
      </c>
      <c r="I1" t="s">
        <v>52</v>
      </c>
    </row>
    <row r="2" spans="1:9" x14ac:dyDescent="0.2">
      <c r="D2">
        <v>10171606</v>
      </c>
      <c r="E2">
        <v>10012166</v>
      </c>
      <c r="F2" s="20">
        <v>28.602941176470594</v>
      </c>
      <c r="G2" s="20">
        <v>84.605882352941151</v>
      </c>
      <c r="H2" s="20">
        <v>72.025686274509823</v>
      </c>
      <c r="I2" s="10">
        <v>0.94910980392156885</v>
      </c>
    </row>
    <row r="3" spans="1:9" x14ac:dyDescent="0.2">
      <c r="D3">
        <f>GETPIVOTDATA("Sum of Inflow",$D$1)</f>
        <v>10171606</v>
      </c>
      <c r="E3">
        <f>GETPIVOTDATA("Sum of Outflow",$D$1)</f>
        <v>10012166</v>
      </c>
      <c r="F3" s="20">
        <f>GETPIVOTDATA("Average of AHT",$D$1)</f>
        <v>28.602941176470594</v>
      </c>
      <c r="G3" s="20">
        <f>GETPIVOTDATA("Average of SLA",$D$1)</f>
        <v>84.605882352941151</v>
      </c>
      <c r="H3" s="20">
        <f>GETPIVOTDATA("Average of Utilization Rate",$D$1)</f>
        <v>72.025686274509823</v>
      </c>
      <c r="I3" s="19">
        <f>GETPIVOTDATA("Average of Accuracy",$D$1)</f>
        <v>0.94910980392156885</v>
      </c>
    </row>
    <row r="14" spans="1:9" x14ac:dyDescent="0.2">
      <c r="A14" s="7" t="s">
        <v>45</v>
      </c>
      <c r="B14" t="s">
        <v>47</v>
      </c>
      <c r="C14" t="s">
        <v>48</v>
      </c>
    </row>
    <row r="15" spans="1:9" x14ac:dyDescent="0.2">
      <c r="A15" s="8" t="s">
        <v>54</v>
      </c>
      <c r="B15">
        <v>5837999</v>
      </c>
      <c r="C15">
        <v>5792606</v>
      </c>
    </row>
    <row r="16" spans="1:9" x14ac:dyDescent="0.2">
      <c r="A16" s="8" t="s">
        <v>55</v>
      </c>
      <c r="B16">
        <v>2123370</v>
      </c>
      <c r="C16">
        <v>2087448</v>
      </c>
    </row>
    <row r="17" spans="1:3" x14ac:dyDescent="0.2">
      <c r="A17" s="8" t="s">
        <v>56</v>
      </c>
      <c r="B17">
        <v>2210237</v>
      </c>
      <c r="C17">
        <v>2132112</v>
      </c>
    </row>
    <row r="18" spans="1:3" x14ac:dyDescent="0.2">
      <c r="A18" s="8" t="s">
        <v>46</v>
      </c>
      <c r="B18">
        <v>10171606</v>
      </c>
      <c r="C18">
        <v>10012166</v>
      </c>
    </row>
    <row r="21" spans="1:3" x14ac:dyDescent="0.2">
      <c r="A21" s="13" t="s">
        <v>45</v>
      </c>
      <c r="B21" s="14" t="s">
        <v>76</v>
      </c>
      <c r="C21" s="14" t="s">
        <v>78</v>
      </c>
    </row>
    <row r="22" spans="1:3" x14ac:dyDescent="0.2">
      <c r="A22" s="8" t="s">
        <v>54</v>
      </c>
      <c r="B22" s="17">
        <f>GETPIVOTDATA("Sum of Inflow",$A$14,"Project","Project 1")/GETPIVOTDATA("Sum of Inflow",$A$14)</f>
        <v>0.5739505639522412</v>
      </c>
      <c r="C22" s="17">
        <f>GETPIVOTDATA("Sum of Outflow",$A$14,"Project","Project 1")/GETPIVOTDATA("Sum of Outflow",$A$14)</f>
        <v>0.57855672788485524</v>
      </c>
    </row>
    <row r="23" spans="1:3" x14ac:dyDescent="0.2">
      <c r="A23" s="8" t="s">
        <v>55</v>
      </c>
      <c r="B23" s="17">
        <f>GETPIVOTDATA("Sum of Inflow",$A$14,"Project","Project 2")/GETPIVOTDATA("Sum of Inflow",$A$14)</f>
        <v>0.20875464503835481</v>
      </c>
      <c r="C23" s="17">
        <f>GETPIVOTDATA("Sum of Outflow",$A$14,"Project","Project 2")/GETPIVOTDATA("Sum of Outflow",$A$14)</f>
        <v>0.20849114966731475</v>
      </c>
    </row>
    <row r="24" spans="1:3" x14ac:dyDescent="0.2">
      <c r="A24" s="8" t="s">
        <v>56</v>
      </c>
      <c r="B24" s="17">
        <f>GETPIVOTDATA("Sum of Inflow",$A$14,"Project","Project 3")/GETPIVOTDATA("Sum of Inflow",$A$14)</f>
        <v>0.21729479100940402</v>
      </c>
      <c r="C24" s="17">
        <f>GETPIVOTDATA("Sum of Outflow",$A$14,"Project","Project 3")/GETPIVOTDATA("Sum of Outflow",$A$14)</f>
        <v>0.21295212244782996</v>
      </c>
    </row>
    <row r="25" spans="1:3" x14ac:dyDescent="0.2">
      <c r="A25" s="8" t="s">
        <v>77</v>
      </c>
      <c r="B25">
        <f>GETPIVOTDATA("Sum of Inflow",$A$14)</f>
        <v>10171606</v>
      </c>
      <c r="C25">
        <f>GETPIVOTDATA("Sum of Outflow",$A$14)</f>
        <v>10012166</v>
      </c>
    </row>
    <row r="47" spans="1:3" x14ac:dyDescent="0.2">
      <c r="A47" s="7" t="s">
        <v>45</v>
      </c>
      <c r="B47" t="s">
        <v>49</v>
      </c>
      <c r="C47" t="s">
        <v>79</v>
      </c>
    </row>
    <row r="48" spans="1:3" x14ac:dyDescent="0.2">
      <c r="A48" s="8" t="s">
        <v>54</v>
      </c>
      <c r="B48" s="21">
        <v>26.761764705882353</v>
      </c>
      <c r="C48">
        <v>30</v>
      </c>
    </row>
    <row r="49" spans="1:3" x14ac:dyDescent="0.2">
      <c r="A49" s="22" t="s">
        <v>24</v>
      </c>
      <c r="B49" s="21">
        <v>24.195</v>
      </c>
      <c r="C49">
        <v>30</v>
      </c>
    </row>
    <row r="50" spans="1:3" x14ac:dyDescent="0.2">
      <c r="A50" s="22" t="s">
        <v>29</v>
      </c>
      <c r="B50" s="21">
        <v>25.226000000000003</v>
      </c>
      <c r="C50">
        <v>30</v>
      </c>
    </row>
    <row r="51" spans="1:3" x14ac:dyDescent="0.2">
      <c r="A51" s="22" t="s">
        <v>35</v>
      </c>
      <c r="B51" s="21">
        <v>27.922499999999999</v>
      </c>
      <c r="C51">
        <v>30</v>
      </c>
    </row>
    <row r="52" spans="1:3" x14ac:dyDescent="0.2">
      <c r="A52" s="22" t="s">
        <v>40</v>
      </c>
      <c r="B52" s="21">
        <v>30.087499999999999</v>
      </c>
      <c r="C52">
        <v>30</v>
      </c>
    </row>
    <row r="53" spans="1:3" x14ac:dyDescent="0.2">
      <c r="A53" s="8" t="s">
        <v>55</v>
      </c>
      <c r="B53" s="21">
        <v>35.15176470588235</v>
      </c>
      <c r="C53">
        <v>35</v>
      </c>
    </row>
    <row r="54" spans="1:3" x14ac:dyDescent="0.2">
      <c r="A54" s="22" t="s">
        <v>24</v>
      </c>
      <c r="B54" s="21">
        <v>34.435000000000002</v>
      </c>
      <c r="C54">
        <v>35</v>
      </c>
    </row>
    <row r="55" spans="1:3" x14ac:dyDescent="0.2">
      <c r="A55" s="22" t="s">
        <v>29</v>
      </c>
      <c r="B55" s="21">
        <v>35.243999999999993</v>
      </c>
      <c r="C55">
        <v>35</v>
      </c>
    </row>
    <row r="56" spans="1:3" x14ac:dyDescent="0.2">
      <c r="A56" s="22" t="s">
        <v>35</v>
      </c>
      <c r="B56" s="21">
        <v>44.702500000000001</v>
      </c>
      <c r="C56">
        <v>35</v>
      </c>
    </row>
    <row r="57" spans="1:3" x14ac:dyDescent="0.2">
      <c r="A57" s="22" t="s">
        <v>40</v>
      </c>
      <c r="B57" s="21">
        <v>26.202500000000001</v>
      </c>
      <c r="C57">
        <v>35</v>
      </c>
    </row>
    <row r="58" spans="1:3" x14ac:dyDescent="0.2">
      <c r="A58" s="8" t="s">
        <v>56</v>
      </c>
      <c r="B58" s="21">
        <v>23.895294117647058</v>
      </c>
      <c r="C58">
        <v>25</v>
      </c>
    </row>
    <row r="59" spans="1:3" x14ac:dyDescent="0.2">
      <c r="A59" s="22" t="s">
        <v>24</v>
      </c>
      <c r="B59" s="21">
        <v>23.032500000000002</v>
      </c>
      <c r="C59">
        <v>25</v>
      </c>
    </row>
    <row r="60" spans="1:3" x14ac:dyDescent="0.2">
      <c r="A60" s="22" t="s">
        <v>29</v>
      </c>
      <c r="B60" s="21">
        <v>23.295999999999999</v>
      </c>
      <c r="C60">
        <v>25</v>
      </c>
    </row>
    <row r="61" spans="1:3" x14ac:dyDescent="0.2">
      <c r="A61" s="22" t="s">
        <v>35</v>
      </c>
      <c r="B61" s="21">
        <v>23.844999999999999</v>
      </c>
      <c r="C61">
        <v>25</v>
      </c>
    </row>
    <row r="62" spans="1:3" x14ac:dyDescent="0.2">
      <c r="A62" s="22" t="s">
        <v>40</v>
      </c>
      <c r="B62" s="21">
        <v>25.557499999999997</v>
      </c>
      <c r="C62">
        <v>25</v>
      </c>
    </row>
    <row r="63" spans="1:3" x14ac:dyDescent="0.2">
      <c r="A63" s="8" t="s">
        <v>46</v>
      </c>
      <c r="B63">
        <v>28.602941176470594</v>
      </c>
      <c r="C63">
        <v>30</v>
      </c>
    </row>
    <row r="66" spans="1:3" x14ac:dyDescent="0.2">
      <c r="A66" s="7" t="s">
        <v>45</v>
      </c>
      <c r="B66" t="s">
        <v>50</v>
      </c>
      <c r="C66" t="s">
        <v>80</v>
      </c>
    </row>
    <row r="67" spans="1:3" x14ac:dyDescent="0.2">
      <c r="A67" s="8" t="s">
        <v>54</v>
      </c>
      <c r="B67" s="20">
        <v>88.871764705882356</v>
      </c>
      <c r="C67">
        <v>80</v>
      </c>
    </row>
    <row r="68" spans="1:3" x14ac:dyDescent="0.2">
      <c r="A68" s="22" t="s">
        <v>24</v>
      </c>
      <c r="B68" s="20">
        <v>94.570000000000007</v>
      </c>
      <c r="C68">
        <v>80</v>
      </c>
    </row>
    <row r="69" spans="1:3" x14ac:dyDescent="0.2">
      <c r="A69" s="22" t="s">
        <v>29</v>
      </c>
      <c r="B69" s="20">
        <v>86.695999999999998</v>
      </c>
      <c r="C69">
        <v>80</v>
      </c>
    </row>
    <row r="70" spans="1:3" x14ac:dyDescent="0.2">
      <c r="A70" s="22" t="s">
        <v>35</v>
      </c>
      <c r="B70" s="20">
        <v>89.19</v>
      </c>
      <c r="C70">
        <v>80</v>
      </c>
    </row>
    <row r="71" spans="1:3" x14ac:dyDescent="0.2">
      <c r="A71" s="22" t="s">
        <v>40</v>
      </c>
      <c r="B71" s="20">
        <v>85.575000000000003</v>
      </c>
      <c r="C71">
        <v>80</v>
      </c>
    </row>
    <row r="72" spans="1:3" x14ac:dyDescent="0.2">
      <c r="A72" s="8" t="s">
        <v>55</v>
      </c>
      <c r="B72" s="20">
        <v>81.89411764705882</v>
      </c>
      <c r="C72">
        <v>80</v>
      </c>
    </row>
    <row r="73" spans="1:3" x14ac:dyDescent="0.2">
      <c r="A73" s="22" t="s">
        <v>24</v>
      </c>
      <c r="B73" s="20">
        <v>93.242499999999993</v>
      </c>
      <c r="C73">
        <v>80</v>
      </c>
    </row>
    <row r="74" spans="1:3" x14ac:dyDescent="0.2">
      <c r="A74" s="22" t="s">
        <v>29</v>
      </c>
      <c r="B74" s="20">
        <v>78.353999999999999</v>
      </c>
      <c r="C74">
        <v>80</v>
      </c>
    </row>
    <row r="75" spans="1:3" x14ac:dyDescent="0.2">
      <c r="A75" s="22" t="s">
        <v>35</v>
      </c>
      <c r="B75" s="20">
        <v>80.012500000000003</v>
      </c>
      <c r="C75">
        <v>80</v>
      </c>
    </row>
    <row r="76" spans="1:3" x14ac:dyDescent="0.2">
      <c r="A76" s="22" t="s">
        <v>40</v>
      </c>
      <c r="B76" s="20">
        <v>76.852499999999992</v>
      </c>
      <c r="C76">
        <v>80</v>
      </c>
    </row>
    <row r="77" spans="1:3" x14ac:dyDescent="0.2">
      <c r="A77" s="8" t="s">
        <v>56</v>
      </c>
      <c r="B77" s="20">
        <v>83.051764705882363</v>
      </c>
      <c r="C77">
        <v>80</v>
      </c>
    </row>
    <row r="78" spans="1:3" x14ac:dyDescent="0.2">
      <c r="A78" s="22" t="s">
        <v>24</v>
      </c>
      <c r="B78" s="20">
        <v>80.900000000000006</v>
      </c>
      <c r="C78">
        <v>80</v>
      </c>
    </row>
    <row r="79" spans="1:3" x14ac:dyDescent="0.2">
      <c r="A79" s="22" t="s">
        <v>29</v>
      </c>
      <c r="B79" s="20">
        <v>86.584000000000003</v>
      </c>
      <c r="C79">
        <v>80</v>
      </c>
    </row>
    <row r="80" spans="1:3" x14ac:dyDescent="0.2">
      <c r="A80" s="22" t="s">
        <v>35</v>
      </c>
      <c r="B80" s="20">
        <v>81.875</v>
      </c>
      <c r="C80">
        <v>80</v>
      </c>
    </row>
    <row r="81" spans="1:4" x14ac:dyDescent="0.2">
      <c r="A81" s="22" t="s">
        <v>40</v>
      </c>
      <c r="B81" s="20">
        <v>81.965000000000003</v>
      </c>
      <c r="C81">
        <v>80</v>
      </c>
    </row>
    <row r="82" spans="1:4" x14ac:dyDescent="0.2">
      <c r="A82" s="8" t="s">
        <v>46</v>
      </c>
      <c r="B82">
        <v>84.605882352941151</v>
      </c>
      <c r="C82">
        <v>80</v>
      </c>
    </row>
    <row r="86" spans="1:4" x14ac:dyDescent="0.2">
      <c r="A86" s="7" t="s">
        <v>45</v>
      </c>
      <c r="B86" t="s">
        <v>51</v>
      </c>
      <c r="C86" t="s">
        <v>69</v>
      </c>
      <c r="D86" t="s">
        <v>68</v>
      </c>
    </row>
    <row r="87" spans="1:4" x14ac:dyDescent="0.2">
      <c r="A87" s="8" t="s">
        <v>54</v>
      </c>
      <c r="B87" s="21">
        <v>65.248235294117663</v>
      </c>
      <c r="C87">
        <v>63</v>
      </c>
      <c r="D87">
        <v>12</v>
      </c>
    </row>
    <row r="88" spans="1:4" x14ac:dyDescent="0.2">
      <c r="A88" s="22" t="s">
        <v>24</v>
      </c>
      <c r="B88" s="21">
        <v>71.615000000000009</v>
      </c>
      <c r="C88">
        <v>63</v>
      </c>
      <c r="D88">
        <v>12</v>
      </c>
    </row>
    <row r="89" spans="1:4" x14ac:dyDescent="0.2">
      <c r="A89" s="22" t="s">
        <v>29</v>
      </c>
      <c r="B89" s="21">
        <v>68.438000000000017</v>
      </c>
      <c r="C89">
        <v>63</v>
      </c>
      <c r="D89">
        <v>12</v>
      </c>
    </row>
    <row r="90" spans="1:4" x14ac:dyDescent="0.2">
      <c r="A90" s="22" t="s">
        <v>35</v>
      </c>
      <c r="B90" s="21">
        <v>60.922499999999999</v>
      </c>
      <c r="C90">
        <v>63</v>
      </c>
      <c r="D90">
        <v>12</v>
      </c>
    </row>
    <row r="91" spans="1:4" x14ac:dyDescent="0.2">
      <c r="A91" s="22" t="s">
        <v>40</v>
      </c>
      <c r="B91" s="21">
        <v>59.22</v>
      </c>
      <c r="C91">
        <v>63</v>
      </c>
      <c r="D91">
        <v>12</v>
      </c>
    </row>
    <row r="92" spans="1:4" x14ac:dyDescent="0.2">
      <c r="A92" s="8" t="s">
        <v>55</v>
      </c>
      <c r="B92" s="21">
        <v>77.533529411764718</v>
      </c>
      <c r="C92">
        <v>63</v>
      </c>
      <c r="D92">
        <v>12</v>
      </c>
    </row>
    <row r="93" spans="1:4" x14ac:dyDescent="0.2">
      <c r="A93" s="22" t="s">
        <v>24</v>
      </c>
      <c r="B93" s="21">
        <v>75.834999999999994</v>
      </c>
      <c r="C93">
        <v>63</v>
      </c>
      <c r="D93">
        <v>12</v>
      </c>
    </row>
    <row r="94" spans="1:4" x14ac:dyDescent="0.2">
      <c r="A94" s="22" t="s">
        <v>29</v>
      </c>
      <c r="B94" s="21">
        <v>76.966000000000008</v>
      </c>
      <c r="C94">
        <v>63</v>
      </c>
      <c r="D94">
        <v>12</v>
      </c>
    </row>
    <row r="95" spans="1:4" x14ac:dyDescent="0.2">
      <c r="A95" s="22" t="s">
        <v>35</v>
      </c>
      <c r="B95" s="21">
        <v>80.509999999999991</v>
      </c>
      <c r="C95">
        <v>63</v>
      </c>
      <c r="D95">
        <v>12</v>
      </c>
    </row>
    <row r="96" spans="1:4" x14ac:dyDescent="0.2">
      <c r="A96" s="22" t="s">
        <v>40</v>
      </c>
      <c r="B96" s="21">
        <v>76.965000000000003</v>
      </c>
      <c r="C96">
        <v>63</v>
      </c>
      <c r="D96">
        <v>12</v>
      </c>
    </row>
    <row r="97" spans="1:4" x14ac:dyDescent="0.2">
      <c r="A97" s="8" t="s">
        <v>56</v>
      </c>
      <c r="B97" s="21">
        <v>73.29529411764706</v>
      </c>
      <c r="C97">
        <v>63</v>
      </c>
      <c r="D97">
        <v>12</v>
      </c>
    </row>
    <row r="98" spans="1:4" x14ac:dyDescent="0.2">
      <c r="A98" s="22" t="s">
        <v>24</v>
      </c>
      <c r="B98" s="21">
        <v>72.472499999999997</v>
      </c>
      <c r="C98">
        <v>63</v>
      </c>
      <c r="D98">
        <v>12</v>
      </c>
    </row>
    <row r="99" spans="1:4" x14ac:dyDescent="0.2">
      <c r="A99" s="22" t="s">
        <v>29</v>
      </c>
      <c r="B99" s="21">
        <v>73.556000000000012</v>
      </c>
      <c r="C99">
        <v>63</v>
      </c>
      <c r="D99">
        <v>12</v>
      </c>
    </row>
    <row r="100" spans="1:4" x14ac:dyDescent="0.2">
      <c r="A100" s="22" t="s">
        <v>35</v>
      </c>
      <c r="B100" s="21">
        <v>77.25</v>
      </c>
      <c r="C100">
        <v>63</v>
      </c>
      <c r="D100">
        <v>12</v>
      </c>
    </row>
    <row r="101" spans="1:4" x14ac:dyDescent="0.2">
      <c r="A101" s="22" t="s">
        <v>40</v>
      </c>
      <c r="B101" s="21">
        <v>69.837500000000006</v>
      </c>
      <c r="C101">
        <v>63</v>
      </c>
      <c r="D101">
        <v>12</v>
      </c>
    </row>
    <row r="102" spans="1:4" x14ac:dyDescent="0.2">
      <c r="A102" s="8" t="s">
        <v>46</v>
      </c>
      <c r="B102" s="20">
        <v>72.025686274509823</v>
      </c>
      <c r="C102">
        <v>63</v>
      </c>
      <c r="D102">
        <v>12</v>
      </c>
    </row>
    <row r="109" spans="1:4" x14ac:dyDescent="0.2">
      <c r="A109" s="7" t="s">
        <v>45</v>
      </c>
      <c r="B109" t="s">
        <v>52</v>
      </c>
      <c r="C109" t="s">
        <v>73</v>
      </c>
      <c r="D109" s="14"/>
    </row>
    <row r="110" spans="1:4" x14ac:dyDescent="0.2">
      <c r="A110" s="8" t="s">
        <v>54</v>
      </c>
      <c r="B110" s="10">
        <v>0.9233058823529412</v>
      </c>
      <c r="C110" s="10">
        <v>0.92</v>
      </c>
      <c r="D110" s="24"/>
    </row>
    <row r="111" spans="1:4" x14ac:dyDescent="0.2">
      <c r="A111" s="8" t="s">
        <v>55</v>
      </c>
      <c r="B111" s="10">
        <v>0.9699882352941176</v>
      </c>
      <c r="C111" s="10">
        <v>0.97000000000000008</v>
      </c>
      <c r="D111" s="24"/>
    </row>
    <row r="112" spans="1:4" x14ac:dyDescent="0.2">
      <c r="A112" s="8" t="s">
        <v>56</v>
      </c>
      <c r="B112" s="10">
        <v>0.95403529411764698</v>
      </c>
      <c r="C112" s="10">
        <v>0.90000000000000024</v>
      </c>
      <c r="D112" s="24"/>
    </row>
    <row r="113" spans="1:5" x14ac:dyDescent="0.2">
      <c r="A113" s="8" t="s">
        <v>46</v>
      </c>
      <c r="B113">
        <v>0.94910980392156885</v>
      </c>
      <c r="C113">
        <v>0.92999999999999916</v>
      </c>
    </row>
    <row r="118" spans="1:5" x14ac:dyDescent="0.2">
      <c r="A118" s="13" t="s">
        <v>53</v>
      </c>
      <c r="B118" s="13" t="s">
        <v>52</v>
      </c>
      <c r="C118" s="13" t="s">
        <v>70</v>
      </c>
      <c r="D118" s="25" t="s">
        <v>74</v>
      </c>
      <c r="E118" s="25" t="s">
        <v>75</v>
      </c>
    </row>
    <row r="119" spans="1:5" x14ac:dyDescent="0.2">
      <c r="A119" s="8" t="s">
        <v>54</v>
      </c>
      <c r="B119" s="18">
        <f>GETPIVOTDATA("Average of Accuracy",$A$109,"Project","Project 1")</f>
        <v>0.9233058823529412</v>
      </c>
      <c r="C119" s="19">
        <f>GETPIVOTDATA("Average of Accuracy Target",$A$109,"Project","Project 1")</f>
        <v>0.92</v>
      </c>
      <c r="D119" s="24">
        <f>IF(C119&gt;B119,C119-B119,0)</f>
        <v>0</v>
      </c>
      <c r="E119" s="19">
        <f>IF(B119&gt;C119,B119-C119,0)</f>
        <v>3.3058823529411585E-3</v>
      </c>
    </row>
    <row r="120" spans="1:5" x14ac:dyDescent="0.2">
      <c r="A120" s="8" t="s">
        <v>55</v>
      </c>
      <c r="B120" s="18">
        <f>GETPIVOTDATA("Average of Accuracy",$A$109,"Project","Project 2")</f>
        <v>0.9699882352941176</v>
      </c>
      <c r="C120" s="19">
        <f>GETPIVOTDATA("Average of Accuracy Target",$A$109,"Project","Project 2")</f>
        <v>0.97000000000000008</v>
      </c>
      <c r="D120" s="24">
        <f t="shared" ref="D120:D121" si="0">IF(C120&gt;B120,C120-B120,0)</f>
        <v>1.1764705882488791E-5</v>
      </c>
      <c r="E120" s="19">
        <f t="shared" ref="E120:E121" si="1">IF(B120&gt;C120,B120-C120,0)</f>
        <v>0</v>
      </c>
    </row>
    <row r="121" spans="1:5" x14ac:dyDescent="0.2">
      <c r="A121" s="8" t="s">
        <v>56</v>
      </c>
      <c r="B121" s="18">
        <f>GETPIVOTDATA("Average of Accuracy",$A$109,"Project","Project 3")</f>
        <v>0.95403529411764698</v>
      </c>
      <c r="C121" s="19">
        <f>GETPIVOTDATA("Average of Accuracy Target",$A$109,"Project","Project 3")</f>
        <v>0.90000000000000024</v>
      </c>
      <c r="D121" s="24">
        <f t="shared" si="0"/>
        <v>0</v>
      </c>
      <c r="E121" s="19">
        <f t="shared" si="1"/>
        <v>5.4035294117646737E-2</v>
      </c>
    </row>
    <row r="137" spans="1:4" x14ac:dyDescent="0.2">
      <c r="A137" s="7" t="s">
        <v>45</v>
      </c>
      <c r="B137" t="s">
        <v>51</v>
      </c>
      <c r="C137" t="s">
        <v>69</v>
      </c>
      <c r="D137" t="s">
        <v>68</v>
      </c>
    </row>
    <row r="138" spans="1:4" x14ac:dyDescent="0.2">
      <c r="A138" s="8" t="s">
        <v>54</v>
      </c>
      <c r="B138" s="20">
        <v>65.248235294117663</v>
      </c>
      <c r="C138">
        <v>63</v>
      </c>
      <c r="D138">
        <v>12</v>
      </c>
    </row>
    <row r="139" spans="1:4" x14ac:dyDescent="0.2">
      <c r="A139" s="8" t="s">
        <v>55</v>
      </c>
      <c r="B139" s="20">
        <v>77.533529411764718</v>
      </c>
      <c r="C139">
        <v>63</v>
      </c>
      <c r="D139">
        <v>12</v>
      </c>
    </row>
    <row r="140" spans="1:4" x14ac:dyDescent="0.2">
      <c r="A140" s="8" t="s">
        <v>56</v>
      </c>
      <c r="B140" s="20">
        <v>73.29529411764706</v>
      </c>
      <c r="C140">
        <v>63</v>
      </c>
      <c r="D140">
        <v>12</v>
      </c>
    </row>
    <row r="141" spans="1:4" x14ac:dyDescent="0.2">
      <c r="A141" s="8" t="s">
        <v>46</v>
      </c>
      <c r="B141" s="20">
        <v>72.025686274509823</v>
      </c>
      <c r="C141">
        <v>63</v>
      </c>
      <c r="D141">
        <v>12</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CBC9B-3846-46AE-BBF7-043C5C876BFE}">
  <sheetPr>
    <tabColor rgb="FFFF0000"/>
  </sheetPr>
  <dimension ref="A3:F154"/>
  <sheetViews>
    <sheetView topLeftCell="A84" workbookViewId="0">
      <selection activeCell="S21" sqref="S21"/>
    </sheetView>
  </sheetViews>
  <sheetFormatPr defaultRowHeight="12.75" x14ac:dyDescent="0.2"/>
  <cols>
    <col min="1" max="1" width="13.85546875" bestFit="1" customWidth="1"/>
    <col min="2" max="2" width="20" bestFit="1" customWidth="1"/>
    <col min="3" max="3" width="26.7109375" bestFit="1" customWidth="1"/>
    <col min="4" max="4" width="40.140625" bestFit="1" customWidth="1"/>
    <col min="5" max="5" width="7" bestFit="1" customWidth="1"/>
    <col min="6" max="7" width="11.7109375" bestFit="1" customWidth="1"/>
  </cols>
  <sheetData>
    <row r="3" spans="1:6" x14ac:dyDescent="0.2">
      <c r="A3" t="s">
        <v>47</v>
      </c>
      <c r="B3" t="s">
        <v>48</v>
      </c>
      <c r="C3" t="s">
        <v>49</v>
      </c>
      <c r="D3" t="s">
        <v>50</v>
      </c>
      <c r="E3" t="s">
        <v>51</v>
      </c>
      <c r="F3" t="s">
        <v>52</v>
      </c>
    </row>
    <row r="4" spans="1:6" x14ac:dyDescent="0.2">
      <c r="A4">
        <v>2062542</v>
      </c>
      <c r="B4">
        <v>2017405</v>
      </c>
      <c r="C4" s="20">
        <v>27.282500000000002</v>
      </c>
      <c r="D4" s="20">
        <v>81.464166666666685</v>
      </c>
      <c r="E4" s="20">
        <v>68.674166666666665</v>
      </c>
      <c r="F4" s="10">
        <v>0.94792500000000002</v>
      </c>
    </row>
    <row r="5" spans="1:6" x14ac:dyDescent="0.2">
      <c r="A5">
        <f>GETPIVOTDATA("Sum of Inflow",$A$3)</f>
        <v>2062542</v>
      </c>
      <c r="B5">
        <f>GETPIVOTDATA("Sum of Outflow",$A$3)</f>
        <v>2017405</v>
      </c>
      <c r="C5" s="20">
        <f>GETPIVOTDATA("Average of AHT",$A$3)</f>
        <v>27.282500000000002</v>
      </c>
      <c r="D5" s="20">
        <f>GETPIVOTDATA("Average of SLA",$A$3)</f>
        <v>81.464166666666685</v>
      </c>
      <c r="E5" s="20">
        <f>GETPIVOTDATA("Average of Utilization Rate",$A$3)</f>
        <v>68.674166666666665</v>
      </c>
      <c r="F5" s="19">
        <f>GETPIVOTDATA("Average of Accuracy",$A$3)</f>
        <v>0.94792500000000002</v>
      </c>
    </row>
    <row r="9" spans="1:6" x14ac:dyDescent="0.2">
      <c r="A9" s="7" t="s">
        <v>45</v>
      </c>
      <c r="B9" t="s">
        <v>47</v>
      </c>
      <c r="C9" t="s">
        <v>48</v>
      </c>
    </row>
    <row r="10" spans="1:6" x14ac:dyDescent="0.2">
      <c r="A10" s="8" t="s">
        <v>54</v>
      </c>
      <c r="B10">
        <v>1217744</v>
      </c>
      <c r="C10">
        <v>1207194</v>
      </c>
    </row>
    <row r="11" spans="1:6" x14ac:dyDescent="0.2">
      <c r="A11" s="8" t="s">
        <v>55</v>
      </c>
      <c r="B11">
        <v>414233</v>
      </c>
      <c r="C11">
        <v>396172</v>
      </c>
    </row>
    <row r="12" spans="1:6" x14ac:dyDescent="0.2">
      <c r="A12" s="8" t="s">
        <v>56</v>
      </c>
      <c r="B12">
        <v>430565</v>
      </c>
      <c r="C12">
        <v>414039</v>
      </c>
    </row>
    <row r="13" spans="1:6" x14ac:dyDescent="0.2">
      <c r="A13" s="8" t="s">
        <v>46</v>
      </c>
      <c r="B13">
        <v>2062542</v>
      </c>
      <c r="C13">
        <v>2017405</v>
      </c>
    </row>
    <row r="18" spans="1:3" x14ac:dyDescent="0.2">
      <c r="A18" s="13" t="s">
        <v>45</v>
      </c>
      <c r="B18" s="14" t="s">
        <v>76</v>
      </c>
      <c r="C18" s="14" t="s">
        <v>78</v>
      </c>
    </row>
    <row r="19" spans="1:3" x14ac:dyDescent="0.2">
      <c r="A19" s="8" t="s">
        <v>54</v>
      </c>
      <c r="B19" s="17">
        <f>GETPIVOTDATA("Sum of Inflow",$A$9,"Project","Project 1")/GETPIVOTDATA("Sum of Inflow",$A$9)</f>
        <v>0.59040931045282952</v>
      </c>
      <c r="C19" s="17">
        <f>GETPIVOTDATA("Sum of Outflow",$A$9,"Project","Project 1")/GETPIVOTDATA("Sum of Outflow",$A$9)</f>
        <v>0.59838951524359263</v>
      </c>
    </row>
    <row r="20" spans="1:3" x14ac:dyDescent="0.2">
      <c r="A20" s="8" t="s">
        <v>55</v>
      </c>
      <c r="B20" s="17">
        <f>GETPIVOTDATA("Sum of Inflow",$A$9,"Project","Project 2")/GETPIVOTDATA("Sum of Inflow",$A$9)</f>
        <v>0.2008361526698608</v>
      </c>
      <c r="C20" s="17">
        <f>GETPIVOTDATA("Sum of Outflow",$A$9,"Project","Project 2")/GETPIVOTDATA("Sum of Outflow",$A$9)</f>
        <v>0.19637702890594599</v>
      </c>
    </row>
    <row r="21" spans="1:3" x14ac:dyDescent="0.2">
      <c r="A21" s="8" t="s">
        <v>56</v>
      </c>
      <c r="B21" s="17">
        <f>GETPIVOTDATA("Sum of Inflow",$A$9,"Project","Project 3")/GETPIVOTDATA("Sum of Inflow",$A$9)</f>
        <v>0.20875453687730966</v>
      </c>
      <c r="C21" s="17">
        <f>GETPIVOTDATA("Sum of Outflow",$A$9,"Project","Project 3")/GETPIVOTDATA("Sum of Outflow",$A$9)</f>
        <v>0.20523345585046135</v>
      </c>
    </row>
    <row r="22" spans="1:3" x14ac:dyDescent="0.2">
      <c r="A22" s="8" t="s">
        <v>81</v>
      </c>
      <c r="B22">
        <f>GETPIVOTDATA("Sum of Inflow",$A$9)</f>
        <v>2062542</v>
      </c>
      <c r="C22">
        <f>GETPIVOTDATA("Sum of Outflow",$A$9)</f>
        <v>2017405</v>
      </c>
    </row>
    <row r="39" spans="1:6" x14ac:dyDescent="0.2">
      <c r="A39" s="7" t="s">
        <v>47</v>
      </c>
      <c r="B39" s="7" t="s">
        <v>67</v>
      </c>
    </row>
    <row r="40" spans="1:6" x14ac:dyDescent="0.2">
      <c r="A40" s="7" t="s">
        <v>45</v>
      </c>
      <c r="B40">
        <v>44</v>
      </c>
      <c r="C40">
        <v>45</v>
      </c>
      <c r="D40">
        <v>46</v>
      </c>
      <c r="E40">
        <v>47</v>
      </c>
      <c r="F40" t="s">
        <v>46</v>
      </c>
    </row>
    <row r="41" spans="1:6" x14ac:dyDescent="0.2">
      <c r="A41" s="8" t="s">
        <v>54</v>
      </c>
      <c r="B41">
        <v>347137</v>
      </c>
      <c r="C41">
        <v>332149</v>
      </c>
      <c r="D41">
        <v>273542</v>
      </c>
      <c r="E41">
        <v>264916</v>
      </c>
      <c r="F41">
        <v>1217744</v>
      </c>
    </row>
    <row r="42" spans="1:6" x14ac:dyDescent="0.2">
      <c r="A42" s="8" t="s">
        <v>55</v>
      </c>
      <c r="B42">
        <v>97921</v>
      </c>
      <c r="C42">
        <v>99253</v>
      </c>
      <c r="D42">
        <v>109560</v>
      </c>
      <c r="E42">
        <v>107499</v>
      </c>
      <c r="F42">
        <v>414233</v>
      </c>
    </row>
    <row r="43" spans="1:6" x14ac:dyDescent="0.2">
      <c r="A43" s="8" t="s">
        <v>56</v>
      </c>
      <c r="B43">
        <v>109430</v>
      </c>
      <c r="C43">
        <v>107505</v>
      </c>
      <c r="D43">
        <v>106772</v>
      </c>
      <c r="E43">
        <v>106858</v>
      </c>
      <c r="F43">
        <v>430565</v>
      </c>
    </row>
    <row r="44" spans="1:6" x14ac:dyDescent="0.2">
      <c r="A44" s="8" t="s">
        <v>46</v>
      </c>
      <c r="B44">
        <v>554488</v>
      </c>
      <c r="C44">
        <v>538907</v>
      </c>
      <c r="D44">
        <v>489874</v>
      </c>
      <c r="E44">
        <v>479273</v>
      </c>
      <c r="F44">
        <v>2062542</v>
      </c>
    </row>
    <row r="57" spans="1:6" x14ac:dyDescent="0.2">
      <c r="A57" s="7" t="s">
        <v>48</v>
      </c>
      <c r="B57" s="7" t="s">
        <v>67</v>
      </c>
    </row>
    <row r="58" spans="1:6" x14ac:dyDescent="0.2">
      <c r="A58" s="7" t="s">
        <v>45</v>
      </c>
      <c r="B58">
        <v>44</v>
      </c>
      <c r="C58">
        <v>45</v>
      </c>
      <c r="D58">
        <v>46</v>
      </c>
      <c r="E58">
        <v>47</v>
      </c>
      <c r="F58" t="s">
        <v>46</v>
      </c>
    </row>
    <row r="59" spans="1:6" x14ac:dyDescent="0.2">
      <c r="A59" s="8" t="s">
        <v>54</v>
      </c>
      <c r="B59">
        <v>341640</v>
      </c>
      <c r="C59">
        <v>325493</v>
      </c>
      <c r="D59">
        <v>272754</v>
      </c>
      <c r="E59">
        <v>267307</v>
      </c>
      <c r="F59">
        <v>1207194</v>
      </c>
    </row>
    <row r="60" spans="1:6" x14ac:dyDescent="0.2">
      <c r="A60" s="8" t="s">
        <v>55</v>
      </c>
      <c r="B60">
        <v>97169</v>
      </c>
      <c r="C60">
        <v>92934</v>
      </c>
      <c r="D60">
        <v>103762</v>
      </c>
      <c r="E60">
        <v>102307</v>
      </c>
      <c r="F60">
        <v>396172</v>
      </c>
    </row>
    <row r="61" spans="1:6" x14ac:dyDescent="0.2">
      <c r="A61" s="8" t="s">
        <v>56</v>
      </c>
      <c r="B61">
        <v>106150</v>
      </c>
      <c r="C61">
        <v>103566</v>
      </c>
      <c r="D61">
        <v>102600</v>
      </c>
      <c r="E61">
        <v>101723</v>
      </c>
      <c r="F61">
        <v>414039</v>
      </c>
    </row>
    <row r="62" spans="1:6" x14ac:dyDescent="0.2">
      <c r="A62" s="8" t="s">
        <v>46</v>
      </c>
      <c r="B62">
        <v>544959</v>
      </c>
      <c r="C62">
        <v>521993</v>
      </c>
      <c r="D62">
        <v>479116</v>
      </c>
      <c r="E62">
        <v>471337</v>
      </c>
      <c r="F62">
        <v>2017405</v>
      </c>
    </row>
    <row r="75" spans="1:3" x14ac:dyDescent="0.2">
      <c r="A75" s="7" t="s">
        <v>45</v>
      </c>
      <c r="B75" t="s">
        <v>49</v>
      </c>
      <c r="C75" t="s">
        <v>79</v>
      </c>
    </row>
    <row r="76" spans="1:3" x14ac:dyDescent="0.2">
      <c r="A76" s="8" t="s">
        <v>54</v>
      </c>
      <c r="B76">
        <v>30.087499999999999</v>
      </c>
      <c r="C76">
        <v>30</v>
      </c>
    </row>
    <row r="77" spans="1:3" x14ac:dyDescent="0.2">
      <c r="A77" s="22">
        <v>44</v>
      </c>
      <c r="B77">
        <v>29.23</v>
      </c>
      <c r="C77">
        <v>30</v>
      </c>
    </row>
    <row r="78" spans="1:3" x14ac:dyDescent="0.2">
      <c r="A78" s="22">
        <v>45</v>
      </c>
      <c r="B78">
        <v>28.21</v>
      </c>
      <c r="C78">
        <v>30</v>
      </c>
    </row>
    <row r="79" spans="1:3" x14ac:dyDescent="0.2">
      <c r="A79" s="22">
        <v>46</v>
      </c>
      <c r="B79">
        <v>30.97</v>
      </c>
      <c r="C79">
        <v>30</v>
      </c>
    </row>
    <row r="80" spans="1:3" x14ac:dyDescent="0.2">
      <c r="A80" s="22">
        <v>47</v>
      </c>
      <c r="B80">
        <v>31.94</v>
      </c>
      <c r="C80">
        <v>30</v>
      </c>
    </row>
    <row r="81" spans="1:3" x14ac:dyDescent="0.2">
      <c r="A81" s="8" t="s">
        <v>55</v>
      </c>
      <c r="B81">
        <v>26.202500000000001</v>
      </c>
      <c r="C81">
        <v>35</v>
      </c>
    </row>
    <row r="82" spans="1:3" x14ac:dyDescent="0.2">
      <c r="A82" s="22">
        <v>44</v>
      </c>
      <c r="B82">
        <v>25.64</v>
      </c>
      <c r="C82">
        <v>35</v>
      </c>
    </row>
    <row r="83" spans="1:3" x14ac:dyDescent="0.2">
      <c r="A83" s="22">
        <v>45</v>
      </c>
      <c r="B83">
        <v>26.03</v>
      </c>
      <c r="C83">
        <v>35</v>
      </c>
    </row>
    <row r="84" spans="1:3" x14ac:dyDescent="0.2">
      <c r="A84" s="22">
        <v>46</v>
      </c>
      <c r="B84">
        <v>23.75</v>
      </c>
      <c r="C84">
        <v>35</v>
      </c>
    </row>
    <row r="85" spans="1:3" x14ac:dyDescent="0.2">
      <c r="A85" s="22">
        <v>47</v>
      </c>
      <c r="B85">
        <v>29.39</v>
      </c>
      <c r="C85">
        <v>35</v>
      </c>
    </row>
    <row r="86" spans="1:3" x14ac:dyDescent="0.2">
      <c r="A86" s="8" t="s">
        <v>56</v>
      </c>
      <c r="B86">
        <v>25.557499999999997</v>
      </c>
      <c r="C86">
        <v>25</v>
      </c>
    </row>
    <row r="87" spans="1:3" x14ac:dyDescent="0.2">
      <c r="A87" s="22">
        <v>44</v>
      </c>
      <c r="B87">
        <v>25.28</v>
      </c>
      <c r="C87">
        <v>25</v>
      </c>
    </row>
    <row r="88" spans="1:3" x14ac:dyDescent="0.2">
      <c r="A88" s="22">
        <v>45</v>
      </c>
      <c r="B88">
        <v>25.02</v>
      </c>
      <c r="C88">
        <v>25</v>
      </c>
    </row>
    <row r="89" spans="1:3" x14ac:dyDescent="0.2">
      <c r="A89" s="22">
        <v>46</v>
      </c>
      <c r="B89">
        <v>25.93</v>
      </c>
      <c r="C89">
        <v>25</v>
      </c>
    </row>
    <row r="90" spans="1:3" x14ac:dyDescent="0.2">
      <c r="A90" s="22">
        <v>47</v>
      </c>
      <c r="B90">
        <v>26</v>
      </c>
      <c r="C90">
        <v>25</v>
      </c>
    </row>
    <row r="91" spans="1:3" x14ac:dyDescent="0.2">
      <c r="A91" s="8" t="s">
        <v>46</v>
      </c>
      <c r="B91">
        <v>27.282500000000002</v>
      </c>
      <c r="C91">
        <v>30</v>
      </c>
    </row>
    <row r="97" spans="1:3" x14ac:dyDescent="0.2">
      <c r="A97" s="7" t="s">
        <v>45</v>
      </c>
      <c r="B97" t="s">
        <v>50</v>
      </c>
      <c r="C97" t="s">
        <v>80</v>
      </c>
    </row>
    <row r="98" spans="1:3" x14ac:dyDescent="0.2">
      <c r="A98" s="8" t="s">
        <v>54</v>
      </c>
      <c r="B98">
        <v>85.575000000000003</v>
      </c>
      <c r="C98">
        <v>80</v>
      </c>
    </row>
    <row r="99" spans="1:3" x14ac:dyDescent="0.2">
      <c r="A99" s="22">
        <v>44</v>
      </c>
      <c r="B99">
        <v>84.58</v>
      </c>
      <c r="C99">
        <v>80</v>
      </c>
    </row>
    <row r="100" spans="1:3" x14ac:dyDescent="0.2">
      <c r="A100" s="22">
        <v>45</v>
      </c>
      <c r="B100">
        <v>82.53</v>
      </c>
      <c r="C100">
        <v>80</v>
      </c>
    </row>
    <row r="101" spans="1:3" x14ac:dyDescent="0.2">
      <c r="A101" s="22">
        <v>46</v>
      </c>
      <c r="B101">
        <v>87.7</v>
      </c>
      <c r="C101">
        <v>80</v>
      </c>
    </row>
    <row r="102" spans="1:3" x14ac:dyDescent="0.2">
      <c r="A102" s="22">
        <v>47</v>
      </c>
      <c r="B102">
        <v>87.49</v>
      </c>
      <c r="C102">
        <v>80</v>
      </c>
    </row>
    <row r="103" spans="1:3" x14ac:dyDescent="0.2">
      <c r="A103" s="8" t="s">
        <v>55</v>
      </c>
      <c r="B103">
        <v>76.852499999999992</v>
      </c>
      <c r="C103">
        <v>80</v>
      </c>
    </row>
    <row r="104" spans="1:3" x14ac:dyDescent="0.2">
      <c r="A104" s="22">
        <v>44</v>
      </c>
      <c r="B104">
        <v>84.85</v>
      </c>
      <c r="C104">
        <v>80</v>
      </c>
    </row>
    <row r="105" spans="1:3" x14ac:dyDescent="0.2">
      <c r="A105" s="22">
        <v>45</v>
      </c>
      <c r="B105">
        <v>85.73</v>
      </c>
      <c r="C105">
        <v>80</v>
      </c>
    </row>
    <row r="106" spans="1:3" x14ac:dyDescent="0.2">
      <c r="A106" s="22">
        <v>46</v>
      </c>
      <c r="B106">
        <v>70.23</v>
      </c>
      <c r="C106">
        <v>80</v>
      </c>
    </row>
    <row r="107" spans="1:3" x14ac:dyDescent="0.2">
      <c r="A107" s="22">
        <v>47</v>
      </c>
      <c r="B107">
        <v>66.599999999999994</v>
      </c>
      <c r="C107">
        <v>80</v>
      </c>
    </row>
    <row r="108" spans="1:3" x14ac:dyDescent="0.2">
      <c r="A108" s="8" t="s">
        <v>56</v>
      </c>
      <c r="B108">
        <v>81.965000000000003</v>
      </c>
      <c r="C108">
        <v>80</v>
      </c>
    </row>
    <row r="109" spans="1:3" x14ac:dyDescent="0.2">
      <c r="A109" s="22">
        <v>44</v>
      </c>
      <c r="B109">
        <v>83.63</v>
      </c>
      <c r="C109">
        <v>80</v>
      </c>
    </row>
    <row r="110" spans="1:3" x14ac:dyDescent="0.2">
      <c r="A110" s="22">
        <v>45</v>
      </c>
      <c r="B110">
        <v>80.92</v>
      </c>
      <c r="C110">
        <v>80</v>
      </c>
    </row>
    <row r="111" spans="1:3" x14ac:dyDescent="0.2">
      <c r="A111" s="22">
        <v>46</v>
      </c>
      <c r="B111">
        <v>78.61</v>
      </c>
      <c r="C111">
        <v>80</v>
      </c>
    </row>
    <row r="112" spans="1:3" x14ac:dyDescent="0.2">
      <c r="A112" s="22">
        <v>47</v>
      </c>
      <c r="B112">
        <v>84.7</v>
      </c>
      <c r="C112">
        <v>80</v>
      </c>
    </row>
    <row r="113" spans="1:4" x14ac:dyDescent="0.2">
      <c r="A113" s="8" t="s">
        <v>46</v>
      </c>
      <c r="B113">
        <v>81.464166666666671</v>
      </c>
      <c r="C113">
        <v>80</v>
      </c>
    </row>
    <row r="118" spans="1:4" x14ac:dyDescent="0.2">
      <c r="A118" s="7" t="s">
        <v>45</v>
      </c>
      <c r="B118" t="s">
        <v>51</v>
      </c>
      <c r="C118" t="s">
        <v>64</v>
      </c>
      <c r="D118" t="s">
        <v>66</v>
      </c>
    </row>
    <row r="119" spans="1:4" x14ac:dyDescent="0.2">
      <c r="A119" s="8" t="s">
        <v>54</v>
      </c>
      <c r="B119">
        <v>59.22</v>
      </c>
      <c r="C119">
        <v>63</v>
      </c>
      <c r="D119">
        <v>12</v>
      </c>
    </row>
    <row r="120" spans="1:4" x14ac:dyDescent="0.2">
      <c r="A120" s="22">
        <v>44</v>
      </c>
      <c r="B120">
        <v>60.32</v>
      </c>
      <c r="C120">
        <v>63</v>
      </c>
      <c r="D120">
        <v>12</v>
      </c>
    </row>
    <row r="121" spans="1:4" x14ac:dyDescent="0.2">
      <c r="A121" s="22">
        <v>45</v>
      </c>
      <c r="B121">
        <v>60.46</v>
      </c>
      <c r="C121">
        <v>63</v>
      </c>
      <c r="D121">
        <v>12</v>
      </c>
    </row>
    <row r="122" spans="1:4" x14ac:dyDescent="0.2">
      <c r="A122" s="22">
        <v>46</v>
      </c>
      <c r="B122">
        <v>59.76</v>
      </c>
      <c r="C122">
        <v>63</v>
      </c>
      <c r="D122">
        <v>12</v>
      </c>
    </row>
    <row r="123" spans="1:4" x14ac:dyDescent="0.2">
      <c r="A123" s="22">
        <v>47</v>
      </c>
      <c r="B123">
        <v>56.34</v>
      </c>
      <c r="C123">
        <v>63</v>
      </c>
      <c r="D123">
        <v>12</v>
      </c>
    </row>
    <row r="124" spans="1:4" x14ac:dyDescent="0.2">
      <c r="A124" s="8" t="s">
        <v>55</v>
      </c>
      <c r="B124">
        <v>76.965000000000003</v>
      </c>
      <c r="C124">
        <v>63</v>
      </c>
      <c r="D124">
        <v>12</v>
      </c>
    </row>
    <row r="125" spans="1:4" x14ac:dyDescent="0.2">
      <c r="A125" s="22">
        <v>44</v>
      </c>
      <c r="B125">
        <v>78.150000000000006</v>
      </c>
      <c r="C125">
        <v>63</v>
      </c>
      <c r="D125">
        <v>12</v>
      </c>
    </row>
    <row r="126" spans="1:4" x14ac:dyDescent="0.2">
      <c r="A126" s="22">
        <v>45</v>
      </c>
      <c r="B126">
        <v>78.650000000000006</v>
      </c>
      <c r="C126">
        <v>63</v>
      </c>
      <c r="D126">
        <v>12</v>
      </c>
    </row>
    <row r="127" spans="1:4" x14ac:dyDescent="0.2">
      <c r="A127" s="22">
        <v>46</v>
      </c>
      <c r="B127">
        <v>76.03</v>
      </c>
      <c r="C127">
        <v>63</v>
      </c>
      <c r="D127">
        <v>12</v>
      </c>
    </row>
    <row r="128" spans="1:4" x14ac:dyDescent="0.2">
      <c r="A128" s="22">
        <v>47</v>
      </c>
      <c r="B128">
        <v>75.03</v>
      </c>
      <c r="C128">
        <v>63</v>
      </c>
      <c r="D128">
        <v>12</v>
      </c>
    </row>
    <row r="129" spans="1:4" x14ac:dyDescent="0.2">
      <c r="A129" s="8" t="s">
        <v>56</v>
      </c>
      <c r="B129">
        <v>69.837500000000006</v>
      </c>
      <c r="C129">
        <v>63</v>
      </c>
      <c r="D129">
        <v>12</v>
      </c>
    </row>
    <row r="130" spans="1:4" x14ac:dyDescent="0.2">
      <c r="A130" s="22">
        <v>44</v>
      </c>
      <c r="B130">
        <v>72.31</v>
      </c>
      <c r="C130">
        <v>63</v>
      </c>
      <c r="D130">
        <v>12</v>
      </c>
    </row>
    <row r="131" spans="1:4" x14ac:dyDescent="0.2">
      <c r="A131" s="22">
        <v>45</v>
      </c>
      <c r="B131">
        <v>71.98</v>
      </c>
      <c r="C131">
        <v>63</v>
      </c>
      <c r="D131">
        <v>12</v>
      </c>
    </row>
    <row r="132" spans="1:4" x14ac:dyDescent="0.2">
      <c r="A132" s="22">
        <v>46</v>
      </c>
      <c r="B132">
        <v>68.48</v>
      </c>
      <c r="C132">
        <v>63</v>
      </c>
      <c r="D132">
        <v>12</v>
      </c>
    </row>
    <row r="133" spans="1:4" x14ac:dyDescent="0.2">
      <c r="A133" s="22">
        <v>47</v>
      </c>
      <c r="B133">
        <v>66.58</v>
      </c>
      <c r="C133">
        <v>63</v>
      </c>
      <c r="D133">
        <v>12</v>
      </c>
    </row>
    <row r="134" spans="1:4" x14ac:dyDescent="0.2">
      <c r="A134" s="8" t="s">
        <v>46</v>
      </c>
      <c r="B134">
        <v>68.674166666666665</v>
      </c>
      <c r="C134">
        <v>63</v>
      </c>
      <c r="D134">
        <v>12</v>
      </c>
    </row>
    <row r="141" spans="1:4" x14ac:dyDescent="0.2">
      <c r="A141" s="7" t="s">
        <v>45</v>
      </c>
      <c r="B141" t="s">
        <v>52</v>
      </c>
      <c r="C141" t="s">
        <v>73</v>
      </c>
    </row>
    <row r="142" spans="1:4" x14ac:dyDescent="0.2">
      <c r="A142" s="8" t="s">
        <v>54</v>
      </c>
      <c r="B142" s="9">
        <v>0.91860000000000008</v>
      </c>
      <c r="C142" s="9">
        <v>0.92</v>
      </c>
    </row>
    <row r="143" spans="1:4" x14ac:dyDescent="0.2">
      <c r="A143" s="8" t="s">
        <v>55</v>
      </c>
      <c r="B143" s="9">
        <v>0.97352499999999997</v>
      </c>
      <c r="C143" s="9">
        <v>0.97</v>
      </c>
    </row>
    <row r="144" spans="1:4" x14ac:dyDescent="0.2">
      <c r="A144" s="8" t="s">
        <v>56</v>
      </c>
      <c r="B144" s="9">
        <v>0.95165</v>
      </c>
      <c r="C144" s="9">
        <v>0.9</v>
      </c>
    </row>
    <row r="145" spans="1:5" x14ac:dyDescent="0.2">
      <c r="A145" s="8" t="s">
        <v>46</v>
      </c>
      <c r="B145" s="9">
        <v>0.94792500000000002</v>
      </c>
      <c r="C145" s="9">
        <v>0.93</v>
      </c>
    </row>
    <row r="151" spans="1:5" x14ac:dyDescent="0.2">
      <c r="A151" s="13" t="s">
        <v>53</v>
      </c>
      <c r="B151" s="13" t="s">
        <v>52</v>
      </c>
      <c r="C151" s="13" t="s">
        <v>70</v>
      </c>
      <c r="D151" s="25" t="s">
        <v>74</v>
      </c>
      <c r="E151" s="25" t="s">
        <v>75</v>
      </c>
    </row>
    <row r="152" spans="1:5" x14ac:dyDescent="0.2">
      <c r="A152" s="8" t="s">
        <v>54</v>
      </c>
      <c r="B152" s="18">
        <f>GETPIVOTDATA("Average of Accuracy",$A$141,"Project","Project 1")</f>
        <v>0.91860000000000008</v>
      </c>
      <c r="C152" s="18">
        <f>GETPIVOTDATA("Average of Accuracy Target",$A$141,"Project","Project 1")</f>
        <v>0.92</v>
      </c>
      <c r="D152" s="19">
        <f>IF(C152&gt;B152,C152-B152,0)</f>
        <v>1.3999999999999568E-3</v>
      </c>
      <c r="E152" s="19">
        <f>IF(B152&gt;C152,B152-C152,0)</f>
        <v>0</v>
      </c>
    </row>
    <row r="153" spans="1:5" x14ac:dyDescent="0.2">
      <c r="A153" s="8" t="s">
        <v>55</v>
      </c>
      <c r="B153" s="18">
        <f>GETPIVOTDATA("Average of Accuracy",$A$141,"Project","Project 2")</f>
        <v>0.97352499999999997</v>
      </c>
      <c r="C153" s="18">
        <f>GETPIVOTDATA("Average of Accuracy Target",$A$141,"Project","Project 2")</f>
        <v>0.97</v>
      </c>
      <c r="D153" s="19">
        <f t="shared" ref="D153:D154" si="0">IF(C153&gt;B153,C153-B153,0)</f>
        <v>0</v>
      </c>
      <c r="E153" s="19">
        <f t="shared" ref="E153:E154" si="1">IF(B153&gt;C153,B153-C153,0)</f>
        <v>3.5250000000000004E-3</v>
      </c>
    </row>
    <row r="154" spans="1:5" x14ac:dyDescent="0.2">
      <c r="A154" s="8" t="s">
        <v>56</v>
      </c>
      <c r="B154" s="18">
        <f>GETPIVOTDATA("Average of Accuracy",$A$141,"Project","Project 3")</f>
        <v>0.95165</v>
      </c>
      <c r="C154" s="18">
        <f>GETPIVOTDATA("Average of Accuracy Target",$A$141,"Project","Project 3")</f>
        <v>0.9</v>
      </c>
      <c r="D154" s="19">
        <f t="shared" si="0"/>
        <v>0</v>
      </c>
      <c r="E154" s="19">
        <f t="shared" si="1"/>
        <v>5.1649999999999974E-2</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7FA67-D1F3-4C78-BABD-BACF8F53F8ED}">
  <sheetPr>
    <tabColor rgb="FFFF0000"/>
    <outlinePr summaryBelow="0" summaryRight="0"/>
  </sheetPr>
  <dimension ref="A1:U52"/>
  <sheetViews>
    <sheetView workbookViewId="0">
      <pane ySplit="1" topLeftCell="A2" activePane="bottomLeft" state="frozen"/>
      <selection pane="bottomLeft" activeCell="L34" sqref="L34:L52"/>
    </sheetView>
  </sheetViews>
  <sheetFormatPr defaultColWidth="12.5703125" defaultRowHeight="15" customHeight="1" x14ac:dyDescent="0.2"/>
  <cols>
    <col min="1" max="1" width="13.85546875" bestFit="1" customWidth="1"/>
    <col min="2" max="2" width="13.7109375" bestFit="1" customWidth="1"/>
    <col min="3" max="4" width="15.140625" bestFit="1" customWidth="1"/>
    <col min="5" max="6" width="15.28515625" bestFit="1" customWidth="1"/>
    <col min="7" max="7" width="25.85546875" bestFit="1" customWidth="1"/>
    <col min="8" max="8" width="20" bestFit="1" customWidth="1"/>
    <col min="9" max="9" width="15" bestFit="1" customWidth="1"/>
    <col min="10" max="10" width="9.28515625" bestFit="1" customWidth="1"/>
    <col min="11" max="14" width="13.5703125" bestFit="1" customWidth="1"/>
    <col min="15" max="15" width="27.7109375" bestFit="1" customWidth="1"/>
    <col min="16" max="16" width="26.85546875" bestFit="1" customWidth="1"/>
    <col min="17" max="17" width="26.5703125" bestFit="1" customWidth="1"/>
    <col min="18" max="18" width="29.28515625" style="23" bestFit="1" customWidth="1"/>
    <col min="19" max="19" width="15.85546875" bestFit="1" customWidth="1"/>
    <col min="20" max="20" width="19.7109375" bestFit="1" customWidth="1"/>
    <col min="21" max="21" width="21" bestFit="1" customWidth="1"/>
  </cols>
  <sheetData>
    <row r="1" spans="1:21" ht="15.75" customHeight="1" x14ac:dyDescent="0.2">
      <c r="A1" s="11" t="s">
        <v>53</v>
      </c>
      <c r="B1" s="4" t="s">
        <v>15</v>
      </c>
      <c r="C1" s="4" t="s">
        <v>16</v>
      </c>
      <c r="D1" s="4" t="s">
        <v>17</v>
      </c>
      <c r="E1" s="4" t="s">
        <v>18</v>
      </c>
      <c r="F1" s="4" t="s">
        <v>19</v>
      </c>
      <c r="G1" s="4" t="s">
        <v>20</v>
      </c>
      <c r="H1" s="4" t="s">
        <v>21</v>
      </c>
      <c r="I1" s="15" t="s">
        <v>22</v>
      </c>
      <c r="J1" s="4" t="s">
        <v>23</v>
      </c>
      <c r="K1" s="15" t="s">
        <v>57</v>
      </c>
      <c r="L1" s="15" t="s">
        <v>58</v>
      </c>
      <c r="M1" s="15" t="s">
        <v>59</v>
      </c>
      <c r="N1" s="15" t="s">
        <v>60</v>
      </c>
      <c r="O1" s="15" t="s">
        <v>61</v>
      </c>
      <c r="P1" s="11" t="s">
        <v>62</v>
      </c>
      <c r="Q1" s="11" t="s">
        <v>63</v>
      </c>
      <c r="R1" s="11" t="s">
        <v>65</v>
      </c>
      <c r="S1" s="11" t="s">
        <v>70</v>
      </c>
      <c r="T1" s="11" t="s">
        <v>71</v>
      </c>
      <c r="U1" s="11" t="s">
        <v>72</v>
      </c>
    </row>
    <row r="2" spans="1:21" ht="15.75" customHeight="1" x14ac:dyDescent="0.2">
      <c r="A2" t="s">
        <v>54</v>
      </c>
      <c r="B2" s="5" t="s">
        <v>24</v>
      </c>
      <c r="C2" s="5">
        <v>31</v>
      </c>
      <c r="D2" s="5" t="s">
        <v>25</v>
      </c>
      <c r="E2" s="5">
        <v>400158</v>
      </c>
      <c r="F2" s="5">
        <v>401599</v>
      </c>
      <c r="G2" s="5">
        <v>22.77</v>
      </c>
      <c r="H2" s="5">
        <v>93.03</v>
      </c>
      <c r="I2" s="5">
        <v>72.680000000000007</v>
      </c>
      <c r="J2" s="6">
        <v>0.91159999999999997</v>
      </c>
      <c r="K2" s="5">
        <v>30</v>
      </c>
      <c r="L2" s="5">
        <v>80</v>
      </c>
      <c r="M2" s="16">
        <f t="shared" ref="M2:M18" si="0">30-G2</f>
        <v>7.23</v>
      </c>
      <c r="N2" s="16">
        <f>80-H2</f>
        <v>-13.030000000000001</v>
      </c>
      <c r="O2" t="str">
        <f>IF(I2&gt;75, "Higher than Target Range", IF(I2&lt;=75,"Within Target Range",IF(I2&lt;63,"Lower than Target Range","Invalid")))</f>
        <v>Within Target Range</v>
      </c>
      <c r="P2" s="23">
        <v>63</v>
      </c>
      <c r="Q2" s="23">
        <v>75</v>
      </c>
      <c r="R2" s="23">
        <f>Q2-P2</f>
        <v>12</v>
      </c>
      <c r="S2" s="9">
        <v>0.92</v>
      </c>
      <c r="T2" s="19">
        <f>IF(J2&lt;S2,ABS(S2-J2),0)</f>
        <v>8.4000000000000741E-3</v>
      </c>
      <c r="U2" s="19">
        <f>IF(J2&gt;S2,ABS(J2-S2),0)</f>
        <v>0</v>
      </c>
    </row>
    <row r="3" spans="1:21" ht="15.75" customHeight="1" x14ac:dyDescent="0.2">
      <c r="A3" t="s">
        <v>54</v>
      </c>
      <c r="B3" s="5" t="s">
        <v>24</v>
      </c>
      <c r="C3" s="5">
        <v>32</v>
      </c>
      <c r="D3" s="5" t="s">
        <v>26</v>
      </c>
      <c r="E3" s="5">
        <v>368814</v>
      </c>
      <c r="F3" s="5">
        <v>367698</v>
      </c>
      <c r="G3" s="5">
        <v>24.58</v>
      </c>
      <c r="H3" s="5">
        <v>95.6</v>
      </c>
      <c r="I3" s="5">
        <v>72.61</v>
      </c>
      <c r="J3" s="6">
        <v>0.92159999999999997</v>
      </c>
      <c r="K3" s="5">
        <v>30</v>
      </c>
      <c r="L3" s="5">
        <v>80</v>
      </c>
      <c r="M3" s="16">
        <f t="shared" si="0"/>
        <v>5.4200000000000017</v>
      </c>
      <c r="N3" s="16">
        <f t="shared" ref="N3:N35" si="1">80-H3</f>
        <v>-15.599999999999994</v>
      </c>
      <c r="O3" t="str">
        <f t="shared" ref="O3:O52" si="2">IF(I3&gt;75, "Higher than Target Range", IF(I3&lt;=75,"Within Target Range",IF(I3&lt;63,"Lower than Target Range","Invalid")))</f>
        <v>Within Target Range</v>
      </c>
      <c r="P3" s="23">
        <v>63</v>
      </c>
      <c r="Q3" s="23">
        <v>75</v>
      </c>
      <c r="R3" s="23">
        <f t="shared" ref="R3:R52" si="3">Q3-P3</f>
        <v>12</v>
      </c>
      <c r="S3" s="9">
        <v>0.92</v>
      </c>
      <c r="T3" s="19">
        <f t="shared" ref="T3:T52" si="4">IF(J3&lt;S3,ABS(S3-J3),0)</f>
        <v>0</v>
      </c>
      <c r="U3" s="19">
        <f t="shared" ref="U3:U52" si="5">IF(J3&gt;S3,ABS(J3-S3),0)</f>
        <v>1.5999999999999348E-3</v>
      </c>
    </row>
    <row r="4" spans="1:21" ht="15.75" customHeight="1" x14ac:dyDescent="0.2">
      <c r="A4" t="s">
        <v>54</v>
      </c>
      <c r="B4" s="5" t="s">
        <v>24</v>
      </c>
      <c r="C4" s="5">
        <v>33</v>
      </c>
      <c r="D4" s="5" t="s">
        <v>27</v>
      </c>
      <c r="E4" s="5">
        <v>356427</v>
      </c>
      <c r="F4" s="5">
        <v>357751</v>
      </c>
      <c r="G4" s="5">
        <v>24.96</v>
      </c>
      <c r="H4" s="5">
        <v>98.35</v>
      </c>
      <c r="I4" s="5">
        <v>72.06</v>
      </c>
      <c r="J4" s="6">
        <v>0.93510000000000004</v>
      </c>
      <c r="K4" s="5">
        <v>30</v>
      </c>
      <c r="L4" s="5">
        <v>80</v>
      </c>
      <c r="M4" s="16">
        <f t="shared" si="0"/>
        <v>5.0399999999999991</v>
      </c>
      <c r="N4" s="16">
        <f t="shared" si="1"/>
        <v>-18.349999999999994</v>
      </c>
      <c r="O4" t="str">
        <f t="shared" si="2"/>
        <v>Within Target Range</v>
      </c>
      <c r="P4" s="23">
        <v>63</v>
      </c>
      <c r="Q4" s="23">
        <v>75</v>
      </c>
      <c r="R4" s="23">
        <f t="shared" si="3"/>
        <v>12</v>
      </c>
      <c r="S4" s="9">
        <v>0.92</v>
      </c>
      <c r="T4" s="19">
        <f t="shared" si="4"/>
        <v>0</v>
      </c>
      <c r="U4" s="19">
        <f t="shared" si="5"/>
        <v>1.5100000000000002E-2</v>
      </c>
    </row>
    <row r="5" spans="1:21" ht="15.75" customHeight="1" x14ac:dyDescent="0.2">
      <c r="A5" t="s">
        <v>54</v>
      </c>
      <c r="B5" s="5" t="s">
        <v>24</v>
      </c>
      <c r="C5" s="5">
        <v>34</v>
      </c>
      <c r="D5" s="5" t="s">
        <v>28</v>
      </c>
      <c r="E5" s="5">
        <v>343767</v>
      </c>
      <c r="F5" s="5">
        <v>342629</v>
      </c>
      <c r="G5" s="5">
        <v>24.47</v>
      </c>
      <c r="H5" s="5">
        <v>91.3</v>
      </c>
      <c r="I5" s="5">
        <v>69.11</v>
      </c>
      <c r="J5" s="6">
        <v>0.92900000000000005</v>
      </c>
      <c r="K5" s="5">
        <v>30</v>
      </c>
      <c r="L5" s="5">
        <v>80</v>
      </c>
      <c r="M5" s="16">
        <f t="shared" si="0"/>
        <v>5.5300000000000011</v>
      </c>
      <c r="N5" s="16">
        <f t="shared" si="1"/>
        <v>-11.299999999999997</v>
      </c>
      <c r="O5" t="str">
        <f t="shared" si="2"/>
        <v>Within Target Range</v>
      </c>
      <c r="P5" s="23">
        <v>63</v>
      </c>
      <c r="Q5" s="23">
        <v>75</v>
      </c>
      <c r="R5" s="23">
        <f t="shared" si="3"/>
        <v>12</v>
      </c>
      <c r="S5" s="9">
        <v>0.92</v>
      </c>
      <c r="T5" s="19">
        <f t="shared" si="4"/>
        <v>0</v>
      </c>
      <c r="U5" s="19">
        <f t="shared" si="5"/>
        <v>9.000000000000008E-3</v>
      </c>
    </row>
    <row r="6" spans="1:21" ht="15.75" customHeight="1" x14ac:dyDescent="0.2">
      <c r="A6" t="s">
        <v>54</v>
      </c>
      <c r="B6" s="5" t="s">
        <v>29</v>
      </c>
      <c r="C6" s="5">
        <v>35</v>
      </c>
      <c r="D6" s="5" t="s">
        <v>30</v>
      </c>
      <c r="E6" s="5">
        <v>368705</v>
      </c>
      <c r="F6" s="5">
        <v>349253</v>
      </c>
      <c r="G6" s="5">
        <v>23.99</v>
      </c>
      <c r="H6" s="5">
        <v>86.72</v>
      </c>
      <c r="I6" s="5">
        <v>69.87</v>
      </c>
      <c r="J6" s="6">
        <v>0.94269999999999998</v>
      </c>
      <c r="K6" s="5">
        <v>30</v>
      </c>
      <c r="L6" s="5">
        <v>80</v>
      </c>
      <c r="M6" s="16">
        <f t="shared" si="0"/>
        <v>6.0100000000000016</v>
      </c>
      <c r="N6" s="16">
        <f t="shared" si="1"/>
        <v>-6.7199999999999989</v>
      </c>
      <c r="O6" t="str">
        <f t="shared" si="2"/>
        <v>Within Target Range</v>
      </c>
      <c r="P6" s="23">
        <v>63</v>
      </c>
      <c r="Q6" s="23">
        <v>75</v>
      </c>
      <c r="R6" s="23">
        <f t="shared" si="3"/>
        <v>12</v>
      </c>
      <c r="S6" s="9">
        <v>0.92</v>
      </c>
      <c r="T6" s="19">
        <f t="shared" si="4"/>
        <v>0</v>
      </c>
      <c r="U6" s="19">
        <f t="shared" si="5"/>
        <v>2.2699999999999942E-2</v>
      </c>
    </row>
    <row r="7" spans="1:21" ht="15.75" customHeight="1" x14ac:dyDescent="0.2">
      <c r="A7" t="s">
        <v>54</v>
      </c>
      <c r="B7" s="5" t="s">
        <v>29</v>
      </c>
      <c r="C7" s="5">
        <v>36</v>
      </c>
      <c r="D7" s="5" t="s">
        <v>31</v>
      </c>
      <c r="E7" s="5">
        <v>341192</v>
      </c>
      <c r="F7" s="5">
        <v>339450</v>
      </c>
      <c r="G7" s="5">
        <v>24</v>
      </c>
      <c r="H7" s="5">
        <v>86.9</v>
      </c>
      <c r="I7" s="5">
        <v>71.89</v>
      </c>
      <c r="J7" s="6">
        <v>0.91510000000000002</v>
      </c>
      <c r="K7" s="5">
        <v>30</v>
      </c>
      <c r="L7" s="5">
        <v>80</v>
      </c>
      <c r="M7" s="16">
        <f t="shared" si="0"/>
        <v>6</v>
      </c>
      <c r="N7" s="16">
        <f t="shared" si="1"/>
        <v>-6.9000000000000057</v>
      </c>
      <c r="O7" t="str">
        <f t="shared" si="2"/>
        <v>Within Target Range</v>
      </c>
      <c r="P7" s="23">
        <v>63</v>
      </c>
      <c r="Q7" s="23">
        <v>75</v>
      </c>
      <c r="R7" s="23">
        <f t="shared" si="3"/>
        <v>12</v>
      </c>
      <c r="S7" s="9">
        <v>0.92</v>
      </c>
      <c r="T7" s="19">
        <f t="shared" si="4"/>
        <v>4.9000000000000155E-3</v>
      </c>
      <c r="U7" s="19">
        <f t="shared" si="5"/>
        <v>0</v>
      </c>
    </row>
    <row r="8" spans="1:21" ht="15.75" customHeight="1" x14ac:dyDescent="0.2">
      <c r="A8" t="s">
        <v>54</v>
      </c>
      <c r="B8" s="5" t="s">
        <v>29</v>
      </c>
      <c r="C8" s="5">
        <v>37</v>
      </c>
      <c r="D8" s="5" t="s">
        <v>32</v>
      </c>
      <c r="E8" s="5">
        <v>357956</v>
      </c>
      <c r="F8" s="5">
        <v>358054</v>
      </c>
      <c r="G8" s="5">
        <v>25.29</v>
      </c>
      <c r="H8" s="5">
        <v>86.62</v>
      </c>
      <c r="I8" s="5">
        <v>72.17</v>
      </c>
      <c r="J8" s="6">
        <v>0.93630000000000002</v>
      </c>
      <c r="K8" s="5">
        <v>30</v>
      </c>
      <c r="L8" s="5">
        <v>80</v>
      </c>
      <c r="M8" s="16">
        <f t="shared" si="0"/>
        <v>4.7100000000000009</v>
      </c>
      <c r="N8" s="16">
        <f t="shared" si="1"/>
        <v>-6.6200000000000045</v>
      </c>
      <c r="O8" t="str">
        <f t="shared" si="2"/>
        <v>Within Target Range</v>
      </c>
      <c r="P8" s="23">
        <v>63</v>
      </c>
      <c r="Q8" s="23">
        <v>75</v>
      </c>
      <c r="R8" s="23">
        <f t="shared" si="3"/>
        <v>12</v>
      </c>
      <c r="S8" s="9">
        <v>0.92</v>
      </c>
      <c r="T8" s="19">
        <f t="shared" si="4"/>
        <v>0</v>
      </c>
      <c r="U8" s="19">
        <f t="shared" si="5"/>
        <v>1.6299999999999981E-2</v>
      </c>
    </row>
    <row r="9" spans="1:21" ht="15.75" customHeight="1" x14ac:dyDescent="0.2">
      <c r="A9" t="s">
        <v>54</v>
      </c>
      <c r="B9" s="5" t="s">
        <v>29</v>
      </c>
      <c r="C9" s="5">
        <v>38</v>
      </c>
      <c r="D9" s="5" t="s">
        <v>33</v>
      </c>
      <c r="E9" s="5">
        <v>393856</v>
      </c>
      <c r="F9" s="5">
        <v>391103</v>
      </c>
      <c r="G9" s="5">
        <v>25.65</v>
      </c>
      <c r="H9" s="5">
        <v>86.31</v>
      </c>
      <c r="I9" s="5">
        <v>70.42</v>
      </c>
      <c r="J9" s="6">
        <v>0.90769999999999995</v>
      </c>
      <c r="K9" s="5">
        <v>30</v>
      </c>
      <c r="L9" s="5">
        <v>80</v>
      </c>
      <c r="M9" s="16">
        <f t="shared" si="0"/>
        <v>4.3500000000000014</v>
      </c>
      <c r="N9" s="16">
        <f t="shared" si="1"/>
        <v>-6.3100000000000023</v>
      </c>
      <c r="O9" t="str">
        <f t="shared" si="2"/>
        <v>Within Target Range</v>
      </c>
      <c r="P9" s="23">
        <v>63</v>
      </c>
      <c r="Q9" s="23">
        <v>75</v>
      </c>
      <c r="R9" s="23">
        <f t="shared" si="3"/>
        <v>12</v>
      </c>
      <c r="S9" s="9">
        <v>0.92</v>
      </c>
      <c r="T9" s="19">
        <f t="shared" si="4"/>
        <v>1.2300000000000089E-2</v>
      </c>
      <c r="U9" s="19">
        <f t="shared" si="5"/>
        <v>0</v>
      </c>
    </row>
    <row r="10" spans="1:21" ht="15.75" customHeight="1" x14ac:dyDescent="0.2">
      <c r="A10" t="s">
        <v>54</v>
      </c>
      <c r="B10" s="5" t="s">
        <v>29</v>
      </c>
      <c r="C10" s="5">
        <v>39</v>
      </c>
      <c r="D10" s="5" t="s">
        <v>34</v>
      </c>
      <c r="E10" s="5">
        <v>330739</v>
      </c>
      <c r="F10" s="5">
        <v>329338</v>
      </c>
      <c r="G10" s="5">
        <v>27.2</v>
      </c>
      <c r="H10" s="5">
        <v>86.93</v>
      </c>
      <c r="I10" s="5">
        <v>57.84</v>
      </c>
      <c r="J10" s="6">
        <v>0.94110000000000005</v>
      </c>
      <c r="K10" s="5">
        <v>30</v>
      </c>
      <c r="L10" s="5">
        <v>80</v>
      </c>
      <c r="M10" s="16">
        <f t="shared" si="0"/>
        <v>2.8000000000000007</v>
      </c>
      <c r="N10" s="16">
        <f t="shared" si="1"/>
        <v>-6.9300000000000068</v>
      </c>
      <c r="O10" t="str">
        <f t="shared" si="2"/>
        <v>Within Target Range</v>
      </c>
      <c r="P10" s="23">
        <v>63</v>
      </c>
      <c r="Q10" s="23">
        <v>75</v>
      </c>
      <c r="R10" s="23">
        <f t="shared" si="3"/>
        <v>12</v>
      </c>
      <c r="S10" s="9">
        <v>0.92</v>
      </c>
      <c r="T10" s="19">
        <f t="shared" si="4"/>
        <v>0</v>
      </c>
      <c r="U10" s="19">
        <f t="shared" si="5"/>
        <v>2.1100000000000008E-2</v>
      </c>
    </row>
    <row r="11" spans="1:21" ht="15.75" customHeight="1" x14ac:dyDescent="0.2">
      <c r="A11" t="s">
        <v>54</v>
      </c>
      <c r="B11" s="5" t="s">
        <v>35</v>
      </c>
      <c r="C11" s="5">
        <v>40</v>
      </c>
      <c r="D11" s="5" t="s">
        <v>36</v>
      </c>
      <c r="E11" s="5">
        <v>345424</v>
      </c>
      <c r="F11" s="5">
        <v>342837</v>
      </c>
      <c r="G11" s="5">
        <v>30.08</v>
      </c>
      <c r="H11" s="5">
        <v>90.52</v>
      </c>
      <c r="I11" s="5">
        <v>60.16</v>
      </c>
      <c r="J11" s="6">
        <v>0.88439999999999996</v>
      </c>
      <c r="K11" s="5">
        <v>30</v>
      </c>
      <c r="L11" s="5">
        <v>80</v>
      </c>
      <c r="M11" s="16">
        <f t="shared" si="0"/>
        <v>-7.9999999999998295E-2</v>
      </c>
      <c r="N11" s="16">
        <f t="shared" si="1"/>
        <v>-10.519999999999996</v>
      </c>
      <c r="O11" t="str">
        <f t="shared" si="2"/>
        <v>Within Target Range</v>
      </c>
      <c r="P11" s="23">
        <v>63</v>
      </c>
      <c r="Q11" s="23">
        <v>75</v>
      </c>
      <c r="R11" s="23">
        <f t="shared" si="3"/>
        <v>12</v>
      </c>
      <c r="S11" s="9">
        <v>0.92</v>
      </c>
      <c r="T11" s="19">
        <f t="shared" si="4"/>
        <v>3.5600000000000076E-2</v>
      </c>
      <c r="U11" s="19">
        <f t="shared" si="5"/>
        <v>0</v>
      </c>
    </row>
    <row r="12" spans="1:21" ht="15.75" customHeight="1" x14ac:dyDescent="0.2">
      <c r="A12" t="s">
        <v>54</v>
      </c>
      <c r="B12" s="5" t="s">
        <v>35</v>
      </c>
      <c r="C12" s="5">
        <v>41</v>
      </c>
      <c r="D12" s="5" t="s">
        <v>37</v>
      </c>
      <c r="E12" s="5">
        <v>349585</v>
      </c>
      <c r="F12" s="5">
        <v>347692</v>
      </c>
      <c r="G12" s="5">
        <v>29.19</v>
      </c>
      <c r="H12" s="5">
        <v>85.75</v>
      </c>
      <c r="I12" s="5">
        <v>60.08</v>
      </c>
      <c r="J12" s="6">
        <v>0.9587</v>
      </c>
      <c r="K12" s="5">
        <v>30</v>
      </c>
      <c r="L12" s="5">
        <v>80</v>
      </c>
      <c r="M12" s="16">
        <f t="shared" si="0"/>
        <v>0.80999999999999872</v>
      </c>
      <c r="N12" s="16">
        <f t="shared" si="1"/>
        <v>-5.75</v>
      </c>
      <c r="O12" t="str">
        <f t="shared" si="2"/>
        <v>Within Target Range</v>
      </c>
      <c r="P12" s="23">
        <v>63</v>
      </c>
      <c r="Q12" s="23">
        <v>75</v>
      </c>
      <c r="R12" s="23">
        <f t="shared" si="3"/>
        <v>12</v>
      </c>
      <c r="S12" s="9">
        <v>0.92</v>
      </c>
      <c r="T12" s="19">
        <f t="shared" si="4"/>
        <v>0</v>
      </c>
      <c r="U12" s="19">
        <f t="shared" si="5"/>
        <v>3.8699999999999957E-2</v>
      </c>
    </row>
    <row r="13" spans="1:21" ht="15.75" customHeight="1" x14ac:dyDescent="0.2">
      <c r="A13" t="s">
        <v>54</v>
      </c>
      <c r="B13" s="5" t="s">
        <v>35</v>
      </c>
      <c r="C13" s="5">
        <v>42</v>
      </c>
      <c r="D13" s="5" t="s">
        <v>38</v>
      </c>
      <c r="E13" s="5">
        <v>343572</v>
      </c>
      <c r="F13" s="5">
        <v>339857</v>
      </c>
      <c r="G13" s="5">
        <v>23.1</v>
      </c>
      <c r="H13" s="5">
        <v>93.62</v>
      </c>
      <c r="I13" s="5">
        <v>63.12</v>
      </c>
      <c r="J13" s="6">
        <v>0.89490000000000003</v>
      </c>
      <c r="K13" s="5">
        <v>30</v>
      </c>
      <c r="L13" s="5">
        <v>80</v>
      </c>
      <c r="M13" s="16">
        <f t="shared" si="0"/>
        <v>6.8999999999999986</v>
      </c>
      <c r="N13" s="16">
        <f t="shared" si="1"/>
        <v>-13.620000000000005</v>
      </c>
      <c r="O13" t="str">
        <f t="shared" si="2"/>
        <v>Within Target Range</v>
      </c>
      <c r="P13" s="23">
        <v>63</v>
      </c>
      <c r="Q13" s="23">
        <v>75</v>
      </c>
      <c r="R13" s="23">
        <f t="shared" si="3"/>
        <v>12</v>
      </c>
      <c r="S13" s="9">
        <v>0.92</v>
      </c>
      <c r="T13" s="19">
        <f t="shared" si="4"/>
        <v>2.5100000000000011E-2</v>
      </c>
      <c r="U13" s="19">
        <f t="shared" si="5"/>
        <v>0</v>
      </c>
    </row>
    <row r="14" spans="1:21" ht="15.75" customHeight="1" x14ac:dyDescent="0.2">
      <c r="A14" t="s">
        <v>54</v>
      </c>
      <c r="B14" s="5" t="s">
        <v>35</v>
      </c>
      <c r="C14" s="5">
        <v>43</v>
      </c>
      <c r="D14" s="5" t="s">
        <v>39</v>
      </c>
      <c r="E14" s="5">
        <v>320060</v>
      </c>
      <c r="F14" s="5">
        <v>318151</v>
      </c>
      <c r="G14" s="5">
        <v>29.32</v>
      </c>
      <c r="H14" s="5">
        <v>86.87</v>
      </c>
      <c r="I14" s="5">
        <v>60.33</v>
      </c>
      <c r="J14" s="6">
        <v>0.94359999999999999</v>
      </c>
      <c r="K14" s="5">
        <v>30</v>
      </c>
      <c r="L14" s="5">
        <v>80</v>
      </c>
      <c r="M14" s="16">
        <f t="shared" si="0"/>
        <v>0.67999999999999972</v>
      </c>
      <c r="N14" s="16">
        <f t="shared" si="1"/>
        <v>-6.8700000000000045</v>
      </c>
      <c r="O14" t="str">
        <f t="shared" si="2"/>
        <v>Within Target Range</v>
      </c>
      <c r="P14" s="23">
        <v>63</v>
      </c>
      <c r="Q14" s="23">
        <v>75</v>
      </c>
      <c r="R14" s="23">
        <f t="shared" si="3"/>
        <v>12</v>
      </c>
      <c r="S14" s="9">
        <v>0.92</v>
      </c>
      <c r="T14" s="19">
        <f t="shared" si="4"/>
        <v>0</v>
      </c>
      <c r="U14" s="19">
        <f t="shared" si="5"/>
        <v>2.3599999999999954E-2</v>
      </c>
    </row>
    <row r="15" spans="1:21" ht="15.75" customHeight="1" x14ac:dyDescent="0.2">
      <c r="A15" t="s">
        <v>54</v>
      </c>
      <c r="B15" s="5" t="s">
        <v>40</v>
      </c>
      <c r="C15" s="5">
        <v>44</v>
      </c>
      <c r="D15" s="5" t="s">
        <v>41</v>
      </c>
      <c r="E15" s="5">
        <v>347137</v>
      </c>
      <c r="F15" s="5">
        <v>341640</v>
      </c>
      <c r="G15" s="5">
        <v>29.23</v>
      </c>
      <c r="H15" s="5">
        <v>84.58</v>
      </c>
      <c r="I15" s="5">
        <v>60.32</v>
      </c>
      <c r="J15" s="6">
        <v>0.89890000000000003</v>
      </c>
      <c r="K15" s="5">
        <v>30</v>
      </c>
      <c r="L15" s="5">
        <v>80</v>
      </c>
      <c r="M15" s="16">
        <f t="shared" si="0"/>
        <v>0.76999999999999957</v>
      </c>
      <c r="N15" s="16">
        <f t="shared" si="1"/>
        <v>-4.5799999999999983</v>
      </c>
      <c r="O15" t="str">
        <f t="shared" si="2"/>
        <v>Within Target Range</v>
      </c>
      <c r="P15" s="23">
        <v>63</v>
      </c>
      <c r="Q15" s="23">
        <v>75</v>
      </c>
      <c r="R15" s="23">
        <f t="shared" si="3"/>
        <v>12</v>
      </c>
      <c r="S15" s="9">
        <v>0.92</v>
      </c>
      <c r="T15" s="19">
        <f t="shared" si="4"/>
        <v>2.1100000000000008E-2</v>
      </c>
      <c r="U15" s="19">
        <f t="shared" si="5"/>
        <v>0</v>
      </c>
    </row>
    <row r="16" spans="1:21" ht="15.75" customHeight="1" x14ac:dyDescent="0.2">
      <c r="A16" t="s">
        <v>54</v>
      </c>
      <c r="B16" s="5" t="s">
        <v>40</v>
      </c>
      <c r="C16" s="5">
        <v>45</v>
      </c>
      <c r="D16" s="5" t="s">
        <v>42</v>
      </c>
      <c r="E16" s="5">
        <v>332149</v>
      </c>
      <c r="F16" s="5">
        <v>325493</v>
      </c>
      <c r="G16" s="5">
        <v>28.21</v>
      </c>
      <c r="H16" s="5">
        <v>82.53</v>
      </c>
      <c r="I16" s="5">
        <v>60.46</v>
      </c>
      <c r="J16" s="6">
        <v>0.94610000000000005</v>
      </c>
      <c r="K16" s="5">
        <v>30</v>
      </c>
      <c r="L16" s="5">
        <v>80</v>
      </c>
      <c r="M16" s="16">
        <f t="shared" si="0"/>
        <v>1.7899999999999991</v>
      </c>
      <c r="N16" s="16">
        <f t="shared" si="1"/>
        <v>-2.5300000000000011</v>
      </c>
      <c r="O16" t="str">
        <f t="shared" si="2"/>
        <v>Within Target Range</v>
      </c>
      <c r="P16" s="23">
        <v>63</v>
      </c>
      <c r="Q16" s="23">
        <v>75</v>
      </c>
      <c r="R16" s="23">
        <f t="shared" si="3"/>
        <v>12</v>
      </c>
      <c r="S16" s="9">
        <v>0.92</v>
      </c>
      <c r="T16" s="19">
        <f t="shared" si="4"/>
        <v>0</v>
      </c>
      <c r="U16" s="19">
        <f t="shared" si="5"/>
        <v>2.6100000000000012E-2</v>
      </c>
    </row>
    <row r="17" spans="1:21" ht="15.75" customHeight="1" x14ac:dyDescent="0.2">
      <c r="A17" t="s">
        <v>54</v>
      </c>
      <c r="B17" s="5" t="s">
        <v>40</v>
      </c>
      <c r="C17" s="5">
        <v>46</v>
      </c>
      <c r="D17" s="5" t="s">
        <v>43</v>
      </c>
      <c r="E17" s="5">
        <v>273542</v>
      </c>
      <c r="F17" s="5">
        <v>272754</v>
      </c>
      <c r="G17" s="5">
        <v>30.97</v>
      </c>
      <c r="H17" s="5">
        <v>87.7</v>
      </c>
      <c r="I17" s="5">
        <v>59.76</v>
      </c>
      <c r="J17" s="6">
        <v>0.877</v>
      </c>
      <c r="K17" s="5">
        <v>30</v>
      </c>
      <c r="L17" s="5">
        <v>80</v>
      </c>
      <c r="M17" s="16">
        <f t="shared" si="0"/>
        <v>-0.96999999999999886</v>
      </c>
      <c r="N17" s="16">
        <f t="shared" si="1"/>
        <v>-7.7000000000000028</v>
      </c>
      <c r="O17" t="str">
        <f t="shared" si="2"/>
        <v>Within Target Range</v>
      </c>
      <c r="P17" s="23">
        <v>63</v>
      </c>
      <c r="Q17" s="23">
        <v>75</v>
      </c>
      <c r="R17" s="23">
        <f t="shared" si="3"/>
        <v>12</v>
      </c>
      <c r="S17" s="9">
        <v>0.92</v>
      </c>
      <c r="T17" s="19">
        <f t="shared" si="4"/>
        <v>4.3000000000000038E-2</v>
      </c>
      <c r="U17" s="19">
        <f t="shared" si="5"/>
        <v>0</v>
      </c>
    </row>
    <row r="18" spans="1:21" ht="15.75" customHeight="1" x14ac:dyDescent="0.2">
      <c r="A18" t="s">
        <v>54</v>
      </c>
      <c r="B18" s="5" t="s">
        <v>40</v>
      </c>
      <c r="C18" s="5">
        <v>47</v>
      </c>
      <c r="D18" s="5" t="s">
        <v>44</v>
      </c>
      <c r="E18" s="5">
        <v>264916</v>
      </c>
      <c r="F18" s="5">
        <v>267307</v>
      </c>
      <c r="G18" s="5">
        <v>31.94</v>
      </c>
      <c r="H18" s="5">
        <v>87.49</v>
      </c>
      <c r="I18" s="5">
        <v>56.34</v>
      </c>
      <c r="J18" s="6">
        <v>0.95240000000000002</v>
      </c>
      <c r="K18" s="5">
        <v>30</v>
      </c>
      <c r="L18" s="5">
        <v>80</v>
      </c>
      <c r="M18" s="16">
        <f t="shared" si="0"/>
        <v>-1.9400000000000013</v>
      </c>
      <c r="N18" s="16">
        <f t="shared" si="1"/>
        <v>-7.4899999999999949</v>
      </c>
      <c r="O18" t="str">
        <f t="shared" si="2"/>
        <v>Within Target Range</v>
      </c>
      <c r="P18" s="23">
        <v>63</v>
      </c>
      <c r="Q18" s="23">
        <v>75</v>
      </c>
      <c r="R18" s="23">
        <f t="shared" si="3"/>
        <v>12</v>
      </c>
      <c r="S18" s="9">
        <v>0.92</v>
      </c>
      <c r="T18" s="19">
        <f t="shared" si="4"/>
        <v>0</v>
      </c>
      <c r="U18" s="19">
        <f t="shared" si="5"/>
        <v>3.2399999999999984E-2</v>
      </c>
    </row>
    <row r="19" spans="1:21" ht="15" customHeight="1" x14ac:dyDescent="0.2">
      <c r="A19" t="s">
        <v>55</v>
      </c>
      <c r="B19" s="5" t="s">
        <v>24</v>
      </c>
      <c r="C19" s="5">
        <v>31</v>
      </c>
      <c r="D19" s="5" t="s">
        <v>25</v>
      </c>
      <c r="E19" s="5">
        <v>167243</v>
      </c>
      <c r="F19" s="5">
        <v>166615</v>
      </c>
      <c r="G19" s="5">
        <v>29.42</v>
      </c>
      <c r="H19" s="5">
        <v>88.56</v>
      </c>
      <c r="I19" s="5">
        <v>74.819999999999993</v>
      </c>
      <c r="J19" s="6">
        <v>0.96289999999999998</v>
      </c>
      <c r="K19" s="5">
        <v>35</v>
      </c>
      <c r="L19" s="5">
        <v>80</v>
      </c>
      <c r="M19" s="16">
        <f t="shared" ref="M19:M35" si="6">35-G19</f>
        <v>5.5799999999999983</v>
      </c>
      <c r="N19" s="16">
        <f t="shared" si="1"/>
        <v>-8.5600000000000023</v>
      </c>
      <c r="O19" t="str">
        <f t="shared" si="2"/>
        <v>Within Target Range</v>
      </c>
      <c r="P19" s="23">
        <v>63</v>
      </c>
      <c r="Q19" s="23">
        <v>75</v>
      </c>
      <c r="R19" s="23">
        <f t="shared" si="3"/>
        <v>12</v>
      </c>
      <c r="S19" s="9">
        <v>0.97</v>
      </c>
      <c r="T19" s="19">
        <f t="shared" si="4"/>
        <v>7.0999999999999952E-3</v>
      </c>
      <c r="U19" s="19">
        <f t="shared" si="5"/>
        <v>0</v>
      </c>
    </row>
    <row r="20" spans="1:21" ht="15" customHeight="1" x14ac:dyDescent="0.2">
      <c r="A20" t="s">
        <v>55</v>
      </c>
      <c r="B20" s="5" t="s">
        <v>24</v>
      </c>
      <c r="C20" s="5">
        <v>32</v>
      </c>
      <c r="D20" s="5" t="s">
        <v>26</v>
      </c>
      <c r="E20" s="5">
        <v>143501</v>
      </c>
      <c r="F20" s="5">
        <v>142946</v>
      </c>
      <c r="G20" s="5">
        <v>33.64</v>
      </c>
      <c r="H20" s="5">
        <v>90.34</v>
      </c>
      <c r="I20" s="5">
        <v>75.75</v>
      </c>
      <c r="J20" s="6">
        <v>0.96709999999999996</v>
      </c>
      <c r="K20" s="5">
        <v>35</v>
      </c>
      <c r="L20" s="5">
        <v>80</v>
      </c>
      <c r="M20" s="16">
        <f t="shared" si="6"/>
        <v>1.3599999999999994</v>
      </c>
      <c r="N20" s="16">
        <f t="shared" si="1"/>
        <v>-10.340000000000003</v>
      </c>
      <c r="O20" t="str">
        <f t="shared" si="2"/>
        <v>Higher than Target Range</v>
      </c>
      <c r="P20" s="23">
        <v>63</v>
      </c>
      <c r="Q20" s="23">
        <v>75</v>
      </c>
      <c r="R20" s="23">
        <f t="shared" si="3"/>
        <v>12</v>
      </c>
      <c r="S20" s="9">
        <v>0.97</v>
      </c>
      <c r="T20" s="19">
        <f t="shared" si="4"/>
        <v>2.9000000000000137E-3</v>
      </c>
      <c r="U20" s="19">
        <f t="shared" si="5"/>
        <v>0</v>
      </c>
    </row>
    <row r="21" spans="1:21" ht="15" customHeight="1" x14ac:dyDescent="0.2">
      <c r="A21" t="s">
        <v>55</v>
      </c>
      <c r="B21" s="5" t="s">
        <v>24</v>
      </c>
      <c r="C21" s="5">
        <v>33</v>
      </c>
      <c r="D21" s="5" t="s">
        <v>27</v>
      </c>
      <c r="E21" s="5">
        <v>125168</v>
      </c>
      <c r="F21" s="5">
        <v>125927</v>
      </c>
      <c r="G21" s="5">
        <v>36.25</v>
      </c>
      <c r="H21" s="5">
        <v>97.24</v>
      </c>
      <c r="I21" s="5">
        <v>75.77</v>
      </c>
      <c r="J21" s="6">
        <v>0.97150000000000003</v>
      </c>
      <c r="K21" s="5">
        <v>35</v>
      </c>
      <c r="L21" s="5">
        <v>80</v>
      </c>
      <c r="M21" s="16">
        <f t="shared" si="6"/>
        <v>-1.25</v>
      </c>
      <c r="N21" s="16">
        <f t="shared" si="1"/>
        <v>-17.239999999999995</v>
      </c>
      <c r="O21" t="str">
        <f t="shared" si="2"/>
        <v>Higher than Target Range</v>
      </c>
      <c r="P21" s="23">
        <v>63</v>
      </c>
      <c r="Q21" s="23">
        <v>75</v>
      </c>
      <c r="R21" s="23">
        <f t="shared" si="3"/>
        <v>12</v>
      </c>
      <c r="S21" s="9">
        <v>0.97</v>
      </c>
      <c r="T21" s="19">
        <f t="shared" si="4"/>
        <v>0</v>
      </c>
      <c r="U21" s="19">
        <f t="shared" si="5"/>
        <v>1.5000000000000568E-3</v>
      </c>
    </row>
    <row r="22" spans="1:21" ht="15" customHeight="1" x14ac:dyDescent="0.2">
      <c r="A22" t="s">
        <v>55</v>
      </c>
      <c r="B22" s="5" t="s">
        <v>24</v>
      </c>
      <c r="C22" s="5">
        <v>34</v>
      </c>
      <c r="D22" s="5" t="s">
        <v>28</v>
      </c>
      <c r="E22" s="5">
        <v>104378</v>
      </c>
      <c r="F22" s="5">
        <v>105737</v>
      </c>
      <c r="G22" s="5">
        <v>38.43</v>
      </c>
      <c r="H22" s="5">
        <v>96.83</v>
      </c>
      <c r="I22" s="5">
        <v>77</v>
      </c>
      <c r="J22" s="6">
        <v>0.97230000000000005</v>
      </c>
      <c r="K22" s="5">
        <v>35</v>
      </c>
      <c r="L22" s="5">
        <v>80</v>
      </c>
      <c r="M22" s="16">
        <f t="shared" si="6"/>
        <v>-3.4299999999999997</v>
      </c>
      <c r="N22" s="16">
        <f t="shared" si="1"/>
        <v>-16.829999999999998</v>
      </c>
      <c r="O22" t="str">
        <f t="shared" si="2"/>
        <v>Higher than Target Range</v>
      </c>
      <c r="P22" s="23">
        <v>63</v>
      </c>
      <c r="Q22" s="23">
        <v>75</v>
      </c>
      <c r="R22" s="23">
        <f t="shared" si="3"/>
        <v>12</v>
      </c>
      <c r="S22" s="9">
        <v>0.97</v>
      </c>
      <c r="T22" s="19">
        <f t="shared" si="4"/>
        <v>0</v>
      </c>
      <c r="U22" s="19">
        <f t="shared" si="5"/>
        <v>2.3000000000000798E-3</v>
      </c>
    </row>
    <row r="23" spans="1:21" ht="15" customHeight="1" x14ac:dyDescent="0.2">
      <c r="A23" t="s">
        <v>55</v>
      </c>
      <c r="B23" s="5" t="s">
        <v>29</v>
      </c>
      <c r="C23" s="5">
        <v>35</v>
      </c>
      <c r="D23" s="5" t="s">
        <v>30</v>
      </c>
      <c r="E23" s="5">
        <v>140524</v>
      </c>
      <c r="F23" s="5">
        <v>141966</v>
      </c>
      <c r="G23" s="5">
        <v>34.229999999999997</v>
      </c>
      <c r="H23" s="5">
        <v>89.53</v>
      </c>
      <c r="I23" s="5">
        <v>75.39</v>
      </c>
      <c r="J23" s="6">
        <v>0.98570000000000002</v>
      </c>
      <c r="K23" s="5">
        <v>35</v>
      </c>
      <c r="L23" s="5">
        <v>80</v>
      </c>
      <c r="M23" s="16">
        <f t="shared" si="6"/>
        <v>0.77000000000000313</v>
      </c>
      <c r="N23" s="16">
        <f t="shared" si="1"/>
        <v>-9.5300000000000011</v>
      </c>
      <c r="O23" t="str">
        <f t="shared" si="2"/>
        <v>Higher than Target Range</v>
      </c>
      <c r="P23" s="23">
        <v>63</v>
      </c>
      <c r="Q23" s="23">
        <v>75</v>
      </c>
      <c r="R23" s="23">
        <f t="shared" si="3"/>
        <v>12</v>
      </c>
      <c r="S23" s="9">
        <v>0.97</v>
      </c>
      <c r="T23" s="19">
        <f t="shared" si="4"/>
        <v>0</v>
      </c>
      <c r="U23" s="19">
        <f t="shared" si="5"/>
        <v>1.5700000000000047E-2</v>
      </c>
    </row>
    <row r="24" spans="1:21" ht="15" customHeight="1" x14ac:dyDescent="0.2">
      <c r="A24" t="s">
        <v>55</v>
      </c>
      <c r="B24" s="5" t="s">
        <v>29</v>
      </c>
      <c r="C24" s="5">
        <v>36</v>
      </c>
      <c r="D24" s="5" t="s">
        <v>31</v>
      </c>
      <c r="E24" s="5">
        <v>130234</v>
      </c>
      <c r="F24" s="5">
        <v>130854</v>
      </c>
      <c r="G24" s="5">
        <v>33.979999999999997</v>
      </c>
      <c r="H24" s="5">
        <v>86.71</v>
      </c>
      <c r="I24" s="5">
        <v>75.16</v>
      </c>
      <c r="J24" s="6">
        <v>0.96950000000000003</v>
      </c>
      <c r="K24" s="5">
        <v>35</v>
      </c>
      <c r="L24" s="5">
        <v>80</v>
      </c>
      <c r="M24" s="16">
        <f t="shared" si="6"/>
        <v>1.0200000000000031</v>
      </c>
      <c r="N24" s="16">
        <f t="shared" si="1"/>
        <v>-6.7099999999999937</v>
      </c>
      <c r="O24" t="str">
        <f t="shared" si="2"/>
        <v>Higher than Target Range</v>
      </c>
      <c r="P24" s="23">
        <v>63</v>
      </c>
      <c r="Q24" s="23">
        <v>75</v>
      </c>
      <c r="R24" s="23">
        <f t="shared" si="3"/>
        <v>12</v>
      </c>
      <c r="S24" s="9">
        <v>0.97</v>
      </c>
      <c r="T24" s="19">
        <f t="shared" si="4"/>
        <v>4.9999999999994493E-4</v>
      </c>
      <c r="U24" s="19">
        <f t="shared" si="5"/>
        <v>0</v>
      </c>
    </row>
    <row r="25" spans="1:21" ht="15" customHeight="1" x14ac:dyDescent="0.2">
      <c r="A25" t="s">
        <v>55</v>
      </c>
      <c r="B25" s="5" t="s">
        <v>29</v>
      </c>
      <c r="C25" s="5">
        <v>37</v>
      </c>
      <c r="D25" s="5" t="s">
        <v>32</v>
      </c>
      <c r="E25" s="5">
        <v>161674</v>
      </c>
      <c r="F25" s="5">
        <v>145809</v>
      </c>
      <c r="G25" s="5">
        <v>34.409999999999997</v>
      </c>
      <c r="H25" s="5">
        <v>74.95</v>
      </c>
      <c r="I25" s="5">
        <v>76.599999999999994</v>
      </c>
      <c r="J25" s="6">
        <v>0.96950000000000003</v>
      </c>
      <c r="K25" s="5">
        <v>35</v>
      </c>
      <c r="L25" s="5">
        <v>80</v>
      </c>
      <c r="M25" s="16">
        <f t="shared" si="6"/>
        <v>0.59000000000000341</v>
      </c>
      <c r="N25" s="16">
        <f t="shared" si="1"/>
        <v>5.0499999999999972</v>
      </c>
      <c r="O25" t="str">
        <f t="shared" si="2"/>
        <v>Higher than Target Range</v>
      </c>
      <c r="P25" s="23">
        <v>63</v>
      </c>
      <c r="Q25" s="23">
        <v>75</v>
      </c>
      <c r="R25" s="23">
        <f t="shared" si="3"/>
        <v>12</v>
      </c>
      <c r="S25" s="9">
        <v>0.97</v>
      </c>
      <c r="T25" s="19">
        <f t="shared" si="4"/>
        <v>4.9999999999994493E-4</v>
      </c>
      <c r="U25" s="19">
        <f t="shared" si="5"/>
        <v>0</v>
      </c>
    </row>
    <row r="26" spans="1:21" ht="15" customHeight="1" x14ac:dyDescent="0.2">
      <c r="A26" t="s">
        <v>55</v>
      </c>
      <c r="B26" s="5" t="s">
        <v>29</v>
      </c>
      <c r="C26" s="5">
        <v>38</v>
      </c>
      <c r="D26" s="5" t="s">
        <v>33</v>
      </c>
      <c r="E26" s="5">
        <v>148126</v>
      </c>
      <c r="F26" s="5">
        <v>147228</v>
      </c>
      <c r="G26" s="5">
        <v>35.21</v>
      </c>
      <c r="H26" s="5">
        <v>58.57</v>
      </c>
      <c r="I26" s="5">
        <v>77.59</v>
      </c>
      <c r="J26" s="6">
        <v>0.94899999999999995</v>
      </c>
      <c r="K26" s="5">
        <v>35</v>
      </c>
      <c r="L26" s="5">
        <v>80</v>
      </c>
      <c r="M26" s="16">
        <f t="shared" si="6"/>
        <v>-0.21000000000000085</v>
      </c>
      <c r="N26" s="16">
        <f t="shared" si="1"/>
        <v>21.43</v>
      </c>
      <c r="O26" t="str">
        <f t="shared" si="2"/>
        <v>Higher than Target Range</v>
      </c>
      <c r="P26" s="23">
        <v>63</v>
      </c>
      <c r="Q26" s="23">
        <v>75</v>
      </c>
      <c r="R26" s="23">
        <f t="shared" si="3"/>
        <v>12</v>
      </c>
      <c r="S26" s="9">
        <v>0.97</v>
      </c>
      <c r="T26" s="19">
        <f t="shared" si="4"/>
        <v>2.1000000000000019E-2</v>
      </c>
      <c r="U26" s="19">
        <f t="shared" si="5"/>
        <v>0</v>
      </c>
    </row>
    <row r="27" spans="1:21" ht="15" customHeight="1" x14ac:dyDescent="0.2">
      <c r="A27" t="s">
        <v>55</v>
      </c>
      <c r="B27" s="5" t="s">
        <v>29</v>
      </c>
      <c r="C27" s="5">
        <v>39</v>
      </c>
      <c r="D27" s="5" t="s">
        <v>34</v>
      </c>
      <c r="E27" s="5">
        <v>136608</v>
      </c>
      <c r="F27" s="5">
        <v>135545</v>
      </c>
      <c r="G27" s="5">
        <v>38.39</v>
      </c>
      <c r="H27" s="5">
        <v>82.01</v>
      </c>
      <c r="I27" s="5">
        <v>80.09</v>
      </c>
      <c r="J27" s="6">
        <v>0.97470000000000001</v>
      </c>
      <c r="K27" s="5">
        <v>35</v>
      </c>
      <c r="L27" s="5">
        <v>80</v>
      </c>
      <c r="M27" s="16">
        <f t="shared" si="6"/>
        <v>-3.3900000000000006</v>
      </c>
      <c r="N27" s="16">
        <f t="shared" si="1"/>
        <v>-2.0100000000000051</v>
      </c>
      <c r="O27" t="str">
        <f t="shared" si="2"/>
        <v>Higher than Target Range</v>
      </c>
      <c r="P27" s="23">
        <v>63</v>
      </c>
      <c r="Q27" s="23">
        <v>75</v>
      </c>
      <c r="R27" s="23">
        <f t="shared" si="3"/>
        <v>12</v>
      </c>
      <c r="S27" s="9">
        <v>0.97</v>
      </c>
      <c r="T27" s="19">
        <f t="shared" si="4"/>
        <v>0</v>
      </c>
      <c r="U27" s="19">
        <f t="shared" si="5"/>
        <v>4.7000000000000375E-3</v>
      </c>
    </row>
    <row r="28" spans="1:21" ht="15" customHeight="1" x14ac:dyDescent="0.2">
      <c r="A28" t="s">
        <v>55</v>
      </c>
      <c r="B28" s="5" t="s">
        <v>35</v>
      </c>
      <c r="C28" s="5">
        <v>40</v>
      </c>
      <c r="D28" s="5" t="s">
        <v>36</v>
      </c>
      <c r="E28" s="5">
        <v>120956</v>
      </c>
      <c r="F28" s="5">
        <v>120028</v>
      </c>
      <c r="G28" s="5">
        <v>42.4</v>
      </c>
      <c r="H28" s="5">
        <v>88.71</v>
      </c>
      <c r="I28" s="5">
        <v>78.989999999999995</v>
      </c>
      <c r="J28" s="6">
        <v>0.97540000000000004</v>
      </c>
      <c r="K28" s="5">
        <v>35</v>
      </c>
      <c r="L28" s="5">
        <v>80</v>
      </c>
      <c r="M28" s="16">
        <f t="shared" si="6"/>
        <v>-7.3999999999999986</v>
      </c>
      <c r="N28" s="16">
        <f t="shared" si="1"/>
        <v>-8.7099999999999937</v>
      </c>
      <c r="O28" t="str">
        <f t="shared" si="2"/>
        <v>Higher than Target Range</v>
      </c>
      <c r="P28" s="23">
        <v>63</v>
      </c>
      <c r="Q28" s="23">
        <v>75</v>
      </c>
      <c r="R28" s="23">
        <f t="shared" si="3"/>
        <v>12</v>
      </c>
      <c r="S28" s="9">
        <v>0.97</v>
      </c>
      <c r="T28" s="19">
        <f t="shared" si="4"/>
        <v>0</v>
      </c>
      <c r="U28" s="19">
        <f t="shared" si="5"/>
        <v>5.4000000000000714E-3</v>
      </c>
    </row>
    <row r="29" spans="1:21" ht="15" customHeight="1" x14ac:dyDescent="0.2">
      <c r="A29" t="s">
        <v>55</v>
      </c>
      <c r="B29" s="5" t="s">
        <v>35</v>
      </c>
      <c r="C29" s="5">
        <v>41</v>
      </c>
      <c r="D29" s="5" t="s">
        <v>37</v>
      </c>
      <c r="E29" s="5">
        <v>130190</v>
      </c>
      <c r="F29" s="5">
        <v>129006</v>
      </c>
      <c r="G29" s="5">
        <v>41.19</v>
      </c>
      <c r="H29" s="5">
        <v>78.7</v>
      </c>
      <c r="I29" s="5">
        <v>80.27</v>
      </c>
      <c r="J29" s="6">
        <v>0.95720000000000005</v>
      </c>
      <c r="K29" s="5">
        <v>35</v>
      </c>
      <c r="L29" s="5">
        <v>80</v>
      </c>
      <c r="M29" s="16">
        <f t="shared" si="6"/>
        <v>-6.1899999999999977</v>
      </c>
      <c r="N29" s="16">
        <f t="shared" si="1"/>
        <v>1.2999999999999972</v>
      </c>
      <c r="O29" t="str">
        <f t="shared" si="2"/>
        <v>Higher than Target Range</v>
      </c>
      <c r="P29" s="23">
        <v>63</v>
      </c>
      <c r="Q29" s="23">
        <v>75</v>
      </c>
      <c r="R29" s="23">
        <f t="shared" si="3"/>
        <v>12</v>
      </c>
      <c r="S29" s="9">
        <v>0.97</v>
      </c>
      <c r="T29" s="19">
        <f t="shared" si="4"/>
        <v>1.2799999999999923E-2</v>
      </c>
      <c r="U29" s="19">
        <f t="shared" si="5"/>
        <v>0</v>
      </c>
    </row>
    <row r="30" spans="1:21" ht="15" customHeight="1" x14ac:dyDescent="0.2">
      <c r="A30" t="s">
        <v>55</v>
      </c>
      <c r="B30" s="5" t="s">
        <v>35</v>
      </c>
      <c r="C30" s="5">
        <v>42</v>
      </c>
      <c r="D30" s="5" t="s">
        <v>38</v>
      </c>
      <c r="E30" s="5">
        <v>104144</v>
      </c>
      <c r="F30" s="5">
        <v>103785</v>
      </c>
      <c r="G30" s="5">
        <v>45.44</v>
      </c>
      <c r="H30" s="5">
        <v>80.39</v>
      </c>
      <c r="I30" s="5">
        <v>82.81</v>
      </c>
      <c r="J30" s="6">
        <v>0.96809999999999996</v>
      </c>
      <c r="K30" s="5">
        <v>35</v>
      </c>
      <c r="L30" s="5">
        <v>80</v>
      </c>
      <c r="M30" s="16">
        <f t="shared" si="6"/>
        <v>-10.439999999999998</v>
      </c>
      <c r="N30" s="16">
        <f t="shared" si="1"/>
        <v>-0.39000000000000057</v>
      </c>
      <c r="O30" t="str">
        <f t="shared" si="2"/>
        <v>Higher than Target Range</v>
      </c>
      <c r="P30" s="23">
        <v>63</v>
      </c>
      <c r="Q30" s="23">
        <v>75</v>
      </c>
      <c r="R30" s="23">
        <f t="shared" si="3"/>
        <v>12</v>
      </c>
      <c r="S30" s="9">
        <v>0.97</v>
      </c>
      <c r="T30" s="19">
        <f t="shared" si="4"/>
        <v>1.9000000000000128E-3</v>
      </c>
      <c r="U30" s="19">
        <f t="shared" si="5"/>
        <v>0</v>
      </c>
    </row>
    <row r="31" spans="1:21" ht="15" customHeight="1" x14ac:dyDescent="0.2">
      <c r="A31" t="s">
        <v>55</v>
      </c>
      <c r="B31" s="5" t="s">
        <v>35</v>
      </c>
      <c r="C31" s="5">
        <v>43</v>
      </c>
      <c r="D31" s="5" t="s">
        <v>39</v>
      </c>
      <c r="E31" s="5">
        <v>96391</v>
      </c>
      <c r="F31" s="5">
        <v>95830</v>
      </c>
      <c r="G31" s="5">
        <v>49.78</v>
      </c>
      <c r="H31" s="5">
        <v>72.25</v>
      </c>
      <c r="I31" s="5">
        <v>79.97</v>
      </c>
      <c r="J31" s="6">
        <v>0.9728</v>
      </c>
      <c r="K31" s="5">
        <v>35</v>
      </c>
      <c r="L31" s="5">
        <v>80</v>
      </c>
      <c r="M31" s="16">
        <f t="shared" si="6"/>
        <v>-14.780000000000001</v>
      </c>
      <c r="N31" s="16">
        <f t="shared" si="1"/>
        <v>7.75</v>
      </c>
      <c r="O31" t="str">
        <f t="shared" si="2"/>
        <v>Higher than Target Range</v>
      </c>
      <c r="P31" s="23">
        <v>63</v>
      </c>
      <c r="Q31" s="23">
        <v>75</v>
      </c>
      <c r="R31" s="23">
        <f t="shared" si="3"/>
        <v>12</v>
      </c>
      <c r="S31" s="9">
        <v>0.97</v>
      </c>
      <c r="T31" s="19">
        <f t="shared" si="4"/>
        <v>0</v>
      </c>
      <c r="U31" s="19">
        <f t="shared" si="5"/>
        <v>2.8000000000000247E-3</v>
      </c>
    </row>
    <row r="32" spans="1:21" ht="15" customHeight="1" x14ac:dyDescent="0.2">
      <c r="A32" t="s">
        <v>55</v>
      </c>
      <c r="B32" s="5" t="s">
        <v>40</v>
      </c>
      <c r="C32" s="5">
        <v>44</v>
      </c>
      <c r="D32" s="5" t="s">
        <v>41</v>
      </c>
      <c r="E32" s="5">
        <v>97921</v>
      </c>
      <c r="F32" s="5">
        <v>97169</v>
      </c>
      <c r="G32" s="5">
        <v>25.64</v>
      </c>
      <c r="H32" s="5">
        <v>84.85</v>
      </c>
      <c r="I32" s="5">
        <v>78.150000000000006</v>
      </c>
      <c r="J32" s="6">
        <v>0.9788</v>
      </c>
      <c r="K32" s="5">
        <v>35</v>
      </c>
      <c r="L32" s="5">
        <v>80</v>
      </c>
      <c r="M32" s="16">
        <f t="shared" si="6"/>
        <v>9.36</v>
      </c>
      <c r="N32" s="16">
        <f t="shared" si="1"/>
        <v>-4.8499999999999943</v>
      </c>
      <c r="O32" t="str">
        <f t="shared" si="2"/>
        <v>Higher than Target Range</v>
      </c>
      <c r="P32" s="23">
        <v>63</v>
      </c>
      <c r="Q32" s="23">
        <v>75</v>
      </c>
      <c r="R32" s="23">
        <f t="shared" si="3"/>
        <v>12</v>
      </c>
      <c r="S32" s="9">
        <v>0.97</v>
      </c>
      <c r="T32" s="19">
        <f t="shared" si="4"/>
        <v>0</v>
      </c>
      <c r="U32" s="19">
        <f t="shared" si="5"/>
        <v>8.80000000000003E-3</v>
      </c>
    </row>
    <row r="33" spans="1:21" ht="15" customHeight="1" x14ac:dyDescent="0.2">
      <c r="A33" t="s">
        <v>55</v>
      </c>
      <c r="B33" s="5" t="s">
        <v>40</v>
      </c>
      <c r="C33" s="5">
        <v>45</v>
      </c>
      <c r="D33" s="5" t="s">
        <v>42</v>
      </c>
      <c r="E33" s="5">
        <v>99253</v>
      </c>
      <c r="F33" s="5">
        <v>92934</v>
      </c>
      <c r="G33" s="5">
        <v>26.03</v>
      </c>
      <c r="H33" s="5">
        <v>85.73</v>
      </c>
      <c r="I33" s="5">
        <v>78.650000000000006</v>
      </c>
      <c r="J33" s="6">
        <v>0.95499999999999996</v>
      </c>
      <c r="K33" s="5">
        <v>35</v>
      </c>
      <c r="L33" s="5">
        <v>80</v>
      </c>
      <c r="M33" s="16">
        <f t="shared" si="6"/>
        <v>8.9699999999999989</v>
      </c>
      <c r="N33" s="16">
        <f t="shared" si="1"/>
        <v>-5.730000000000004</v>
      </c>
      <c r="O33" t="str">
        <f t="shared" si="2"/>
        <v>Higher than Target Range</v>
      </c>
      <c r="P33" s="23">
        <v>63</v>
      </c>
      <c r="Q33" s="23">
        <v>75</v>
      </c>
      <c r="R33" s="23">
        <f t="shared" si="3"/>
        <v>12</v>
      </c>
      <c r="S33" s="9">
        <v>0.97</v>
      </c>
      <c r="T33" s="19">
        <f t="shared" si="4"/>
        <v>1.5000000000000013E-2</v>
      </c>
      <c r="U33" s="19">
        <f t="shared" si="5"/>
        <v>0</v>
      </c>
    </row>
    <row r="34" spans="1:21" ht="15" customHeight="1" x14ac:dyDescent="0.2">
      <c r="A34" t="s">
        <v>55</v>
      </c>
      <c r="B34" s="5" t="s">
        <v>40</v>
      </c>
      <c r="C34" s="5">
        <v>46</v>
      </c>
      <c r="D34" s="5" t="s">
        <v>43</v>
      </c>
      <c r="E34" s="5">
        <v>109560</v>
      </c>
      <c r="F34" s="5">
        <v>103762</v>
      </c>
      <c r="G34" s="5">
        <v>23.75</v>
      </c>
      <c r="H34" s="5">
        <v>70.23</v>
      </c>
      <c r="I34" s="5">
        <v>76.03</v>
      </c>
      <c r="J34" s="6">
        <v>0.98409999999999997</v>
      </c>
      <c r="K34" s="5">
        <v>35</v>
      </c>
      <c r="L34" s="5">
        <v>80</v>
      </c>
      <c r="M34" s="16">
        <f t="shared" si="6"/>
        <v>11.25</v>
      </c>
      <c r="N34" s="16">
        <f t="shared" si="1"/>
        <v>9.769999999999996</v>
      </c>
      <c r="O34" t="str">
        <f t="shared" si="2"/>
        <v>Higher than Target Range</v>
      </c>
      <c r="P34" s="23">
        <v>63</v>
      </c>
      <c r="Q34" s="23">
        <v>75</v>
      </c>
      <c r="R34" s="23">
        <f t="shared" si="3"/>
        <v>12</v>
      </c>
      <c r="S34" s="9">
        <v>0.97</v>
      </c>
      <c r="T34" s="19">
        <f t="shared" si="4"/>
        <v>0</v>
      </c>
      <c r="U34" s="19">
        <f t="shared" si="5"/>
        <v>1.4100000000000001E-2</v>
      </c>
    </row>
    <row r="35" spans="1:21" ht="14.25" customHeight="1" x14ac:dyDescent="0.2">
      <c r="A35" t="s">
        <v>55</v>
      </c>
      <c r="B35" s="5" t="s">
        <v>40</v>
      </c>
      <c r="C35" s="5">
        <v>47</v>
      </c>
      <c r="D35" s="5" t="s">
        <v>44</v>
      </c>
      <c r="E35" s="5">
        <v>107499</v>
      </c>
      <c r="F35" s="5">
        <v>102307</v>
      </c>
      <c r="G35" s="5">
        <v>29.39</v>
      </c>
      <c r="H35" s="5">
        <v>66.599999999999994</v>
      </c>
      <c r="I35" s="5">
        <v>75.03</v>
      </c>
      <c r="J35" s="6">
        <v>0.97619999999999996</v>
      </c>
      <c r="K35" s="5">
        <v>35</v>
      </c>
      <c r="L35" s="5">
        <v>80</v>
      </c>
      <c r="M35" s="16">
        <f t="shared" si="6"/>
        <v>5.6099999999999994</v>
      </c>
      <c r="N35" s="16">
        <f t="shared" si="1"/>
        <v>13.400000000000006</v>
      </c>
      <c r="O35" t="str">
        <f t="shared" si="2"/>
        <v>Higher than Target Range</v>
      </c>
      <c r="P35" s="23">
        <v>63</v>
      </c>
      <c r="Q35" s="23">
        <v>75</v>
      </c>
      <c r="R35" s="23">
        <f t="shared" si="3"/>
        <v>12</v>
      </c>
      <c r="S35" s="9">
        <v>0.97</v>
      </c>
      <c r="T35" s="19">
        <f t="shared" si="4"/>
        <v>0</v>
      </c>
      <c r="U35" s="19">
        <f t="shared" si="5"/>
        <v>6.1999999999999833E-3</v>
      </c>
    </row>
    <row r="36" spans="1:21" ht="15" customHeight="1" x14ac:dyDescent="0.2">
      <c r="A36" t="s">
        <v>56</v>
      </c>
      <c r="B36" s="5" t="s">
        <v>24</v>
      </c>
      <c r="C36" s="5">
        <v>31</v>
      </c>
      <c r="D36" s="5" t="s">
        <v>25</v>
      </c>
      <c r="E36" s="5">
        <v>127930</v>
      </c>
      <c r="F36" s="5">
        <v>125393</v>
      </c>
      <c r="G36" s="5">
        <v>22.03</v>
      </c>
      <c r="H36" s="5">
        <v>86.12</v>
      </c>
      <c r="I36" s="5">
        <v>76.87</v>
      </c>
      <c r="J36" s="6">
        <v>0.97889999999999999</v>
      </c>
      <c r="K36" s="5">
        <v>25</v>
      </c>
      <c r="L36" s="5">
        <v>80</v>
      </c>
      <c r="M36" s="16">
        <f>25-G36</f>
        <v>2.9699999999999989</v>
      </c>
      <c r="N36" s="16">
        <f>90-H36</f>
        <v>3.8799999999999955</v>
      </c>
      <c r="O36" t="str">
        <f t="shared" si="2"/>
        <v>Higher than Target Range</v>
      </c>
      <c r="P36" s="23">
        <v>63</v>
      </c>
      <c r="Q36" s="23">
        <v>75</v>
      </c>
      <c r="R36" s="23">
        <f t="shared" si="3"/>
        <v>12</v>
      </c>
      <c r="S36" s="9">
        <v>0.9</v>
      </c>
      <c r="T36" s="19">
        <f t="shared" si="4"/>
        <v>0</v>
      </c>
      <c r="U36" s="19">
        <f t="shared" si="5"/>
        <v>7.889999999999997E-2</v>
      </c>
    </row>
    <row r="37" spans="1:21" ht="15" customHeight="1" x14ac:dyDescent="0.2">
      <c r="A37" t="s">
        <v>56</v>
      </c>
      <c r="B37" s="5" t="s">
        <v>24</v>
      </c>
      <c r="C37" s="5">
        <v>32</v>
      </c>
      <c r="D37" s="5" t="s">
        <v>26</v>
      </c>
      <c r="E37" s="5">
        <v>134350</v>
      </c>
      <c r="F37" s="5">
        <v>130278</v>
      </c>
      <c r="G37" s="5">
        <v>22.98</v>
      </c>
      <c r="H37" s="5">
        <v>83.28</v>
      </c>
      <c r="I37" s="5">
        <v>76.28</v>
      </c>
      <c r="J37" s="6">
        <v>0.96189999999999998</v>
      </c>
      <c r="K37" s="5">
        <v>25</v>
      </c>
      <c r="L37" s="5">
        <v>80</v>
      </c>
      <c r="M37" s="16">
        <f t="shared" ref="M37:M52" si="7">25-G37</f>
        <v>2.0199999999999996</v>
      </c>
      <c r="N37" s="16">
        <f t="shared" ref="N37:N52" si="8">90-H37</f>
        <v>6.7199999999999989</v>
      </c>
      <c r="O37" t="str">
        <f t="shared" si="2"/>
        <v>Higher than Target Range</v>
      </c>
      <c r="P37" s="23">
        <v>63</v>
      </c>
      <c r="Q37" s="23">
        <v>75</v>
      </c>
      <c r="R37" s="23">
        <f t="shared" si="3"/>
        <v>12</v>
      </c>
      <c r="S37" s="9">
        <v>0.9</v>
      </c>
      <c r="T37" s="19">
        <f t="shared" si="4"/>
        <v>0</v>
      </c>
      <c r="U37" s="19">
        <f t="shared" si="5"/>
        <v>6.1899999999999955E-2</v>
      </c>
    </row>
    <row r="38" spans="1:21" ht="15" customHeight="1" x14ac:dyDescent="0.2">
      <c r="A38" t="s">
        <v>56</v>
      </c>
      <c r="B38" s="5" t="s">
        <v>24</v>
      </c>
      <c r="C38" s="5">
        <v>33</v>
      </c>
      <c r="D38" s="5" t="s">
        <v>27</v>
      </c>
      <c r="E38" s="5">
        <v>124620</v>
      </c>
      <c r="F38" s="5">
        <v>105965</v>
      </c>
      <c r="G38" s="5">
        <v>23.89</v>
      </c>
      <c r="H38" s="5">
        <v>77.03</v>
      </c>
      <c r="I38" s="5">
        <v>67.92</v>
      </c>
      <c r="J38" s="6">
        <v>0.97319999999999995</v>
      </c>
      <c r="K38" s="5">
        <v>25</v>
      </c>
      <c r="L38" s="5">
        <v>80</v>
      </c>
      <c r="M38" s="16">
        <f t="shared" si="7"/>
        <v>1.1099999999999994</v>
      </c>
      <c r="N38" s="16">
        <f t="shared" si="8"/>
        <v>12.969999999999999</v>
      </c>
      <c r="O38" t="str">
        <f t="shared" si="2"/>
        <v>Within Target Range</v>
      </c>
      <c r="P38" s="23">
        <v>63</v>
      </c>
      <c r="Q38" s="23">
        <v>75</v>
      </c>
      <c r="R38" s="23">
        <f t="shared" si="3"/>
        <v>12</v>
      </c>
      <c r="S38" s="9">
        <v>0.9</v>
      </c>
      <c r="T38" s="19">
        <f t="shared" si="4"/>
        <v>0</v>
      </c>
      <c r="U38" s="19">
        <f t="shared" si="5"/>
        <v>7.3199999999999932E-2</v>
      </c>
    </row>
    <row r="39" spans="1:21" ht="15" customHeight="1" x14ac:dyDescent="0.2">
      <c r="A39" t="s">
        <v>56</v>
      </c>
      <c r="B39" s="5" t="s">
        <v>24</v>
      </c>
      <c r="C39" s="5">
        <v>34</v>
      </c>
      <c r="D39" s="5" t="s">
        <v>28</v>
      </c>
      <c r="E39" s="5">
        <v>137222</v>
      </c>
      <c r="F39" s="5">
        <v>131341</v>
      </c>
      <c r="G39" s="5">
        <v>23.23</v>
      </c>
      <c r="H39" s="5">
        <v>77.17</v>
      </c>
      <c r="I39" s="5">
        <v>68.819999999999993</v>
      </c>
      <c r="J39" s="6">
        <v>0.94340000000000002</v>
      </c>
      <c r="K39" s="5">
        <v>25</v>
      </c>
      <c r="L39" s="5">
        <v>80</v>
      </c>
      <c r="M39" s="16">
        <f t="shared" si="7"/>
        <v>1.7699999999999996</v>
      </c>
      <c r="N39" s="16">
        <f t="shared" si="8"/>
        <v>12.829999999999998</v>
      </c>
      <c r="O39" t="str">
        <f t="shared" si="2"/>
        <v>Within Target Range</v>
      </c>
      <c r="P39" s="23">
        <v>63</v>
      </c>
      <c r="Q39" s="23">
        <v>75</v>
      </c>
      <c r="R39" s="23">
        <f t="shared" si="3"/>
        <v>12</v>
      </c>
      <c r="S39" s="9">
        <v>0.9</v>
      </c>
      <c r="T39" s="19">
        <f t="shared" si="4"/>
        <v>0</v>
      </c>
      <c r="U39" s="19">
        <f t="shared" si="5"/>
        <v>4.3399999999999994E-2</v>
      </c>
    </row>
    <row r="40" spans="1:21" ht="15" customHeight="1" x14ac:dyDescent="0.2">
      <c r="A40" t="s">
        <v>56</v>
      </c>
      <c r="B40" s="5" t="s">
        <v>29</v>
      </c>
      <c r="C40" s="5">
        <v>35</v>
      </c>
      <c r="D40" s="5" t="s">
        <v>30</v>
      </c>
      <c r="E40" s="5">
        <v>130344</v>
      </c>
      <c r="F40" s="5">
        <v>126713</v>
      </c>
      <c r="G40" s="5">
        <v>23.76</v>
      </c>
      <c r="H40" s="5">
        <v>85.02</v>
      </c>
      <c r="I40" s="5">
        <v>69.069999999999993</v>
      </c>
      <c r="J40" s="6">
        <v>0.96779999999999999</v>
      </c>
      <c r="K40" s="5">
        <v>25</v>
      </c>
      <c r="L40" s="5">
        <v>80</v>
      </c>
      <c r="M40" s="16">
        <f t="shared" si="7"/>
        <v>1.2399999999999984</v>
      </c>
      <c r="N40" s="16">
        <f t="shared" si="8"/>
        <v>4.980000000000004</v>
      </c>
      <c r="O40" t="str">
        <f t="shared" si="2"/>
        <v>Within Target Range</v>
      </c>
      <c r="P40" s="23">
        <v>63</v>
      </c>
      <c r="Q40" s="23">
        <v>75</v>
      </c>
      <c r="R40" s="23">
        <f t="shared" si="3"/>
        <v>12</v>
      </c>
      <c r="S40" s="9">
        <v>0.9</v>
      </c>
      <c r="T40" s="19">
        <f t="shared" si="4"/>
        <v>0</v>
      </c>
      <c r="U40" s="19">
        <f t="shared" si="5"/>
        <v>6.7799999999999971E-2</v>
      </c>
    </row>
    <row r="41" spans="1:21" ht="15" customHeight="1" x14ac:dyDescent="0.2">
      <c r="A41" t="s">
        <v>56</v>
      </c>
      <c r="B41" s="5" t="s">
        <v>29</v>
      </c>
      <c r="C41" s="5">
        <v>36</v>
      </c>
      <c r="D41" s="5" t="s">
        <v>31</v>
      </c>
      <c r="E41" s="5">
        <v>139923</v>
      </c>
      <c r="F41" s="5">
        <v>135935</v>
      </c>
      <c r="G41" s="5">
        <v>23.2</v>
      </c>
      <c r="H41" s="5">
        <v>84.42</v>
      </c>
      <c r="I41" s="5">
        <v>71.25</v>
      </c>
      <c r="J41" s="6">
        <v>0.96360000000000001</v>
      </c>
      <c r="K41" s="5">
        <v>25</v>
      </c>
      <c r="L41" s="5">
        <v>80</v>
      </c>
      <c r="M41" s="16">
        <f t="shared" si="7"/>
        <v>1.8000000000000007</v>
      </c>
      <c r="N41" s="16">
        <f t="shared" si="8"/>
        <v>5.5799999999999983</v>
      </c>
      <c r="O41" t="str">
        <f t="shared" si="2"/>
        <v>Within Target Range</v>
      </c>
      <c r="P41" s="23">
        <v>63</v>
      </c>
      <c r="Q41" s="23">
        <v>75</v>
      </c>
      <c r="R41" s="23">
        <f t="shared" si="3"/>
        <v>12</v>
      </c>
      <c r="S41" s="9">
        <v>0.9</v>
      </c>
      <c r="T41" s="19">
        <f t="shared" si="4"/>
        <v>0</v>
      </c>
      <c r="U41" s="19">
        <f t="shared" si="5"/>
        <v>6.359999999999999E-2</v>
      </c>
    </row>
    <row r="42" spans="1:21" ht="15" customHeight="1" x14ac:dyDescent="0.2">
      <c r="A42" t="s">
        <v>56</v>
      </c>
      <c r="B42" s="5" t="s">
        <v>29</v>
      </c>
      <c r="C42" s="5">
        <v>37</v>
      </c>
      <c r="D42" s="5" t="s">
        <v>32</v>
      </c>
      <c r="E42" s="5">
        <v>143557</v>
      </c>
      <c r="F42" s="5">
        <v>143557</v>
      </c>
      <c r="G42" s="5">
        <v>22.77</v>
      </c>
      <c r="H42" s="5">
        <v>86.27</v>
      </c>
      <c r="I42" s="5">
        <v>74.760000000000005</v>
      </c>
      <c r="J42" s="6">
        <v>0.95169999999999999</v>
      </c>
      <c r="K42" s="5">
        <v>25</v>
      </c>
      <c r="L42" s="5">
        <v>80</v>
      </c>
      <c r="M42" s="16">
        <f t="shared" si="7"/>
        <v>2.2300000000000004</v>
      </c>
      <c r="N42" s="16">
        <f t="shared" si="8"/>
        <v>3.730000000000004</v>
      </c>
      <c r="O42" t="str">
        <f t="shared" si="2"/>
        <v>Within Target Range</v>
      </c>
      <c r="P42" s="23">
        <v>63</v>
      </c>
      <c r="Q42" s="23">
        <v>75</v>
      </c>
      <c r="R42" s="23">
        <f t="shared" si="3"/>
        <v>12</v>
      </c>
      <c r="S42" s="9">
        <v>0.9</v>
      </c>
      <c r="T42" s="19">
        <f t="shared" si="4"/>
        <v>0</v>
      </c>
      <c r="U42" s="19">
        <f t="shared" si="5"/>
        <v>5.1699999999999968E-2</v>
      </c>
    </row>
    <row r="43" spans="1:21" ht="15" customHeight="1" x14ac:dyDescent="0.2">
      <c r="A43" t="s">
        <v>56</v>
      </c>
      <c r="B43" s="5" t="s">
        <v>29</v>
      </c>
      <c r="C43" s="5">
        <v>38</v>
      </c>
      <c r="D43" s="5" t="s">
        <v>33</v>
      </c>
      <c r="E43" s="5">
        <v>148711</v>
      </c>
      <c r="F43" s="5">
        <v>144844</v>
      </c>
      <c r="G43" s="5">
        <v>23.03</v>
      </c>
      <c r="H43" s="5">
        <v>87.66</v>
      </c>
      <c r="I43" s="5">
        <v>75.16</v>
      </c>
      <c r="J43" s="6">
        <v>0.97519999999999996</v>
      </c>
      <c r="K43" s="5">
        <v>25</v>
      </c>
      <c r="L43" s="5">
        <v>80</v>
      </c>
      <c r="M43" s="16">
        <f t="shared" si="7"/>
        <v>1.9699999999999989</v>
      </c>
      <c r="N43" s="16">
        <f t="shared" si="8"/>
        <v>2.3400000000000034</v>
      </c>
      <c r="O43" t="str">
        <f t="shared" si="2"/>
        <v>Higher than Target Range</v>
      </c>
      <c r="P43" s="23">
        <v>63</v>
      </c>
      <c r="Q43" s="23">
        <v>75</v>
      </c>
      <c r="R43" s="23">
        <f t="shared" si="3"/>
        <v>12</v>
      </c>
      <c r="S43" s="9">
        <v>0.9</v>
      </c>
      <c r="T43" s="19">
        <f t="shared" si="4"/>
        <v>0</v>
      </c>
      <c r="U43" s="19">
        <f t="shared" si="5"/>
        <v>7.5199999999999934E-2</v>
      </c>
    </row>
    <row r="44" spans="1:21" ht="15" customHeight="1" x14ac:dyDescent="0.2">
      <c r="A44" t="s">
        <v>56</v>
      </c>
      <c r="B44" s="5" t="s">
        <v>29</v>
      </c>
      <c r="C44" s="5">
        <v>39</v>
      </c>
      <c r="D44" s="5" t="s">
        <v>34</v>
      </c>
      <c r="E44" s="5">
        <v>147669</v>
      </c>
      <c r="F44" s="5">
        <v>147669</v>
      </c>
      <c r="G44" s="5">
        <v>23.72</v>
      </c>
      <c r="H44" s="5">
        <v>89.55</v>
      </c>
      <c r="I44" s="5">
        <v>77.540000000000006</v>
      </c>
      <c r="J44" s="6">
        <v>0.96819999999999995</v>
      </c>
      <c r="K44" s="5">
        <v>25</v>
      </c>
      <c r="L44" s="5">
        <v>80</v>
      </c>
      <c r="M44" s="16">
        <f t="shared" si="7"/>
        <v>1.2800000000000011</v>
      </c>
      <c r="N44" s="16">
        <f t="shared" si="8"/>
        <v>0.45000000000000284</v>
      </c>
      <c r="O44" t="str">
        <f t="shared" si="2"/>
        <v>Higher than Target Range</v>
      </c>
      <c r="P44" s="23">
        <v>63</v>
      </c>
      <c r="Q44" s="23">
        <v>75</v>
      </c>
      <c r="R44" s="23">
        <f t="shared" si="3"/>
        <v>12</v>
      </c>
      <c r="S44" s="9">
        <v>0.9</v>
      </c>
      <c r="T44" s="19">
        <f t="shared" si="4"/>
        <v>0</v>
      </c>
      <c r="U44" s="19">
        <f t="shared" si="5"/>
        <v>6.8199999999999927E-2</v>
      </c>
    </row>
    <row r="45" spans="1:21" ht="15" customHeight="1" x14ac:dyDescent="0.2">
      <c r="A45" t="s">
        <v>56</v>
      </c>
      <c r="B45" s="5" t="s">
        <v>35</v>
      </c>
      <c r="C45" s="5">
        <v>40</v>
      </c>
      <c r="D45" s="5" t="s">
        <v>36</v>
      </c>
      <c r="E45" s="5">
        <v>144018</v>
      </c>
      <c r="F45" s="5">
        <v>139951</v>
      </c>
      <c r="G45" s="5">
        <v>23.75</v>
      </c>
      <c r="H45" s="5">
        <v>83</v>
      </c>
      <c r="I45" s="5">
        <v>77.010000000000005</v>
      </c>
      <c r="J45" s="6">
        <v>0.95020000000000004</v>
      </c>
      <c r="K45" s="5">
        <v>25</v>
      </c>
      <c r="L45" s="5">
        <v>80</v>
      </c>
      <c r="M45" s="16">
        <f t="shared" si="7"/>
        <v>1.25</v>
      </c>
      <c r="N45" s="16">
        <f t="shared" si="8"/>
        <v>7</v>
      </c>
      <c r="O45" t="str">
        <f t="shared" si="2"/>
        <v>Higher than Target Range</v>
      </c>
      <c r="P45" s="23">
        <v>63</v>
      </c>
      <c r="Q45" s="23">
        <v>75</v>
      </c>
      <c r="R45" s="23">
        <f t="shared" si="3"/>
        <v>12</v>
      </c>
      <c r="S45" s="9">
        <v>0.9</v>
      </c>
      <c r="T45" s="19">
        <f t="shared" si="4"/>
        <v>0</v>
      </c>
      <c r="U45" s="19">
        <f t="shared" si="5"/>
        <v>5.0200000000000022E-2</v>
      </c>
    </row>
    <row r="46" spans="1:21" ht="15" customHeight="1" x14ac:dyDescent="0.2">
      <c r="A46" t="s">
        <v>56</v>
      </c>
      <c r="B46" s="5" t="s">
        <v>35</v>
      </c>
      <c r="C46" s="5">
        <v>41</v>
      </c>
      <c r="D46" s="5" t="s">
        <v>37</v>
      </c>
      <c r="E46" s="5">
        <v>137045</v>
      </c>
      <c r="F46" s="5">
        <v>130824</v>
      </c>
      <c r="G46" s="5">
        <v>23.88</v>
      </c>
      <c r="H46" s="5">
        <v>73.06</v>
      </c>
      <c r="I46" s="5">
        <v>74.97</v>
      </c>
      <c r="J46" s="6">
        <v>0.91110000000000002</v>
      </c>
      <c r="K46" s="5">
        <v>25</v>
      </c>
      <c r="L46" s="5">
        <v>80</v>
      </c>
      <c r="M46" s="16">
        <f t="shared" si="7"/>
        <v>1.120000000000001</v>
      </c>
      <c r="N46" s="16">
        <f t="shared" si="8"/>
        <v>16.939999999999998</v>
      </c>
      <c r="O46" t="str">
        <f t="shared" si="2"/>
        <v>Within Target Range</v>
      </c>
      <c r="P46" s="23">
        <v>63</v>
      </c>
      <c r="Q46" s="23">
        <v>75</v>
      </c>
      <c r="R46" s="23">
        <f t="shared" si="3"/>
        <v>12</v>
      </c>
      <c r="S46" s="9">
        <v>0.9</v>
      </c>
      <c r="T46" s="19">
        <f t="shared" si="4"/>
        <v>0</v>
      </c>
      <c r="U46" s="19">
        <f t="shared" si="5"/>
        <v>1.1099999999999999E-2</v>
      </c>
    </row>
    <row r="47" spans="1:21" ht="15" customHeight="1" x14ac:dyDescent="0.2">
      <c r="A47" t="s">
        <v>56</v>
      </c>
      <c r="B47" s="5" t="s">
        <v>35</v>
      </c>
      <c r="C47" s="5">
        <v>42</v>
      </c>
      <c r="D47" s="5" t="s">
        <v>38</v>
      </c>
      <c r="E47" s="5">
        <v>138630</v>
      </c>
      <c r="F47" s="5">
        <v>134101</v>
      </c>
      <c r="G47" s="5">
        <v>23.54</v>
      </c>
      <c r="H47" s="5">
        <v>84.72</v>
      </c>
      <c r="I47" s="5">
        <v>81.849999999999994</v>
      </c>
      <c r="J47" s="6">
        <v>0.93459999999999999</v>
      </c>
      <c r="K47" s="5">
        <v>25</v>
      </c>
      <c r="L47" s="5">
        <v>80</v>
      </c>
      <c r="M47" s="16">
        <f t="shared" si="7"/>
        <v>1.4600000000000009</v>
      </c>
      <c r="N47" s="16">
        <f t="shared" si="8"/>
        <v>5.2800000000000011</v>
      </c>
      <c r="O47" t="str">
        <f t="shared" si="2"/>
        <v>Higher than Target Range</v>
      </c>
      <c r="P47" s="23">
        <v>63</v>
      </c>
      <c r="Q47" s="23">
        <v>75</v>
      </c>
      <c r="R47" s="23">
        <f t="shared" si="3"/>
        <v>12</v>
      </c>
      <c r="S47" s="9">
        <v>0.9</v>
      </c>
      <c r="T47" s="19">
        <f t="shared" si="4"/>
        <v>0</v>
      </c>
      <c r="U47" s="19">
        <f t="shared" si="5"/>
        <v>3.4599999999999964E-2</v>
      </c>
    </row>
    <row r="48" spans="1:21" ht="15" customHeight="1" x14ac:dyDescent="0.2">
      <c r="A48" t="s">
        <v>56</v>
      </c>
      <c r="B48" s="5" t="s">
        <v>35</v>
      </c>
      <c r="C48" s="5">
        <v>43</v>
      </c>
      <c r="D48" s="5" t="s">
        <v>39</v>
      </c>
      <c r="E48" s="5">
        <v>125653</v>
      </c>
      <c r="F48" s="5">
        <v>121502</v>
      </c>
      <c r="G48" s="5">
        <v>24.21</v>
      </c>
      <c r="H48" s="5">
        <v>86.72</v>
      </c>
      <c r="I48" s="5">
        <v>75.17</v>
      </c>
      <c r="J48" s="6">
        <v>0.93220000000000003</v>
      </c>
      <c r="K48" s="5">
        <v>25</v>
      </c>
      <c r="L48" s="5">
        <v>80</v>
      </c>
      <c r="M48" s="16">
        <f t="shared" si="7"/>
        <v>0.78999999999999915</v>
      </c>
      <c r="N48" s="16">
        <f t="shared" si="8"/>
        <v>3.2800000000000011</v>
      </c>
      <c r="O48" t="str">
        <f t="shared" si="2"/>
        <v>Higher than Target Range</v>
      </c>
      <c r="P48" s="23">
        <v>63</v>
      </c>
      <c r="Q48" s="23">
        <v>75</v>
      </c>
      <c r="R48" s="23">
        <f t="shared" si="3"/>
        <v>12</v>
      </c>
      <c r="S48" s="9">
        <v>0.9</v>
      </c>
      <c r="T48" s="19">
        <f t="shared" si="4"/>
        <v>0</v>
      </c>
      <c r="U48" s="19">
        <f t="shared" si="5"/>
        <v>3.2200000000000006E-2</v>
      </c>
    </row>
    <row r="49" spans="1:21" ht="15" customHeight="1" x14ac:dyDescent="0.2">
      <c r="A49" t="s">
        <v>56</v>
      </c>
      <c r="B49" s="5" t="s">
        <v>40</v>
      </c>
      <c r="C49" s="5">
        <v>44</v>
      </c>
      <c r="D49" s="5" t="s">
        <v>41</v>
      </c>
      <c r="E49" s="5">
        <v>109430</v>
      </c>
      <c r="F49" s="5">
        <v>106150</v>
      </c>
      <c r="G49" s="5">
        <v>25.28</v>
      </c>
      <c r="H49" s="5">
        <v>83.63</v>
      </c>
      <c r="I49" s="5">
        <v>72.31</v>
      </c>
      <c r="J49" s="6">
        <v>0.94279999999999997</v>
      </c>
      <c r="K49" s="5">
        <v>25</v>
      </c>
      <c r="L49" s="5">
        <v>80</v>
      </c>
      <c r="M49" s="16">
        <f t="shared" si="7"/>
        <v>-0.28000000000000114</v>
      </c>
      <c r="N49" s="16">
        <f t="shared" si="8"/>
        <v>6.3700000000000045</v>
      </c>
      <c r="O49" t="str">
        <f t="shared" si="2"/>
        <v>Within Target Range</v>
      </c>
      <c r="P49" s="23">
        <v>63</v>
      </c>
      <c r="Q49" s="23">
        <v>75</v>
      </c>
      <c r="R49" s="23">
        <f t="shared" si="3"/>
        <v>12</v>
      </c>
      <c r="S49" s="9">
        <v>0.9</v>
      </c>
      <c r="T49" s="19">
        <f t="shared" si="4"/>
        <v>0</v>
      </c>
      <c r="U49" s="19">
        <f t="shared" si="5"/>
        <v>4.2799999999999949E-2</v>
      </c>
    </row>
    <row r="50" spans="1:21" ht="15" customHeight="1" x14ac:dyDescent="0.2">
      <c r="A50" t="s">
        <v>56</v>
      </c>
      <c r="B50" s="5" t="s">
        <v>40</v>
      </c>
      <c r="C50" s="5">
        <v>45</v>
      </c>
      <c r="D50" s="5" t="s">
        <v>42</v>
      </c>
      <c r="E50" s="5">
        <v>107505</v>
      </c>
      <c r="F50" s="5">
        <v>103566</v>
      </c>
      <c r="G50" s="5">
        <v>25.02</v>
      </c>
      <c r="H50" s="5">
        <v>80.92</v>
      </c>
      <c r="I50" s="5">
        <v>71.98</v>
      </c>
      <c r="J50" s="6">
        <v>0.94289999999999996</v>
      </c>
      <c r="K50" s="5">
        <v>25</v>
      </c>
      <c r="L50" s="5">
        <v>80</v>
      </c>
      <c r="M50" s="16">
        <f t="shared" si="7"/>
        <v>-1.9999999999999574E-2</v>
      </c>
      <c r="N50" s="16">
        <f t="shared" si="8"/>
        <v>9.0799999999999983</v>
      </c>
      <c r="O50" t="str">
        <f t="shared" si="2"/>
        <v>Within Target Range</v>
      </c>
      <c r="P50" s="23">
        <v>63</v>
      </c>
      <c r="Q50" s="23">
        <v>75</v>
      </c>
      <c r="R50" s="23">
        <f t="shared" si="3"/>
        <v>12</v>
      </c>
      <c r="S50" s="9">
        <v>0.9</v>
      </c>
      <c r="T50" s="19">
        <f t="shared" si="4"/>
        <v>0</v>
      </c>
      <c r="U50" s="19">
        <f t="shared" si="5"/>
        <v>4.2899999999999938E-2</v>
      </c>
    </row>
    <row r="51" spans="1:21" ht="15" customHeight="1" x14ac:dyDescent="0.2">
      <c r="A51" t="s">
        <v>56</v>
      </c>
      <c r="B51" s="5" t="s">
        <v>40</v>
      </c>
      <c r="C51" s="5">
        <v>46</v>
      </c>
      <c r="D51" s="5" t="s">
        <v>43</v>
      </c>
      <c r="E51" s="5">
        <v>106772</v>
      </c>
      <c r="F51" s="5">
        <v>102600</v>
      </c>
      <c r="G51" s="5">
        <v>25.93</v>
      </c>
      <c r="H51" s="5">
        <v>78.61</v>
      </c>
      <c r="I51" s="5">
        <v>68.48</v>
      </c>
      <c r="J51" s="6">
        <v>0.96709999999999996</v>
      </c>
      <c r="K51" s="5">
        <v>25</v>
      </c>
      <c r="L51" s="5">
        <v>80</v>
      </c>
      <c r="M51" s="16">
        <f t="shared" si="7"/>
        <v>-0.92999999999999972</v>
      </c>
      <c r="N51" s="16">
        <f t="shared" si="8"/>
        <v>11.39</v>
      </c>
      <c r="O51" t="str">
        <f t="shared" si="2"/>
        <v>Within Target Range</v>
      </c>
      <c r="P51" s="23">
        <v>63</v>
      </c>
      <c r="Q51" s="23">
        <v>75</v>
      </c>
      <c r="R51" s="23">
        <f t="shared" si="3"/>
        <v>12</v>
      </c>
      <c r="S51" s="9">
        <v>0.9</v>
      </c>
      <c r="T51" s="19">
        <f t="shared" si="4"/>
        <v>0</v>
      </c>
      <c r="U51" s="19">
        <f t="shared" si="5"/>
        <v>6.7099999999999937E-2</v>
      </c>
    </row>
    <row r="52" spans="1:21" ht="15" customHeight="1" x14ac:dyDescent="0.2">
      <c r="A52" t="s">
        <v>56</v>
      </c>
      <c r="B52" s="5" t="s">
        <v>40</v>
      </c>
      <c r="C52" s="5">
        <v>47</v>
      </c>
      <c r="D52" s="5" t="s">
        <v>44</v>
      </c>
      <c r="E52" s="5">
        <v>106858</v>
      </c>
      <c r="F52" s="5">
        <v>101723</v>
      </c>
      <c r="G52" s="5">
        <v>26</v>
      </c>
      <c r="H52" s="5">
        <v>84.7</v>
      </c>
      <c r="I52" s="5">
        <v>66.58</v>
      </c>
      <c r="J52" s="6">
        <v>0.95379999999999998</v>
      </c>
      <c r="K52" s="5">
        <v>25</v>
      </c>
      <c r="L52" s="5">
        <v>80</v>
      </c>
      <c r="M52" s="16">
        <f t="shared" si="7"/>
        <v>-1</v>
      </c>
      <c r="N52" s="16">
        <f t="shared" si="8"/>
        <v>5.2999999999999972</v>
      </c>
      <c r="O52" t="str">
        <f t="shared" si="2"/>
        <v>Within Target Range</v>
      </c>
      <c r="P52" s="23">
        <v>63</v>
      </c>
      <c r="Q52" s="23">
        <v>75</v>
      </c>
      <c r="R52" s="23">
        <f t="shared" si="3"/>
        <v>12</v>
      </c>
      <c r="S52" s="9">
        <v>0.9</v>
      </c>
      <c r="T52" s="19">
        <f t="shared" si="4"/>
        <v>0</v>
      </c>
      <c r="U52" s="19">
        <f t="shared" si="5"/>
        <v>5.3799999999999959E-2</v>
      </c>
    </row>
  </sheetData>
  <phoneticPr fontId="5" type="noConversion"/>
  <pageMargins left="0.75" right="0.75" top="1" bottom="1"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vt:lpstr>
      <vt:lpstr>Monthly Dashboard</vt:lpstr>
      <vt:lpstr>Weekly Dashboard</vt:lpstr>
      <vt:lpstr>Monthly Pivot Tables</vt:lpstr>
      <vt:lpstr>Weekly Pivot Tables</vt:lpstr>
      <vt:lpstr>All Projects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Phuong Tran</dc:creator>
  <cp:lastModifiedBy>TRAN THI LAN PHUONG[ 대학원석사과정재학 / 컴퓨터정보학과 ]</cp:lastModifiedBy>
  <dcterms:created xsi:type="dcterms:W3CDTF">2023-12-27T07:43:35Z</dcterms:created>
  <dcterms:modified xsi:type="dcterms:W3CDTF">2023-12-27T13:47:38Z</dcterms:modified>
</cp:coreProperties>
</file>